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huch\Documents\Clubhouse\Asset Planning CLEC excel\041225 James version'\"/>
    </mc:Choice>
  </mc:AlternateContent>
  <xr:revisionPtr revIDLastSave="0" documentId="13_ncr:1_{7B154779-98AF-4801-9A68-782DFF7AF472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輸出摘要" sheetId="1" r:id="rId1"/>
    <sheet name="狀況1~3 資料與模擬結果" sheetId="2" r:id="rId2"/>
    <sheet name="狀況8,9 資料與模擬結果" sheetId="3" r:id="rId3"/>
    <sheet name="狀況6,7 資料與模擬結果" sheetId="4" r:id="rId4"/>
    <sheet name="狀況一上漲年槓桿基金轉的部分轉轉50%(7)" sheetId="5" r:id="rId5"/>
    <sheet name="狀況二上漲年槓桿基金轉的部分轉轉50%(7)" sheetId="6" r:id="rId6"/>
    <sheet name="狀況三上漲年槓桿基金轉的部分轉轉50% (7)" sheetId="7" r:id="rId7"/>
    <sheet name="狀況四、100萬 年花2%；40%QQQ;30%QLD(4)" sheetId="8" r:id="rId8"/>
    <sheet name="狀況四之一、100萬 沒有年開銷；40QQQ;30QLD(4)" sheetId="9" r:id="rId9"/>
    <sheet name="狀況五、100萬 年花2%；60QQQ;20QLD(4)" sheetId="10" r:id="rId10"/>
    <sheet name="狀況五之一、100萬 沒有年開銷；60QQQ;20QLD (4" sheetId="11" r:id="rId11"/>
    <sheet name="狀況六100萬 年花2%(兩萬),80QQQ;20現金 (6)" sheetId="12" r:id="rId12"/>
    <sheet name="狀況七、100%投資QQQ，每月賣股票生活(6)" sheetId="13" r:id="rId13"/>
    <sheet name="狀況八一開始質押借款再投資,上漲年槓桿基金的部分轉50%,2" sheetId="14" r:id="rId14"/>
    <sheet name="狀況九已質押一開始借款花掉,上漲年槓桿基金轉的部分轉50%,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14" l="1"/>
  <c r="S7" i="15" l="1"/>
  <c r="Q4" i="15"/>
  <c r="S3" i="15" s="1"/>
  <c r="G13" i="3" s="1"/>
  <c r="Q4" i="14"/>
  <c r="S3" i="14" s="1"/>
  <c r="G12" i="3" s="1"/>
  <c r="S7" i="6"/>
  <c r="Q4" i="6"/>
  <c r="S3" i="6" s="1"/>
  <c r="G11" i="2" s="1"/>
  <c r="S7" i="5"/>
  <c r="Q4" i="5"/>
  <c r="S3" i="5" s="1"/>
  <c r="G10" i="2" s="1"/>
  <c r="S7" i="7"/>
  <c r="Q4" i="7"/>
  <c r="S3" i="7" s="1"/>
  <c r="G12" i="2" s="1"/>
  <c r="V305" i="15"/>
  <c r="V293" i="15"/>
  <c r="V281" i="15"/>
  <c r="V269" i="15"/>
  <c r="V257" i="15"/>
  <c r="V245" i="15"/>
  <c r="V233" i="15"/>
  <c r="V221" i="15"/>
  <c r="V209" i="15"/>
  <c r="V197" i="15"/>
  <c r="V185" i="15"/>
  <c r="V173" i="15"/>
  <c r="V161" i="15"/>
  <c r="V149" i="15"/>
  <c r="V137" i="15"/>
  <c r="V125" i="15"/>
  <c r="V113" i="15"/>
  <c r="V101" i="15"/>
  <c r="N95" i="15"/>
  <c r="M95" i="15"/>
  <c r="L95" i="15"/>
  <c r="K95" i="15"/>
  <c r="J95" i="15"/>
  <c r="I95" i="15"/>
  <c r="N94" i="15"/>
  <c r="M94" i="15"/>
  <c r="L94" i="15"/>
  <c r="K94" i="15"/>
  <c r="J94" i="15"/>
  <c r="I94" i="15"/>
  <c r="N93" i="15"/>
  <c r="M93" i="15"/>
  <c r="L93" i="15"/>
  <c r="K93" i="15"/>
  <c r="J93" i="15"/>
  <c r="I93" i="15"/>
  <c r="N92" i="15"/>
  <c r="M92" i="15"/>
  <c r="L92" i="15"/>
  <c r="K92" i="15"/>
  <c r="J92" i="15"/>
  <c r="I92" i="15"/>
  <c r="N91" i="15"/>
  <c r="N90" i="15" s="1"/>
  <c r="N89" i="15" s="1"/>
  <c r="N88" i="15" s="1"/>
  <c r="N87" i="15" s="1"/>
  <c r="N86" i="15" s="1"/>
  <c r="N85" i="15" s="1"/>
  <c r="N84" i="15" s="1"/>
  <c r="N83" i="15" s="1"/>
  <c r="N82" i="15" s="1"/>
  <c r="N81" i="15" s="1"/>
  <c r="N80" i="15" s="1"/>
  <c r="N79" i="15" s="1"/>
  <c r="N78" i="15" s="1"/>
  <c r="M91" i="15"/>
  <c r="M90" i="15" s="1"/>
  <c r="L91" i="15"/>
  <c r="K91" i="15"/>
  <c r="K90" i="15" s="1"/>
  <c r="K89" i="15" s="1"/>
  <c r="K88" i="15" s="1"/>
  <c r="K87" i="15" s="1"/>
  <c r="K86" i="15" s="1"/>
  <c r="K85" i="15" s="1"/>
  <c r="K84" i="15" s="1"/>
  <c r="K83" i="15" s="1"/>
  <c r="K82" i="15" s="1"/>
  <c r="K81" i="15" s="1"/>
  <c r="K80" i="15" s="1"/>
  <c r="K79" i="15" s="1"/>
  <c r="K78" i="15" s="1"/>
  <c r="K77" i="15" s="1"/>
  <c r="K76" i="15" s="1"/>
  <c r="K75" i="15" s="1"/>
  <c r="K74" i="15" s="1"/>
  <c r="K73" i="15" s="1"/>
  <c r="K72" i="15" s="1"/>
  <c r="K71" i="15" s="1"/>
  <c r="J91" i="15"/>
  <c r="J90" i="15" s="1"/>
  <c r="J89" i="15" s="1"/>
  <c r="J88" i="15" s="1"/>
  <c r="J87" i="15" s="1"/>
  <c r="J86" i="15" s="1"/>
  <c r="J85" i="15" s="1"/>
  <c r="J84" i="15" s="1"/>
  <c r="J83" i="15" s="1"/>
  <c r="J82" i="15" s="1"/>
  <c r="J81" i="15" s="1"/>
  <c r="J80" i="15" s="1"/>
  <c r="J79" i="15" s="1"/>
  <c r="J78" i="15" s="1"/>
  <c r="I91" i="15"/>
  <c r="I90" i="15" s="1"/>
  <c r="L90" i="15"/>
  <c r="L89" i="15" s="1"/>
  <c r="L88" i="15" s="1"/>
  <c r="L87" i="15" s="1"/>
  <c r="L86" i="15" s="1"/>
  <c r="L85" i="15" s="1"/>
  <c r="L84" i="15" s="1"/>
  <c r="L83" i="15" s="1"/>
  <c r="L82" i="15" s="1"/>
  <c r="L81" i="15" s="1"/>
  <c r="L80" i="15" s="1"/>
  <c r="L79" i="15" s="1"/>
  <c r="L78" i="15" s="1"/>
  <c r="L77" i="15" s="1"/>
  <c r="L76" i="15" s="1"/>
  <c r="L75" i="15" s="1"/>
  <c r="L74" i="15" s="1"/>
  <c r="L73" i="15" s="1"/>
  <c r="L72" i="15" s="1"/>
  <c r="L71" i="15" s="1"/>
  <c r="L70" i="15" s="1"/>
  <c r="L69" i="15" s="1"/>
  <c r="L68" i="15" s="1"/>
  <c r="L67" i="15" s="1"/>
  <c r="L66" i="15" s="1"/>
  <c r="V89" i="15"/>
  <c r="M89" i="15"/>
  <c r="I89" i="15"/>
  <c r="I88" i="15" s="1"/>
  <c r="I87" i="15" s="1"/>
  <c r="I86" i="15" s="1"/>
  <c r="I85" i="15" s="1"/>
  <c r="I84" i="15" s="1"/>
  <c r="I83" i="15" s="1"/>
  <c r="I82" i="15" s="1"/>
  <c r="I81" i="15" s="1"/>
  <c r="I80" i="15" s="1"/>
  <c r="I79" i="15" s="1"/>
  <c r="I78" i="15" s="1"/>
  <c r="I77" i="15" s="1"/>
  <c r="I76" i="15" s="1"/>
  <c r="I75" i="15" s="1"/>
  <c r="I74" i="15" s="1"/>
  <c r="I73" i="15" s="1"/>
  <c r="I72" i="15" s="1"/>
  <c r="I71" i="15" s="1"/>
  <c r="I70" i="15" s="1"/>
  <c r="I69" i="15" s="1"/>
  <c r="I68" i="15" s="1"/>
  <c r="I67" i="15" s="1"/>
  <c r="I66" i="15" s="1"/>
  <c r="I65" i="15" s="1"/>
  <c r="I64" i="15" s="1"/>
  <c r="I63" i="15" s="1"/>
  <c r="I62" i="15" s="1"/>
  <c r="I61" i="15" s="1"/>
  <c r="I60" i="15" s="1"/>
  <c r="I59" i="15" s="1"/>
  <c r="I58" i="15" s="1"/>
  <c r="I57" i="15" s="1"/>
  <c r="I56" i="15" s="1"/>
  <c r="I55" i="15" s="1"/>
  <c r="I54" i="15" s="1"/>
  <c r="I53" i="15" s="1"/>
  <c r="I52" i="15" s="1"/>
  <c r="I51" i="15" s="1"/>
  <c r="I50" i="15" s="1"/>
  <c r="I49" i="15" s="1"/>
  <c r="M88" i="15"/>
  <c r="M87" i="15"/>
  <c r="M86" i="15" s="1"/>
  <c r="M85" i="15" s="1"/>
  <c r="M84" i="15" s="1"/>
  <c r="M83" i="15" s="1"/>
  <c r="M82" i="15" s="1"/>
  <c r="M81" i="15"/>
  <c r="M80" i="15" s="1"/>
  <c r="M79" i="15" s="1"/>
  <c r="M78" i="15" s="1"/>
  <c r="M77" i="15" s="1"/>
  <c r="M76" i="15" s="1"/>
  <c r="M75" i="15" s="1"/>
  <c r="M74" i="15" s="1"/>
  <c r="M73" i="15" s="1"/>
  <c r="M72" i="15" s="1"/>
  <c r="M71" i="15" s="1"/>
  <c r="M70" i="15" s="1"/>
  <c r="M69" i="15" s="1"/>
  <c r="M68" i="15" s="1"/>
  <c r="M67" i="15" s="1"/>
  <c r="M66" i="15" s="1"/>
  <c r="M65" i="15" s="1"/>
  <c r="M64" i="15" s="1"/>
  <c r="M63" i="15" s="1"/>
  <c r="M62" i="15" s="1"/>
  <c r="M61" i="15" s="1"/>
  <c r="M60" i="15" s="1"/>
  <c r="M59" i="15" s="1"/>
  <c r="M58" i="15" s="1"/>
  <c r="M57" i="15" s="1"/>
  <c r="M56" i="15" s="1"/>
  <c r="M55" i="15" s="1"/>
  <c r="M54" i="15" s="1"/>
  <c r="M53" i="15" s="1"/>
  <c r="M52" i="15" s="1"/>
  <c r="M51" i="15" s="1"/>
  <c r="M50" i="15" s="1"/>
  <c r="M49" i="15" s="1"/>
  <c r="M48" i="15" s="1"/>
  <c r="M47" i="15" s="1"/>
  <c r="M46" i="15" s="1"/>
  <c r="M45" i="15" s="1"/>
  <c r="M44" i="15" s="1"/>
  <c r="M43" i="15" s="1"/>
  <c r="M42" i="15" s="1"/>
  <c r="M41" i="15" s="1"/>
  <c r="M40" i="15" s="1"/>
  <c r="M39" i="15" s="1"/>
  <c r="M38" i="15" s="1"/>
  <c r="M37" i="15" s="1"/>
  <c r="M36" i="15" s="1"/>
  <c r="M35" i="15" s="1"/>
  <c r="M34" i="15" s="1"/>
  <c r="M33" i="15" s="1"/>
  <c r="M32" i="15" s="1"/>
  <c r="M31" i="15" s="1"/>
  <c r="M30" i="15" s="1"/>
  <c r="M29" i="15" s="1"/>
  <c r="M28" i="15" s="1"/>
  <c r="M27" i="15" s="1"/>
  <c r="M26" i="15" s="1"/>
  <c r="M25" i="15" s="1"/>
  <c r="M24" i="15" s="1"/>
  <c r="M23" i="15" s="1"/>
  <c r="M22" i="15" s="1"/>
  <c r="M21" i="15" s="1"/>
  <c r="M20" i="15" s="1"/>
  <c r="M19" i="15" s="1"/>
  <c r="M18" i="15" s="1"/>
  <c r="M17" i="15" s="1"/>
  <c r="M16" i="15" s="1"/>
  <c r="M15" i="15" s="1"/>
  <c r="M14" i="15" s="1"/>
  <c r="M13" i="15" s="1"/>
  <c r="M12" i="15" s="1"/>
  <c r="M11" i="15" s="1"/>
  <c r="M10" i="15" s="1"/>
  <c r="M9" i="15" s="1"/>
  <c r="V77" i="15"/>
  <c r="N77" i="15"/>
  <c r="J77" i="15"/>
  <c r="J76" i="15" s="1"/>
  <c r="J75" i="15" s="1"/>
  <c r="J74" i="15" s="1"/>
  <c r="J73" i="15" s="1"/>
  <c r="J72" i="15" s="1"/>
  <c r="J71" i="15" s="1"/>
  <c r="J70" i="15" s="1"/>
  <c r="N76" i="15"/>
  <c r="N75" i="15" s="1"/>
  <c r="N74" i="15"/>
  <c r="N73" i="15" s="1"/>
  <c r="N72" i="15"/>
  <c r="N71" i="15"/>
  <c r="N70" i="15" s="1"/>
  <c r="N69" i="15" s="1"/>
  <c r="N68" i="15" s="1"/>
  <c r="N67" i="15" s="1"/>
  <c r="N66" i="15" s="1"/>
  <c r="N65" i="15" s="1"/>
  <c r="N64" i="15" s="1"/>
  <c r="N63" i="15" s="1"/>
  <c r="N62" i="15" s="1"/>
  <c r="N61" i="15" s="1"/>
  <c r="N60" i="15" s="1"/>
  <c r="N59" i="15" s="1"/>
  <c r="N58" i="15" s="1"/>
  <c r="N57" i="15" s="1"/>
  <c r="N56" i="15" s="1"/>
  <c r="N55" i="15" s="1"/>
  <c r="N54" i="15" s="1"/>
  <c r="N53" i="15" s="1"/>
  <c r="N52" i="15" s="1"/>
  <c r="N51" i="15" s="1"/>
  <c r="N50" i="15" s="1"/>
  <c r="N49" i="15" s="1"/>
  <c r="N48" i="15" s="1"/>
  <c r="N47" i="15" s="1"/>
  <c r="N46" i="15" s="1"/>
  <c r="N45" i="15" s="1"/>
  <c r="N44" i="15" s="1"/>
  <c r="N43" i="15" s="1"/>
  <c r="N42" i="15" s="1"/>
  <c r="N41" i="15" s="1"/>
  <c r="N40" i="15" s="1"/>
  <c r="N39" i="15" s="1"/>
  <c r="N38" i="15" s="1"/>
  <c r="N37" i="15" s="1"/>
  <c r="N36" i="15" s="1"/>
  <c r="N35" i="15" s="1"/>
  <c r="N34" i="15" s="1"/>
  <c r="N33" i="15" s="1"/>
  <c r="K70" i="15"/>
  <c r="K69" i="15" s="1"/>
  <c r="K68" i="15" s="1"/>
  <c r="K67" i="15" s="1"/>
  <c r="K66" i="15" s="1"/>
  <c r="K65" i="15" s="1"/>
  <c r="K64" i="15" s="1"/>
  <c r="K63" i="15" s="1"/>
  <c r="K62" i="15" s="1"/>
  <c r="K61" i="15" s="1"/>
  <c r="K60" i="15" s="1"/>
  <c r="K59" i="15" s="1"/>
  <c r="K58" i="15" s="1"/>
  <c r="K57" i="15" s="1"/>
  <c r="K56" i="15" s="1"/>
  <c r="K55" i="15" s="1"/>
  <c r="K54" i="15" s="1"/>
  <c r="K53" i="15" s="1"/>
  <c r="K52" i="15" s="1"/>
  <c r="K51" i="15" s="1"/>
  <c r="K50" i="15" s="1"/>
  <c r="K49" i="15" s="1"/>
  <c r="K48" i="15" s="1"/>
  <c r="K47" i="15" s="1"/>
  <c r="K46" i="15" s="1"/>
  <c r="K45" i="15" s="1"/>
  <c r="K44" i="15" s="1"/>
  <c r="K43" i="15" s="1"/>
  <c r="K42" i="15" s="1"/>
  <c r="K41" i="15" s="1"/>
  <c r="K40" i="15" s="1"/>
  <c r="K39" i="15" s="1"/>
  <c r="K38" i="15" s="1"/>
  <c r="K37" i="15" s="1"/>
  <c r="K36" i="15" s="1"/>
  <c r="K35" i="15" s="1"/>
  <c r="K34" i="15" s="1"/>
  <c r="K33" i="15" s="1"/>
  <c r="K32" i="15" s="1"/>
  <c r="K31" i="15" s="1"/>
  <c r="K30" i="15" s="1"/>
  <c r="K29" i="15" s="1"/>
  <c r="J69" i="15"/>
  <c r="J68" i="15" s="1"/>
  <c r="J67" i="15" s="1"/>
  <c r="J66" i="15" s="1"/>
  <c r="J65" i="15" s="1"/>
  <c r="J64" i="15" s="1"/>
  <c r="J63" i="15" s="1"/>
  <c r="J62" i="15" s="1"/>
  <c r="J61" i="15" s="1"/>
  <c r="J60" i="15" s="1"/>
  <c r="J59" i="15" s="1"/>
  <c r="J58" i="15" s="1"/>
  <c r="J57" i="15" s="1"/>
  <c r="J56" i="15" s="1"/>
  <c r="J55" i="15" s="1"/>
  <c r="J54" i="15" s="1"/>
  <c r="J53" i="15" s="1"/>
  <c r="J52" i="15" s="1"/>
  <c r="J51" i="15" s="1"/>
  <c r="J50" i="15" s="1"/>
  <c r="J49" i="15" s="1"/>
  <c r="J48" i="15" s="1"/>
  <c r="J47" i="15" s="1"/>
  <c r="J46" i="15" s="1"/>
  <c r="J45" i="15" s="1"/>
  <c r="J44" i="15" s="1"/>
  <c r="J43" i="15" s="1"/>
  <c r="J42" i="15" s="1"/>
  <c r="J41" i="15" s="1"/>
  <c r="V65" i="15"/>
  <c r="L65" i="15"/>
  <c r="L64" i="15"/>
  <c r="L63" i="15" s="1"/>
  <c r="L62" i="15" s="1"/>
  <c r="L61" i="15" s="1"/>
  <c r="L60" i="15" s="1"/>
  <c r="L59" i="15" s="1"/>
  <c r="L58" i="15" s="1"/>
  <c r="L57" i="15" s="1"/>
  <c r="L56" i="15"/>
  <c r="L55" i="15" s="1"/>
  <c r="L54" i="15" s="1"/>
  <c r="L53" i="15" s="1"/>
  <c r="L52" i="15" s="1"/>
  <c r="L51" i="15" s="1"/>
  <c r="L50" i="15" s="1"/>
  <c r="L49" i="15" s="1"/>
  <c r="L48" i="15" s="1"/>
  <c r="L47" i="15" s="1"/>
  <c r="L46" i="15" s="1"/>
  <c r="L45" i="15" s="1"/>
  <c r="L44" i="15" s="1"/>
  <c r="L43" i="15" s="1"/>
  <c r="L42" i="15" s="1"/>
  <c r="L41" i="15" s="1"/>
  <c r="L40" i="15" s="1"/>
  <c r="L39" i="15" s="1"/>
  <c r="L38" i="15" s="1"/>
  <c r="L37" i="15" s="1"/>
  <c r="L36" i="15" s="1"/>
  <c r="L35" i="15" s="1"/>
  <c r="L34" i="15" s="1"/>
  <c r="L33" i="15" s="1"/>
  <c r="L32" i="15" s="1"/>
  <c r="L31" i="15" s="1"/>
  <c r="L30" i="15" s="1"/>
  <c r="L29" i="15" s="1"/>
  <c r="L28" i="15" s="1"/>
  <c r="L27" i="15" s="1"/>
  <c r="L26" i="15" s="1"/>
  <c r="L25" i="15" s="1"/>
  <c r="L24" i="15" s="1"/>
  <c r="L23" i="15" s="1"/>
  <c r="L22" i="15" s="1"/>
  <c r="L21" i="15" s="1"/>
  <c r="L20" i="15" s="1"/>
  <c r="L19" i="15" s="1"/>
  <c r="L18" i="15" s="1"/>
  <c r="L17" i="15" s="1"/>
  <c r="L16" i="15" s="1"/>
  <c r="L15" i="15" s="1"/>
  <c r="L14" i="15" s="1"/>
  <c r="L13" i="15" s="1"/>
  <c r="L12" i="15" s="1"/>
  <c r="L11" i="15" s="1"/>
  <c r="L10" i="15" s="1"/>
  <c r="L9" i="15" s="1"/>
  <c r="V53" i="15"/>
  <c r="I48" i="15"/>
  <c r="I47" i="15" s="1"/>
  <c r="I46" i="15"/>
  <c r="I45" i="15" s="1"/>
  <c r="I44" i="15" s="1"/>
  <c r="I43" i="15" s="1"/>
  <c r="I42" i="15" s="1"/>
  <c r="I41" i="15" s="1"/>
  <c r="I40" i="15" s="1"/>
  <c r="I39" i="15" s="1"/>
  <c r="I38" i="15" s="1"/>
  <c r="I37" i="15" s="1"/>
  <c r="I36" i="15" s="1"/>
  <c r="I35" i="15" s="1"/>
  <c r="I34" i="15" s="1"/>
  <c r="I33" i="15" s="1"/>
  <c r="I32" i="15" s="1"/>
  <c r="I31" i="15" s="1"/>
  <c r="I30" i="15" s="1"/>
  <c r="I29" i="15" s="1"/>
  <c r="I28" i="15" s="1"/>
  <c r="I27" i="15" s="1"/>
  <c r="I26" i="15" s="1"/>
  <c r="I25" i="15" s="1"/>
  <c r="I24" i="15" s="1"/>
  <c r="I23" i="15" s="1"/>
  <c r="I22" i="15" s="1"/>
  <c r="I21" i="15" s="1"/>
  <c r="I20" i="15" s="1"/>
  <c r="I19" i="15" s="1"/>
  <c r="I18" i="15" s="1"/>
  <c r="I17" i="15" s="1"/>
  <c r="I16" i="15" s="1"/>
  <c r="I15" i="15" s="1"/>
  <c r="I14" i="15" s="1"/>
  <c r="I13" i="15" s="1"/>
  <c r="I12" i="15" s="1"/>
  <c r="I11" i="15" s="1"/>
  <c r="I10" i="15" s="1"/>
  <c r="I9" i="15" s="1"/>
  <c r="V41" i="15"/>
  <c r="J40" i="15"/>
  <c r="J39" i="15" s="1"/>
  <c r="J38" i="15" s="1"/>
  <c r="J37" i="15" s="1"/>
  <c r="J36" i="15" s="1"/>
  <c r="J35" i="15" s="1"/>
  <c r="J34" i="15" s="1"/>
  <c r="J33" i="15" s="1"/>
  <c r="J32" i="15" s="1"/>
  <c r="J31" i="15" s="1"/>
  <c r="J30" i="15" s="1"/>
  <c r="J29" i="15" s="1"/>
  <c r="J28" i="15" s="1"/>
  <c r="J27" i="15" s="1"/>
  <c r="J26" i="15" s="1"/>
  <c r="J25" i="15" s="1"/>
  <c r="J24" i="15" s="1"/>
  <c r="J23" i="15" s="1"/>
  <c r="J22" i="15" s="1"/>
  <c r="J21" i="15" s="1"/>
  <c r="J20" i="15" s="1"/>
  <c r="J19" i="15" s="1"/>
  <c r="J18" i="15" s="1"/>
  <c r="J17" i="15" s="1"/>
  <c r="J16" i="15" s="1"/>
  <c r="J15" i="15" s="1"/>
  <c r="J14" i="15" s="1"/>
  <c r="J13" i="15" s="1"/>
  <c r="J12" i="15" s="1"/>
  <c r="J11" i="15" s="1"/>
  <c r="J10" i="15" s="1"/>
  <c r="J9" i="15" s="1"/>
  <c r="N32" i="15"/>
  <c r="N31" i="15" s="1"/>
  <c r="N30" i="15" s="1"/>
  <c r="N29" i="15" s="1"/>
  <c r="N28" i="15" s="1"/>
  <c r="N27" i="15" s="1"/>
  <c r="N26" i="15" s="1"/>
  <c r="N25" i="15" s="1"/>
  <c r="N24" i="15" s="1"/>
  <c r="V29" i="15"/>
  <c r="K28" i="15"/>
  <c r="K27" i="15" s="1"/>
  <c r="K26" i="15" s="1"/>
  <c r="K25" i="15" s="1"/>
  <c r="K24" i="15" s="1"/>
  <c r="K23" i="15" s="1"/>
  <c r="K22" i="15" s="1"/>
  <c r="K21" i="15" s="1"/>
  <c r="K20" i="15" s="1"/>
  <c r="K19" i="15" s="1"/>
  <c r="K18" i="15" s="1"/>
  <c r="K17" i="15" s="1"/>
  <c r="K16" i="15" s="1"/>
  <c r="K15" i="15" s="1"/>
  <c r="K14" i="15" s="1"/>
  <c r="K13" i="15" s="1"/>
  <c r="K12" i="15" s="1"/>
  <c r="K11" i="15" s="1"/>
  <c r="K10" i="15" s="1"/>
  <c r="K9" i="15" s="1"/>
  <c r="N23" i="15"/>
  <c r="N22" i="15" s="1"/>
  <c r="N21" i="15" s="1"/>
  <c r="N20" i="15" s="1"/>
  <c r="N19" i="15" s="1"/>
  <c r="N18" i="15" s="1"/>
  <c r="N17" i="15" s="1"/>
  <c r="N16" i="15" s="1"/>
  <c r="N15" i="15" s="1"/>
  <c r="N14" i="15" s="1"/>
  <c r="N13" i="15" s="1"/>
  <c r="N12" i="15" s="1"/>
  <c r="N11" i="15" s="1"/>
  <c r="N10" i="15" s="1"/>
  <c r="N9" i="15" s="1"/>
  <c r="T4" i="15"/>
  <c r="T20" i="15" s="1"/>
  <c r="O3" i="15"/>
  <c r="O8" i="15" s="1"/>
  <c r="S2" i="15"/>
  <c r="V305" i="14"/>
  <c r="V293" i="14"/>
  <c r="V281" i="14"/>
  <c r="V269" i="14"/>
  <c r="V257" i="14"/>
  <c r="V245" i="14"/>
  <c r="V233" i="14"/>
  <c r="V221" i="14"/>
  <c r="V209" i="14"/>
  <c r="V197" i="14"/>
  <c r="V185" i="14"/>
  <c r="V173" i="14"/>
  <c r="V161" i="14"/>
  <c r="V149" i="14"/>
  <c r="V137" i="14"/>
  <c r="V125" i="14"/>
  <c r="V113" i="14"/>
  <c r="V101" i="14"/>
  <c r="N95" i="14"/>
  <c r="N94" i="14" s="1"/>
  <c r="N93" i="14" s="1"/>
  <c r="M95" i="14"/>
  <c r="L95" i="14"/>
  <c r="K95" i="14"/>
  <c r="K94" i="14" s="1"/>
  <c r="K93" i="14" s="1"/>
  <c r="K92" i="14" s="1"/>
  <c r="K91" i="14" s="1"/>
  <c r="K90" i="14" s="1"/>
  <c r="K89" i="14" s="1"/>
  <c r="K88" i="14" s="1"/>
  <c r="K87" i="14" s="1"/>
  <c r="K86" i="14" s="1"/>
  <c r="K85" i="14" s="1"/>
  <c r="K84" i="14" s="1"/>
  <c r="K83" i="14" s="1"/>
  <c r="K82" i="14" s="1"/>
  <c r="J95" i="14"/>
  <c r="J94" i="14" s="1"/>
  <c r="J93" i="14" s="1"/>
  <c r="I95" i="14"/>
  <c r="M94" i="14"/>
  <c r="L94" i="14"/>
  <c r="I94" i="14"/>
  <c r="M93" i="14"/>
  <c r="L93" i="14"/>
  <c r="I93" i="14"/>
  <c r="N92" i="14"/>
  <c r="N91" i="14" s="1"/>
  <c r="N90" i="14" s="1"/>
  <c r="N89" i="14" s="1"/>
  <c r="N88" i="14" s="1"/>
  <c r="N87" i="14" s="1"/>
  <c r="N86" i="14" s="1"/>
  <c r="N85" i="14" s="1"/>
  <c r="N84" i="14" s="1"/>
  <c r="N83" i="14" s="1"/>
  <c r="N82" i="14" s="1"/>
  <c r="N81" i="14" s="1"/>
  <c r="N80" i="14" s="1"/>
  <c r="N79" i="14" s="1"/>
  <c r="N78" i="14" s="1"/>
  <c r="N77" i="14" s="1"/>
  <c r="N76" i="14" s="1"/>
  <c r="N75" i="14" s="1"/>
  <c r="N74" i="14" s="1"/>
  <c r="N73" i="14" s="1"/>
  <c r="N72" i="14" s="1"/>
  <c r="N71" i="14" s="1"/>
  <c r="N70" i="14" s="1"/>
  <c r="N69" i="14" s="1"/>
  <c r="N68" i="14" s="1"/>
  <c r="N67" i="14" s="1"/>
  <c r="N66" i="14" s="1"/>
  <c r="N65" i="14" s="1"/>
  <c r="N64" i="14" s="1"/>
  <c r="N63" i="14" s="1"/>
  <c r="N62" i="14" s="1"/>
  <c r="N61" i="14" s="1"/>
  <c r="N60" i="14" s="1"/>
  <c r="N59" i="14" s="1"/>
  <c r="N58" i="14" s="1"/>
  <c r="N57" i="14" s="1"/>
  <c r="N56" i="14" s="1"/>
  <c r="N55" i="14" s="1"/>
  <c r="N54" i="14" s="1"/>
  <c r="N53" i="14" s="1"/>
  <c r="N52" i="14" s="1"/>
  <c r="N51" i="14" s="1"/>
  <c r="N50" i="14" s="1"/>
  <c r="N49" i="14" s="1"/>
  <c r="N48" i="14" s="1"/>
  <c r="N47" i="14" s="1"/>
  <c r="N46" i="14" s="1"/>
  <c r="N45" i="14" s="1"/>
  <c r="N44" i="14" s="1"/>
  <c r="N43" i="14" s="1"/>
  <c r="N42" i="14" s="1"/>
  <c r="N41" i="14" s="1"/>
  <c r="N40" i="14" s="1"/>
  <c r="N39" i="14" s="1"/>
  <c r="N38" i="14" s="1"/>
  <c r="M92" i="14"/>
  <c r="L92" i="14"/>
  <c r="J92" i="14"/>
  <c r="J91" i="14" s="1"/>
  <c r="J90" i="14" s="1"/>
  <c r="J89" i="14" s="1"/>
  <c r="J88" i="14" s="1"/>
  <c r="J87" i="14" s="1"/>
  <c r="J86" i="14" s="1"/>
  <c r="J85" i="14" s="1"/>
  <c r="J84" i="14" s="1"/>
  <c r="J83" i="14" s="1"/>
  <c r="J82" i="14" s="1"/>
  <c r="J81" i="14" s="1"/>
  <c r="I92" i="14"/>
  <c r="M91" i="14"/>
  <c r="L91" i="14"/>
  <c r="I91" i="14"/>
  <c r="M90" i="14"/>
  <c r="M89" i="14" s="1"/>
  <c r="M88" i="14" s="1"/>
  <c r="M87" i="14" s="1"/>
  <c r="M86" i="14" s="1"/>
  <c r="M85" i="14" s="1"/>
  <c r="M84" i="14" s="1"/>
  <c r="M83" i="14" s="1"/>
  <c r="M82" i="14" s="1"/>
  <c r="M81" i="14" s="1"/>
  <c r="M80" i="14" s="1"/>
  <c r="M79" i="14" s="1"/>
  <c r="M78" i="14" s="1"/>
  <c r="L90" i="14"/>
  <c r="I90" i="14"/>
  <c r="I89" i="14" s="1"/>
  <c r="I88" i="14" s="1"/>
  <c r="I87" i="14" s="1"/>
  <c r="I86" i="14" s="1"/>
  <c r="I85" i="14" s="1"/>
  <c r="I84" i="14" s="1"/>
  <c r="I83" i="14" s="1"/>
  <c r="I82" i="14" s="1"/>
  <c r="I81" i="14" s="1"/>
  <c r="I80" i="14" s="1"/>
  <c r="I79" i="14" s="1"/>
  <c r="I78" i="14" s="1"/>
  <c r="V89" i="14"/>
  <c r="L89" i="14"/>
  <c r="L88" i="14" s="1"/>
  <c r="L87" i="14" s="1"/>
  <c r="L86" i="14" s="1"/>
  <c r="L85" i="14"/>
  <c r="L84" i="14" s="1"/>
  <c r="L83" i="14" s="1"/>
  <c r="L82" i="14"/>
  <c r="L81" i="14" s="1"/>
  <c r="L80" i="14" s="1"/>
  <c r="L79" i="14" s="1"/>
  <c r="L78" i="14" s="1"/>
  <c r="L77" i="14" s="1"/>
  <c r="L76" i="14" s="1"/>
  <c r="L75" i="14" s="1"/>
  <c r="L74" i="14" s="1"/>
  <c r="L73" i="14" s="1"/>
  <c r="L72" i="14" s="1"/>
  <c r="L71" i="14" s="1"/>
  <c r="L70" i="14" s="1"/>
  <c r="L69" i="14" s="1"/>
  <c r="L68" i="14" s="1"/>
  <c r="L67" i="14" s="1"/>
  <c r="L66" i="14" s="1"/>
  <c r="L65" i="14" s="1"/>
  <c r="L64" i="14" s="1"/>
  <c r="L63" i="14" s="1"/>
  <c r="L62" i="14" s="1"/>
  <c r="L61" i="14" s="1"/>
  <c r="L60" i="14" s="1"/>
  <c r="L59" i="14" s="1"/>
  <c r="L58" i="14" s="1"/>
  <c r="L57" i="14" s="1"/>
  <c r="L56" i="14" s="1"/>
  <c r="K81" i="14"/>
  <c r="K80" i="14" s="1"/>
  <c r="K79" i="14" s="1"/>
  <c r="K78" i="14" s="1"/>
  <c r="K77" i="14" s="1"/>
  <c r="K76" i="14" s="1"/>
  <c r="K75" i="14" s="1"/>
  <c r="K74" i="14" s="1"/>
  <c r="K73" i="14" s="1"/>
  <c r="K72" i="14" s="1"/>
  <c r="K71" i="14" s="1"/>
  <c r="K70" i="14" s="1"/>
  <c r="K69" i="14" s="1"/>
  <c r="K68" i="14" s="1"/>
  <c r="K67" i="14" s="1"/>
  <c r="K66" i="14" s="1"/>
  <c r="K65" i="14" s="1"/>
  <c r="K64" i="14" s="1"/>
  <c r="K63" i="14" s="1"/>
  <c r="K62" i="14" s="1"/>
  <c r="K61" i="14" s="1"/>
  <c r="K60" i="14" s="1"/>
  <c r="K59" i="14" s="1"/>
  <c r="K58" i="14" s="1"/>
  <c r="K57" i="14" s="1"/>
  <c r="K56" i="14" s="1"/>
  <c r="K55" i="14" s="1"/>
  <c r="K54" i="14" s="1"/>
  <c r="K53" i="14" s="1"/>
  <c r="K52" i="14" s="1"/>
  <c r="K51" i="14" s="1"/>
  <c r="K50" i="14" s="1"/>
  <c r="K49" i="14" s="1"/>
  <c r="K48" i="14" s="1"/>
  <c r="K47" i="14" s="1"/>
  <c r="K46" i="14" s="1"/>
  <c r="K45" i="14" s="1"/>
  <c r="K44" i="14" s="1"/>
  <c r="K43" i="14" s="1"/>
  <c r="K42" i="14" s="1"/>
  <c r="K41" i="14" s="1"/>
  <c r="K40" i="14" s="1"/>
  <c r="K39" i="14" s="1"/>
  <c r="K38" i="14" s="1"/>
  <c r="K37" i="14" s="1"/>
  <c r="K36" i="14" s="1"/>
  <c r="K35" i="14" s="1"/>
  <c r="K34" i="14" s="1"/>
  <c r="K33" i="14" s="1"/>
  <c r="K32" i="14" s="1"/>
  <c r="K31" i="14" s="1"/>
  <c r="K30" i="14" s="1"/>
  <c r="K29" i="14" s="1"/>
  <c r="K28" i="14" s="1"/>
  <c r="K27" i="14" s="1"/>
  <c r="K26" i="14" s="1"/>
  <c r="K25" i="14" s="1"/>
  <c r="K24" i="14" s="1"/>
  <c r="K23" i="14" s="1"/>
  <c r="K22" i="14" s="1"/>
  <c r="K21" i="14" s="1"/>
  <c r="K20" i="14" s="1"/>
  <c r="K19" i="14" s="1"/>
  <c r="K18" i="14" s="1"/>
  <c r="K17" i="14" s="1"/>
  <c r="K16" i="14" s="1"/>
  <c r="K15" i="14" s="1"/>
  <c r="K14" i="14" s="1"/>
  <c r="K13" i="14" s="1"/>
  <c r="K12" i="14" s="1"/>
  <c r="K11" i="14" s="1"/>
  <c r="K10" i="14" s="1"/>
  <c r="K9" i="14" s="1"/>
  <c r="J80" i="14"/>
  <c r="J79" i="14" s="1"/>
  <c r="J78" i="14" s="1"/>
  <c r="J77" i="14" s="1"/>
  <c r="J76" i="14" s="1"/>
  <c r="J75" i="14" s="1"/>
  <c r="J74" i="14" s="1"/>
  <c r="J73" i="14" s="1"/>
  <c r="J72" i="14" s="1"/>
  <c r="J71" i="14" s="1"/>
  <c r="J70" i="14" s="1"/>
  <c r="J69" i="14" s="1"/>
  <c r="J68" i="14" s="1"/>
  <c r="J67" i="14" s="1"/>
  <c r="J66" i="14" s="1"/>
  <c r="J65" i="14" s="1"/>
  <c r="J64" i="14" s="1"/>
  <c r="J63" i="14" s="1"/>
  <c r="J62" i="14" s="1"/>
  <c r="J61" i="14" s="1"/>
  <c r="J60" i="14" s="1"/>
  <c r="J59" i="14" s="1"/>
  <c r="J58" i="14" s="1"/>
  <c r="J57" i="14" s="1"/>
  <c r="J56" i="14" s="1"/>
  <c r="J55" i="14" s="1"/>
  <c r="J54" i="14" s="1"/>
  <c r="J53" i="14" s="1"/>
  <c r="J52" i="14" s="1"/>
  <c r="J51" i="14" s="1"/>
  <c r="J50" i="14" s="1"/>
  <c r="J49" i="14" s="1"/>
  <c r="J48" i="14" s="1"/>
  <c r="J47" i="14" s="1"/>
  <c r="J46" i="14" s="1"/>
  <c r="J45" i="14" s="1"/>
  <c r="J44" i="14" s="1"/>
  <c r="J43" i="14" s="1"/>
  <c r="J42" i="14" s="1"/>
  <c r="J41" i="14" s="1"/>
  <c r="J40" i="14" s="1"/>
  <c r="J39" i="14" s="1"/>
  <c r="J38" i="14" s="1"/>
  <c r="J37" i="14" s="1"/>
  <c r="J36" i="14" s="1"/>
  <c r="J35" i="14" s="1"/>
  <c r="J34" i="14" s="1"/>
  <c r="J33" i="14" s="1"/>
  <c r="V77" i="14"/>
  <c r="M77" i="14"/>
  <c r="M76" i="14" s="1"/>
  <c r="M75" i="14" s="1"/>
  <c r="I77" i="14"/>
  <c r="I76" i="14" s="1"/>
  <c r="I75" i="14"/>
  <c r="I74" i="14" s="1"/>
  <c r="I73" i="14" s="1"/>
  <c r="I72" i="14" s="1"/>
  <c r="I71" i="14" s="1"/>
  <c r="M74" i="14"/>
  <c r="M73" i="14"/>
  <c r="M72" i="14" s="1"/>
  <c r="M71" i="14" s="1"/>
  <c r="M70" i="14"/>
  <c r="M69" i="14" s="1"/>
  <c r="M68" i="14" s="1"/>
  <c r="M67" i="14" s="1"/>
  <c r="M66" i="14" s="1"/>
  <c r="M65" i="14" s="1"/>
  <c r="M64" i="14" s="1"/>
  <c r="M63" i="14" s="1"/>
  <c r="M62" i="14" s="1"/>
  <c r="I70" i="14"/>
  <c r="I69" i="14" s="1"/>
  <c r="I68" i="14" s="1"/>
  <c r="I67" i="14"/>
  <c r="I66" i="14" s="1"/>
  <c r="I65" i="14" s="1"/>
  <c r="I64" i="14" s="1"/>
  <c r="I63" i="14" s="1"/>
  <c r="I62" i="14" s="1"/>
  <c r="I61" i="14" s="1"/>
  <c r="I60" i="14" s="1"/>
  <c r="I59" i="14" s="1"/>
  <c r="V65" i="14"/>
  <c r="M61" i="14"/>
  <c r="M60" i="14"/>
  <c r="M59" i="14" s="1"/>
  <c r="M58" i="14" s="1"/>
  <c r="M57" i="14" s="1"/>
  <c r="M56" i="14" s="1"/>
  <c r="M55" i="14" s="1"/>
  <c r="M54" i="14" s="1"/>
  <c r="M53" i="14" s="1"/>
  <c r="M52" i="14" s="1"/>
  <c r="M51" i="14" s="1"/>
  <c r="M50" i="14" s="1"/>
  <c r="M49" i="14" s="1"/>
  <c r="M48" i="14" s="1"/>
  <c r="M47" i="14" s="1"/>
  <c r="M46" i="14" s="1"/>
  <c r="M45" i="14" s="1"/>
  <c r="M44" i="14" s="1"/>
  <c r="M43" i="14" s="1"/>
  <c r="M42" i="14" s="1"/>
  <c r="M41" i="14" s="1"/>
  <c r="M40" i="14" s="1"/>
  <c r="M39" i="14" s="1"/>
  <c r="M38" i="14" s="1"/>
  <c r="M37" i="14" s="1"/>
  <c r="M36" i="14" s="1"/>
  <c r="M35" i="14" s="1"/>
  <c r="M34" i="14" s="1"/>
  <c r="M33" i="14" s="1"/>
  <c r="M32" i="14" s="1"/>
  <c r="M31" i="14" s="1"/>
  <c r="M30" i="14" s="1"/>
  <c r="M29" i="14" s="1"/>
  <c r="M28" i="14" s="1"/>
  <c r="M27" i="14" s="1"/>
  <c r="M26" i="14" s="1"/>
  <c r="M25" i="14" s="1"/>
  <c r="M24" i="14" s="1"/>
  <c r="M23" i="14" s="1"/>
  <c r="M22" i="14" s="1"/>
  <c r="M21" i="14" s="1"/>
  <c r="M20" i="14" s="1"/>
  <c r="M19" i="14" s="1"/>
  <c r="M18" i="14" s="1"/>
  <c r="M17" i="14" s="1"/>
  <c r="M16" i="14" s="1"/>
  <c r="M15" i="14" s="1"/>
  <c r="M14" i="14" s="1"/>
  <c r="M13" i="14" s="1"/>
  <c r="M12" i="14" s="1"/>
  <c r="M11" i="14" s="1"/>
  <c r="M10" i="14" s="1"/>
  <c r="M9" i="14" s="1"/>
  <c r="I58" i="14"/>
  <c r="I57" i="14" s="1"/>
  <c r="I56" i="14" s="1"/>
  <c r="I55" i="14" s="1"/>
  <c r="I54" i="14" s="1"/>
  <c r="I53" i="14" s="1"/>
  <c r="I52" i="14" s="1"/>
  <c r="L55" i="14"/>
  <c r="L54" i="14" s="1"/>
  <c r="L53" i="14" s="1"/>
  <c r="L52" i="14" s="1"/>
  <c r="L51" i="14" s="1"/>
  <c r="L50" i="14" s="1"/>
  <c r="L49" i="14" s="1"/>
  <c r="L48" i="14" s="1"/>
  <c r="L47" i="14" s="1"/>
  <c r="L46" i="14" s="1"/>
  <c r="L45" i="14" s="1"/>
  <c r="L44" i="14" s="1"/>
  <c r="L43" i="14" s="1"/>
  <c r="L42" i="14" s="1"/>
  <c r="L41" i="14" s="1"/>
  <c r="L40" i="14" s="1"/>
  <c r="L39" i="14" s="1"/>
  <c r="L38" i="14" s="1"/>
  <c r="L37" i="14" s="1"/>
  <c r="L36" i="14" s="1"/>
  <c r="L35" i="14" s="1"/>
  <c r="L34" i="14" s="1"/>
  <c r="L33" i="14" s="1"/>
  <c r="L32" i="14" s="1"/>
  <c r="L31" i="14" s="1"/>
  <c r="L30" i="14" s="1"/>
  <c r="L29" i="14" s="1"/>
  <c r="L28" i="14" s="1"/>
  <c r="L27" i="14" s="1"/>
  <c r="L26" i="14" s="1"/>
  <c r="L25" i="14" s="1"/>
  <c r="L24" i="14" s="1"/>
  <c r="L23" i="14" s="1"/>
  <c r="L22" i="14" s="1"/>
  <c r="L21" i="14" s="1"/>
  <c r="L20" i="14" s="1"/>
  <c r="L19" i="14" s="1"/>
  <c r="L18" i="14" s="1"/>
  <c r="L17" i="14" s="1"/>
  <c r="L16" i="14" s="1"/>
  <c r="L15" i="14" s="1"/>
  <c r="L14" i="14" s="1"/>
  <c r="L13" i="14" s="1"/>
  <c r="L12" i="14" s="1"/>
  <c r="L11" i="14" s="1"/>
  <c r="L10" i="14" s="1"/>
  <c r="L9" i="14" s="1"/>
  <c r="V53" i="14"/>
  <c r="I51" i="14"/>
  <c r="I50" i="14" s="1"/>
  <c r="I49" i="14" s="1"/>
  <c r="I48" i="14" s="1"/>
  <c r="I47" i="14" s="1"/>
  <c r="I46" i="14" s="1"/>
  <c r="I45" i="14" s="1"/>
  <c r="I44" i="14" s="1"/>
  <c r="I43" i="14" s="1"/>
  <c r="I42" i="14" s="1"/>
  <c r="I41" i="14" s="1"/>
  <c r="I40" i="14" s="1"/>
  <c r="I39" i="14" s="1"/>
  <c r="I38" i="14" s="1"/>
  <c r="I37" i="14" s="1"/>
  <c r="I36" i="14" s="1"/>
  <c r="I35" i="14" s="1"/>
  <c r="I34" i="14" s="1"/>
  <c r="I33" i="14" s="1"/>
  <c r="I32" i="14" s="1"/>
  <c r="I31" i="14" s="1"/>
  <c r="I30" i="14" s="1"/>
  <c r="I29" i="14" s="1"/>
  <c r="I28" i="14" s="1"/>
  <c r="I27" i="14" s="1"/>
  <c r="I26" i="14" s="1"/>
  <c r="I25" i="14" s="1"/>
  <c r="V41" i="14"/>
  <c r="N37" i="14"/>
  <c r="N36" i="14" s="1"/>
  <c r="N35" i="14" s="1"/>
  <c r="N34" i="14" s="1"/>
  <c r="N33" i="14" s="1"/>
  <c r="N32" i="14" s="1"/>
  <c r="N31" i="14" s="1"/>
  <c r="N30" i="14" s="1"/>
  <c r="N29" i="14" s="1"/>
  <c r="N28" i="14" s="1"/>
  <c r="N27" i="14" s="1"/>
  <c r="N26" i="14" s="1"/>
  <c r="N25" i="14" s="1"/>
  <c r="N24" i="14" s="1"/>
  <c r="N23" i="14" s="1"/>
  <c r="N22" i="14" s="1"/>
  <c r="N21" i="14" s="1"/>
  <c r="N20" i="14" s="1"/>
  <c r="N19" i="14" s="1"/>
  <c r="N18" i="14" s="1"/>
  <c r="N17" i="14" s="1"/>
  <c r="N16" i="14" s="1"/>
  <c r="N15" i="14" s="1"/>
  <c r="N14" i="14" s="1"/>
  <c r="N13" i="14" s="1"/>
  <c r="N12" i="14" s="1"/>
  <c r="N11" i="14" s="1"/>
  <c r="N10" i="14" s="1"/>
  <c r="N9" i="14" s="1"/>
  <c r="J32" i="14"/>
  <c r="J31" i="14" s="1"/>
  <c r="J30" i="14" s="1"/>
  <c r="J29" i="14" s="1"/>
  <c r="J28" i="14" s="1"/>
  <c r="J27" i="14" s="1"/>
  <c r="J26" i="14" s="1"/>
  <c r="J25" i="14" s="1"/>
  <c r="J24" i="14" s="1"/>
  <c r="J23" i="14" s="1"/>
  <c r="J22" i="14" s="1"/>
  <c r="J21" i="14" s="1"/>
  <c r="J20" i="14" s="1"/>
  <c r="J19" i="14" s="1"/>
  <c r="J18" i="14" s="1"/>
  <c r="J17" i="14" s="1"/>
  <c r="J16" i="14" s="1"/>
  <c r="J15" i="14" s="1"/>
  <c r="J14" i="14" s="1"/>
  <c r="J13" i="14" s="1"/>
  <c r="J12" i="14" s="1"/>
  <c r="J11" i="14" s="1"/>
  <c r="J10" i="14" s="1"/>
  <c r="J9" i="14" s="1"/>
  <c r="V29" i="14"/>
  <c r="I24" i="14"/>
  <c r="I23" i="14" s="1"/>
  <c r="I22" i="14" s="1"/>
  <c r="I21" i="14" s="1"/>
  <c r="I20" i="14" s="1"/>
  <c r="I19" i="14" s="1"/>
  <c r="I18" i="14" s="1"/>
  <c r="I17" i="14" s="1"/>
  <c r="I16" i="14" s="1"/>
  <c r="I15" i="14" s="1"/>
  <c r="I14" i="14" s="1"/>
  <c r="I13" i="14" s="1"/>
  <c r="I12" i="14"/>
  <c r="I11" i="14" s="1"/>
  <c r="I10" i="14" s="1"/>
  <c r="I9" i="14" s="1"/>
  <c r="O3" i="14"/>
  <c r="S2" i="14"/>
  <c r="T4" i="14" s="1"/>
  <c r="T20" i="14" s="1"/>
  <c r="N95" i="13"/>
  <c r="M95" i="13"/>
  <c r="M94" i="13" s="1"/>
  <c r="M93" i="13" s="1"/>
  <c r="L95" i="13"/>
  <c r="L94" i="13" s="1"/>
  <c r="L93" i="13" s="1"/>
  <c r="K95" i="13"/>
  <c r="J95" i="13"/>
  <c r="I95" i="13"/>
  <c r="I94" i="13" s="1"/>
  <c r="N94" i="13"/>
  <c r="N93" i="13" s="1"/>
  <c r="N92" i="13" s="1"/>
  <c r="N91" i="13" s="1"/>
  <c r="N90" i="13" s="1"/>
  <c r="N89" i="13" s="1"/>
  <c r="N88" i="13" s="1"/>
  <c r="N87" i="13" s="1"/>
  <c r="N86" i="13" s="1"/>
  <c r="N85" i="13" s="1"/>
  <c r="N84" i="13" s="1"/>
  <c r="N83" i="13" s="1"/>
  <c r="N82" i="13" s="1"/>
  <c r="N81" i="13" s="1"/>
  <c r="N80" i="13" s="1"/>
  <c r="N79" i="13" s="1"/>
  <c r="N78" i="13" s="1"/>
  <c r="N77" i="13" s="1"/>
  <c r="N76" i="13" s="1"/>
  <c r="N75" i="13" s="1"/>
  <c r="N74" i="13" s="1"/>
  <c r="N73" i="13" s="1"/>
  <c r="N72" i="13" s="1"/>
  <c r="N71" i="13" s="1"/>
  <c r="N70" i="13" s="1"/>
  <c r="N69" i="13" s="1"/>
  <c r="N68" i="13" s="1"/>
  <c r="N67" i="13" s="1"/>
  <c r="N66" i="13" s="1"/>
  <c r="N65" i="13" s="1"/>
  <c r="N64" i="13" s="1"/>
  <c r="N63" i="13" s="1"/>
  <c r="N62" i="13" s="1"/>
  <c r="N61" i="13" s="1"/>
  <c r="N60" i="13" s="1"/>
  <c r="N59" i="13" s="1"/>
  <c r="N58" i="13" s="1"/>
  <c r="N57" i="13" s="1"/>
  <c r="N56" i="13" s="1"/>
  <c r="N55" i="13" s="1"/>
  <c r="N54" i="13" s="1"/>
  <c r="N53" i="13" s="1"/>
  <c r="N52" i="13" s="1"/>
  <c r="N51" i="13" s="1"/>
  <c r="N50" i="13" s="1"/>
  <c r="N49" i="13" s="1"/>
  <c r="N48" i="13" s="1"/>
  <c r="N47" i="13" s="1"/>
  <c r="N46" i="13" s="1"/>
  <c r="N45" i="13" s="1"/>
  <c r="N44" i="13" s="1"/>
  <c r="N43" i="13" s="1"/>
  <c r="N42" i="13" s="1"/>
  <c r="N41" i="13" s="1"/>
  <c r="N40" i="13" s="1"/>
  <c r="N39" i="13" s="1"/>
  <c r="N38" i="13" s="1"/>
  <c r="N37" i="13" s="1"/>
  <c r="N36" i="13" s="1"/>
  <c r="N35" i="13" s="1"/>
  <c r="N34" i="13" s="1"/>
  <c r="N33" i="13" s="1"/>
  <c r="N32" i="13" s="1"/>
  <c r="N31" i="13" s="1"/>
  <c r="N30" i="13" s="1"/>
  <c r="N29" i="13" s="1"/>
  <c r="N28" i="13" s="1"/>
  <c r="N27" i="13" s="1"/>
  <c r="N26" i="13" s="1"/>
  <c r="N25" i="13" s="1"/>
  <c r="N24" i="13" s="1"/>
  <c r="N23" i="13" s="1"/>
  <c r="N22" i="13" s="1"/>
  <c r="N21" i="13" s="1"/>
  <c r="N20" i="13" s="1"/>
  <c r="N19" i="13" s="1"/>
  <c r="N18" i="13" s="1"/>
  <c r="N17" i="13" s="1"/>
  <c r="N16" i="13" s="1"/>
  <c r="N15" i="13" s="1"/>
  <c r="N14" i="13" s="1"/>
  <c r="N13" i="13" s="1"/>
  <c r="N12" i="13" s="1"/>
  <c r="N11" i="13" s="1"/>
  <c r="N10" i="13" s="1"/>
  <c r="N9" i="13" s="1"/>
  <c r="K94" i="13"/>
  <c r="K93" i="13" s="1"/>
  <c r="K92" i="13" s="1"/>
  <c r="K91" i="13" s="1"/>
  <c r="J94" i="13"/>
  <c r="J93" i="13"/>
  <c r="J92" i="13" s="1"/>
  <c r="J91" i="13" s="1"/>
  <c r="I93" i="13"/>
  <c r="I92" i="13" s="1"/>
  <c r="I91" i="13" s="1"/>
  <c r="I90" i="13" s="1"/>
  <c r="I89" i="13" s="1"/>
  <c r="M92" i="13"/>
  <c r="M91" i="13" s="1"/>
  <c r="M90" i="13" s="1"/>
  <c r="M89" i="13" s="1"/>
  <c r="M88" i="13" s="1"/>
  <c r="M87" i="13" s="1"/>
  <c r="M86" i="13" s="1"/>
  <c r="M85" i="13" s="1"/>
  <c r="M84" i="13" s="1"/>
  <c r="M83" i="13" s="1"/>
  <c r="M82" i="13" s="1"/>
  <c r="M81" i="13" s="1"/>
  <c r="M80" i="13" s="1"/>
  <c r="M79" i="13" s="1"/>
  <c r="M78" i="13" s="1"/>
  <c r="M77" i="13" s="1"/>
  <c r="M76" i="13" s="1"/>
  <c r="M75" i="13" s="1"/>
  <c r="M74" i="13" s="1"/>
  <c r="M73" i="13" s="1"/>
  <c r="M72" i="13" s="1"/>
  <c r="M71" i="13" s="1"/>
  <c r="M70" i="13" s="1"/>
  <c r="M69" i="13" s="1"/>
  <c r="M68" i="13" s="1"/>
  <c r="M67" i="13" s="1"/>
  <c r="M66" i="13" s="1"/>
  <c r="M65" i="13" s="1"/>
  <c r="M64" i="13" s="1"/>
  <c r="M63" i="13" s="1"/>
  <c r="M62" i="13" s="1"/>
  <c r="M61" i="13" s="1"/>
  <c r="M60" i="13" s="1"/>
  <c r="M59" i="13" s="1"/>
  <c r="M58" i="13" s="1"/>
  <c r="M57" i="13" s="1"/>
  <c r="M56" i="13" s="1"/>
  <c r="M55" i="13" s="1"/>
  <c r="M54" i="13" s="1"/>
  <c r="L92" i="13"/>
  <c r="L91" i="13" s="1"/>
  <c r="L90" i="13" s="1"/>
  <c r="L89" i="13" s="1"/>
  <c r="L88" i="13" s="1"/>
  <c r="L87" i="13" s="1"/>
  <c r="L86" i="13" s="1"/>
  <c r="L85" i="13" s="1"/>
  <c r="L84" i="13" s="1"/>
  <c r="L83" i="13" s="1"/>
  <c r="L82" i="13" s="1"/>
  <c r="L81" i="13" s="1"/>
  <c r="L80" i="13" s="1"/>
  <c r="K90" i="13"/>
  <c r="K89" i="13" s="1"/>
  <c r="K88" i="13" s="1"/>
  <c r="K87" i="13" s="1"/>
  <c r="K86" i="13" s="1"/>
  <c r="J90" i="13"/>
  <c r="J89" i="13" s="1"/>
  <c r="J88" i="13"/>
  <c r="J87" i="13" s="1"/>
  <c r="J86" i="13" s="1"/>
  <c r="I88" i="13"/>
  <c r="I87" i="13" s="1"/>
  <c r="I86" i="13" s="1"/>
  <c r="I85" i="13" s="1"/>
  <c r="I84" i="13" s="1"/>
  <c r="I83" i="13" s="1"/>
  <c r="I82" i="13" s="1"/>
  <c r="I81" i="13" s="1"/>
  <c r="I80" i="13" s="1"/>
  <c r="I79" i="13" s="1"/>
  <c r="I78" i="13" s="1"/>
  <c r="I77" i="13" s="1"/>
  <c r="I76" i="13" s="1"/>
  <c r="K85" i="13"/>
  <c r="K84" i="13" s="1"/>
  <c r="K83" i="13" s="1"/>
  <c r="J85" i="13"/>
  <c r="J84" i="13" s="1"/>
  <c r="J83" i="13" s="1"/>
  <c r="J82" i="13" s="1"/>
  <c r="J81" i="13" s="1"/>
  <c r="J80" i="13" s="1"/>
  <c r="J79" i="13" s="1"/>
  <c r="J78" i="13" s="1"/>
  <c r="J77" i="13" s="1"/>
  <c r="J76" i="13" s="1"/>
  <c r="J75" i="13" s="1"/>
  <c r="J74" i="13" s="1"/>
  <c r="J73" i="13" s="1"/>
  <c r="J72" i="13" s="1"/>
  <c r="J71" i="13" s="1"/>
  <c r="J70" i="13" s="1"/>
  <c r="J69" i="13" s="1"/>
  <c r="J68" i="13" s="1"/>
  <c r="J67" i="13" s="1"/>
  <c r="J66" i="13" s="1"/>
  <c r="J65" i="13" s="1"/>
  <c r="J64" i="13" s="1"/>
  <c r="J63" i="13" s="1"/>
  <c r="J62" i="13" s="1"/>
  <c r="J61" i="13" s="1"/>
  <c r="J60" i="13" s="1"/>
  <c r="J59" i="13" s="1"/>
  <c r="J58" i="13" s="1"/>
  <c r="J57" i="13" s="1"/>
  <c r="J56" i="13" s="1"/>
  <c r="J55" i="13" s="1"/>
  <c r="J54" i="13" s="1"/>
  <c r="J53" i="13" s="1"/>
  <c r="J52" i="13" s="1"/>
  <c r="J51" i="13" s="1"/>
  <c r="J50" i="13" s="1"/>
  <c r="J49" i="13" s="1"/>
  <c r="J48" i="13" s="1"/>
  <c r="J47" i="13" s="1"/>
  <c r="J46" i="13" s="1"/>
  <c r="J45" i="13" s="1"/>
  <c r="J44" i="13" s="1"/>
  <c r="J43" i="13" s="1"/>
  <c r="J42" i="13" s="1"/>
  <c r="J41" i="13" s="1"/>
  <c r="J40" i="13" s="1"/>
  <c r="J39" i="13" s="1"/>
  <c r="J38" i="13" s="1"/>
  <c r="J37" i="13" s="1"/>
  <c r="J36" i="13" s="1"/>
  <c r="J35" i="13" s="1"/>
  <c r="J34" i="13" s="1"/>
  <c r="J33" i="13" s="1"/>
  <c r="J32" i="13" s="1"/>
  <c r="J31" i="13" s="1"/>
  <c r="J30" i="13" s="1"/>
  <c r="J29" i="13" s="1"/>
  <c r="J28" i="13" s="1"/>
  <c r="J27" i="13" s="1"/>
  <c r="J26" i="13" s="1"/>
  <c r="J25" i="13" s="1"/>
  <c r="J24" i="13" s="1"/>
  <c r="J23" i="13" s="1"/>
  <c r="J22" i="13" s="1"/>
  <c r="J21" i="13" s="1"/>
  <c r="J20" i="13" s="1"/>
  <c r="J19" i="13" s="1"/>
  <c r="J18" i="13" s="1"/>
  <c r="J17" i="13" s="1"/>
  <c r="J16" i="13" s="1"/>
  <c r="J15" i="13" s="1"/>
  <c r="J14" i="13" s="1"/>
  <c r="J13" i="13" s="1"/>
  <c r="J12" i="13" s="1"/>
  <c r="J11" i="13" s="1"/>
  <c r="J10" i="13" s="1"/>
  <c r="J9" i="13" s="1"/>
  <c r="K82" i="13"/>
  <c r="K81" i="13" s="1"/>
  <c r="K80" i="13" s="1"/>
  <c r="K79" i="13" s="1"/>
  <c r="K78" i="13" s="1"/>
  <c r="K77" i="13" s="1"/>
  <c r="K76" i="13" s="1"/>
  <c r="K75" i="13" s="1"/>
  <c r="K74" i="13" s="1"/>
  <c r="K73" i="13" s="1"/>
  <c r="K72" i="13" s="1"/>
  <c r="K71" i="13" s="1"/>
  <c r="K70" i="13" s="1"/>
  <c r="L79" i="13"/>
  <c r="L78" i="13" s="1"/>
  <c r="L77" i="13" s="1"/>
  <c r="L76" i="13" s="1"/>
  <c r="L75" i="13" s="1"/>
  <c r="L74" i="13" s="1"/>
  <c r="L73" i="13" s="1"/>
  <c r="L72" i="13" s="1"/>
  <c r="L71" i="13" s="1"/>
  <c r="L70" i="13" s="1"/>
  <c r="L69" i="13" s="1"/>
  <c r="L68" i="13" s="1"/>
  <c r="L67" i="13" s="1"/>
  <c r="L66" i="13" s="1"/>
  <c r="L65" i="13" s="1"/>
  <c r="L64" i="13" s="1"/>
  <c r="L63" i="13" s="1"/>
  <c r="L62" i="13" s="1"/>
  <c r="L61" i="13" s="1"/>
  <c r="L60" i="13" s="1"/>
  <c r="L59" i="13" s="1"/>
  <c r="L58" i="13" s="1"/>
  <c r="L57" i="13" s="1"/>
  <c r="L56" i="13" s="1"/>
  <c r="L55" i="13" s="1"/>
  <c r="L54" i="13" s="1"/>
  <c r="L53" i="13" s="1"/>
  <c r="L52" i="13" s="1"/>
  <c r="L51" i="13" s="1"/>
  <c r="L50" i="13" s="1"/>
  <c r="L49" i="13" s="1"/>
  <c r="L48" i="13" s="1"/>
  <c r="L47" i="13" s="1"/>
  <c r="L46" i="13" s="1"/>
  <c r="L45" i="13" s="1"/>
  <c r="L44" i="13" s="1"/>
  <c r="L43" i="13" s="1"/>
  <c r="L42" i="13" s="1"/>
  <c r="L41" i="13" s="1"/>
  <c r="L40" i="13" s="1"/>
  <c r="L39" i="13" s="1"/>
  <c r="L38" i="13" s="1"/>
  <c r="L37" i="13" s="1"/>
  <c r="L36" i="13" s="1"/>
  <c r="L35" i="13" s="1"/>
  <c r="L34" i="13" s="1"/>
  <c r="L33" i="13" s="1"/>
  <c r="L32" i="13" s="1"/>
  <c r="L31" i="13" s="1"/>
  <c r="L30" i="13" s="1"/>
  <c r="L29" i="13" s="1"/>
  <c r="L28" i="13" s="1"/>
  <c r="L27" i="13" s="1"/>
  <c r="L26" i="13" s="1"/>
  <c r="L25" i="13" s="1"/>
  <c r="L24" i="13" s="1"/>
  <c r="L23" i="13" s="1"/>
  <c r="L22" i="13" s="1"/>
  <c r="L21" i="13" s="1"/>
  <c r="L20" i="13" s="1"/>
  <c r="L19" i="13" s="1"/>
  <c r="L18" i="13" s="1"/>
  <c r="L17" i="13" s="1"/>
  <c r="L16" i="13" s="1"/>
  <c r="L15" i="13" s="1"/>
  <c r="L14" i="13" s="1"/>
  <c r="L13" i="13" s="1"/>
  <c r="L12" i="13" s="1"/>
  <c r="L11" i="13" s="1"/>
  <c r="L10" i="13" s="1"/>
  <c r="L9" i="13" s="1"/>
  <c r="I75" i="13"/>
  <c r="I74" i="13" s="1"/>
  <c r="I73" i="13" s="1"/>
  <c r="I72" i="13" s="1"/>
  <c r="I71" i="13" s="1"/>
  <c r="I70" i="13" s="1"/>
  <c r="I69" i="13" s="1"/>
  <c r="I68" i="13" s="1"/>
  <c r="I67" i="13" s="1"/>
  <c r="I66" i="13" s="1"/>
  <c r="I65" i="13" s="1"/>
  <c r="I64" i="13" s="1"/>
  <c r="I63" i="13" s="1"/>
  <c r="K69" i="13"/>
  <c r="K68" i="13" s="1"/>
  <c r="K67" i="13" s="1"/>
  <c r="K66" i="13" s="1"/>
  <c r="K65" i="13" s="1"/>
  <c r="K64" i="13" s="1"/>
  <c r="K63" i="13" s="1"/>
  <c r="K62" i="13" s="1"/>
  <c r="K61" i="13" s="1"/>
  <c r="K60" i="13" s="1"/>
  <c r="K59" i="13" s="1"/>
  <c r="K58" i="13" s="1"/>
  <c r="K57" i="13" s="1"/>
  <c r="I62" i="13"/>
  <c r="I61" i="13" s="1"/>
  <c r="I60" i="13" s="1"/>
  <c r="I59" i="13" s="1"/>
  <c r="I58" i="13" s="1"/>
  <c r="I57" i="13" s="1"/>
  <c r="I56" i="13" s="1"/>
  <c r="I55" i="13" s="1"/>
  <c r="I54" i="13" s="1"/>
  <c r="I53" i="13" s="1"/>
  <c r="I52" i="13" s="1"/>
  <c r="I51" i="13" s="1"/>
  <c r="I50" i="13" s="1"/>
  <c r="I49" i="13" s="1"/>
  <c r="I48" i="13" s="1"/>
  <c r="I47" i="13" s="1"/>
  <c r="I46" i="13" s="1"/>
  <c r="I45" i="13" s="1"/>
  <c r="I44" i="13" s="1"/>
  <c r="I43" i="13" s="1"/>
  <c r="I42" i="13" s="1"/>
  <c r="I41" i="13" s="1"/>
  <c r="I40" i="13" s="1"/>
  <c r="I39" i="13" s="1"/>
  <c r="I38" i="13" s="1"/>
  <c r="I37" i="13" s="1"/>
  <c r="I36" i="13" s="1"/>
  <c r="I35" i="13" s="1"/>
  <c r="I34" i="13" s="1"/>
  <c r="I33" i="13" s="1"/>
  <c r="I32" i="13" s="1"/>
  <c r="I31" i="13" s="1"/>
  <c r="I30" i="13" s="1"/>
  <c r="I29" i="13" s="1"/>
  <c r="I28" i="13" s="1"/>
  <c r="I27" i="13" s="1"/>
  <c r="I26" i="13" s="1"/>
  <c r="I25" i="13" s="1"/>
  <c r="I24" i="13" s="1"/>
  <c r="I23" i="13" s="1"/>
  <c r="I22" i="13" s="1"/>
  <c r="I21" i="13" s="1"/>
  <c r="I20" i="13" s="1"/>
  <c r="I19" i="13" s="1"/>
  <c r="I18" i="13" s="1"/>
  <c r="I17" i="13" s="1"/>
  <c r="I16" i="13" s="1"/>
  <c r="I15" i="13" s="1"/>
  <c r="I14" i="13" s="1"/>
  <c r="I13" i="13" s="1"/>
  <c r="I12" i="13" s="1"/>
  <c r="I11" i="13" s="1"/>
  <c r="I10" i="13" s="1"/>
  <c r="I9" i="13" s="1"/>
  <c r="K56" i="13"/>
  <c r="K55" i="13" s="1"/>
  <c r="K54" i="13" s="1"/>
  <c r="K53" i="13" s="1"/>
  <c r="K52" i="13" s="1"/>
  <c r="K51" i="13" s="1"/>
  <c r="K50" i="13" s="1"/>
  <c r="K49" i="13" s="1"/>
  <c r="K48" i="13" s="1"/>
  <c r="K47" i="13" s="1"/>
  <c r="K46" i="13" s="1"/>
  <c r="K45" i="13" s="1"/>
  <c r="K44" i="13" s="1"/>
  <c r="K43" i="13" s="1"/>
  <c r="K42" i="13" s="1"/>
  <c r="K41" i="13" s="1"/>
  <c r="K40" i="13" s="1"/>
  <c r="K39" i="13" s="1"/>
  <c r="K38" i="13" s="1"/>
  <c r="K37" i="13" s="1"/>
  <c r="K36" i="13" s="1"/>
  <c r="K35" i="13" s="1"/>
  <c r="K34" i="13" s="1"/>
  <c r="K33" i="13" s="1"/>
  <c r="K32" i="13" s="1"/>
  <c r="K31" i="13" s="1"/>
  <c r="K30" i="13" s="1"/>
  <c r="K29" i="13" s="1"/>
  <c r="K28" i="13" s="1"/>
  <c r="K27" i="13" s="1"/>
  <c r="K26" i="13" s="1"/>
  <c r="K25" i="13" s="1"/>
  <c r="K24" i="13" s="1"/>
  <c r="K23" i="13" s="1"/>
  <c r="K22" i="13" s="1"/>
  <c r="K21" i="13" s="1"/>
  <c r="K20" i="13" s="1"/>
  <c r="K19" i="13" s="1"/>
  <c r="K18" i="13" s="1"/>
  <c r="K17" i="13" s="1"/>
  <c r="K16" i="13" s="1"/>
  <c r="K15" i="13" s="1"/>
  <c r="K14" i="13" s="1"/>
  <c r="K13" i="13" s="1"/>
  <c r="K12" i="13" s="1"/>
  <c r="K11" i="13" s="1"/>
  <c r="K10" i="13" s="1"/>
  <c r="K9" i="13" s="1"/>
  <c r="M53" i="13"/>
  <c r="M52" i="13" s="1"/>
  <c r="M51" i="13" s="1"/>
  <c r="M50" i="13" s="1"/>
  <c r="M49" i="13" s="1"/>
  <c r="M48" i="13" s="1"/>
  <c r="M47" i="13" s="1"/>
  <c r="M46" i="13" s="1"/>
  <c r="M45" i="13" s="1"/>
  <c r="M44" i="13" s="1"/>
  <c r="M43" i="13" s="1"/>
  <c r="M42" i="13" s="1"/>
  <c r="M41" i="13" s="1"/>
  <c r="M40" i="13"/>
  <c r="M39" i="13" s="1"/>
  <c r="M38" i="13" s="1"/>
  <c r="M37" i="13" s="1"/>
  <c r="M36" i="13" s="1"/>
  <c r="M35" i="13" s="1"/>
  <c r="M34" i="13" s="1"/>
  <c r="M33" i="13" s="1"/>
  <c r="M32" i="13" s="1"/>
  <c r="M31" i="13" s="1"/>
  <c r="M30" i="13" s="1"/>
  <c r="M29" i="13" s="1"/>
  <c r="M28" i="13" s="1"/>
  <c r="M27" i="13"/>
  <c r="M26" i="13" s="1"/>
  <c r="M25" i="13" s="1"/>
  <c r="M24" i="13" s="1"/>
  <c r="M23" i="13" s="1"/>
  <c r="M22" i="13" s="1"/>
  <c r="M21" i="13" s="1"/>
  <c r="M20" i="13" s="1"/>
  <c r="M19" i="13" s="1"/>
  <c r="M18" i="13" s="1"/>
  <c r="M17" i="13" s="1"/>
  <c r="M16" i="13" s="1"/>
  <c r="M15" i="13" s="1"/>
  <c r="M14" i="13" s="1"/>
  <c r="M13" i="13" s="1"/>
  <c r="M12" i="13" s="1"/>
  <c r="M11" i="13" s="1"/>
  <c r="M10" i="13" s="1"/>
  <c r="M9" i="13" s="1"/>
  <c r="P21" i="13"/>
  <c r="Z20" i="13"/>
  <c r="P20" i="13"/>
  <c r="S8" i="13"/>
  <c r="R8" i="13"/>
  <c r="P8" i="13"/>
  <c r="O3" i="13"/>
  <c r="N95" i="12"/>
  <c r="N94" i="12" s="1"/>
  <c r="N93" i="12" s="1"/>
  <c r="N92" i="12" s="1"/>
  <c r="N91" i="12" s="1"/>
  <c r="N90" i="12" s="1"/>
  <c r="N89" i="12" s="1"/>
  <c r="M95" i="12"/>
  <c r="M94" i="12" s="1"/>
  <c r="M93" i="12" s="1"/>
  <c r="L95" i="12"/>
  <c r="L94" i="12" s="1"/>
  <c r="L93" i="12" s="1"/>
  <c r="L92" i="12" s="1"/>
  <c r="L91" i="12" s="1"/>
  <c r="L90" i="12" s="1"/>
  <c r="L89" i="12" s="1"/>
  <c r="L88" i="12" s="1"/>
  <c r="L87" i="12" s="1"/>
  <c r="L86" i="12" s="1"/>
  <c r="L85" i="12" s="1"/>
  <c r="L84" i="12" s="1"/>
  <c r="L83" i="12" s="1"/>
  <c r="L82" i="12" s="1"/>
  <c r="L81" i="12" s="1"/>
  <c r="L80" i="12" s="1"/>
  <c r="L79" i="12" s="1"/>
  <c r="L78" i="12" s="1"/>
  <c r="L77" i="12" s="1"/>
  <c r="L76" i="12" s="1"/>
  <c r="L75" i="12" s="1"/>
  <c r="L74" i="12" s="1"/>
  <c r="L73" i="12" s="1"/>
  <c r="L72" i="12" s="1"/>
  <c r="L71" i="12" s="1"/>
  <c r="L70" i="12" s="1"/>
  <c r="L69" i="12" s="1"/>
  <c r="L68" i="12" s="1"/>
  <c r="L67" i="12" s="1"/>
  <c r="L66" i="12" s="1"/>
  <c r="L65" i="12" s="1"/>
  <c r="L64" i="12" s="1"/>
  <c r="L63" i="12" s="1"/>
  <c r="L62" i="12" s="1"/>
  <c r="L61" i="12" s="1"/>
  <c r="L60" i="12" s="1"/>
  <c r="L59" i="12" s="1"/>
  <c r="L58" i="12" s="1"/>
  <c r="L57" i="12" s="1"/>
  <c r="L56" i="12" s="1"/>
  <c r="L55" i="12" s="1"/>
  <c r="L54" i="12" s="1"/>
  <c r="L53" i="12" s="1"/>
  <c r="L52" i="12" s="1"/>
  <c r="L51" i="12" s="1"/>
  <c r="L50" i="12" s="1"/>
  <c r="L49" i="12" s="1"/>
  <c r="L48" i="12" s="1"/>
  <c r="L47" i="12" s="1"/>
  <c r="L46" i="12" s="1"/>
  <c r="L45" i="12" s="1"/>
  <c r="L44" i="12" s="1"/>
  <c r="L43" i="12" s="1"/>
  <c r="L42" i="12" s="1"/>
  <c r="L41" i="12" s="1"/>
  <c r="L40" i="12" s="1"/>
  <c r="L39" i="12" s="1"/>
  <c r="L38" i="12" s="1"/>
  <c r="L37" i="12" s="1"/>
  <c r="L36" i="12" s="1"/>
  <c r="L35" i="12" s="1"/>
  <c r="L34" i="12" s="1"/>
  <c r="L33" i="12" s="1"/>
  <c r="L32" i="12" s="1"/>
  <c r="L31" i="12" s="1"/>
  <c r="L30" i="12" s="1"/>
  <c r="L29" i="12" s="1"/>
  <c r="L28" i="12" s="1"/>
  <c r="L27" i="12" s="1"/>
  <c r="L26" i="12" s="1"/>
  <c r="L25" i="12" s="1"/>
  <c r="L24" i="12" s="1"/>
  <c r="L23" i="12" s="1"/>
  <c r="L22" i="12" s="1"/>
  <c r="L21" i="12" s="1"/>
  <c r="L20" i="12" s="1"/>
  <c r="L19" i="12" s="1"/>
  <c r="L18" i="12" s="1"/>
  <c r="L17" i="12" s="1"/>
  <c r="L16" i="12" s="1"/>
  <c r="L15" i="12" s="1"/>
  <c r="L14" i="12" s="1"/>
  <c r="L13" i="12" s="1"/>
  <c r="L12" i="12" s="1"/>
  <c r="L11" i="12" s="1"/>
  <c r="L10" i="12" s="1"/>
  <c r="L9" i="12" s="1"/>
  <c r="K95" i="12"/>
  <c r="J95" i="12"/>
  <c r="I95" i="12"/>
  <c r="I94" i="12" s="1"/>
  <c r="I93" i="12" s="1"/>
  <c r="K94" i="12"/>
  <c r="K93" i="12" s="1"/>
  <c r="K92" i="12" s="1"/>
  <c r="K91" i="12" s="1"/>
  <c r="J94" i="12"/>
  <c r="J93" i="12" s="1"/>
  <c r="J92" i="12" s="1"/>
  <c r="J91" i="12" s="1"/>
  <c r="J90" i="12" s="1"/>
  <c r="J89" i="12" s="1"/>
  <c r="J88" i="12" s="1"/>
  <c r="J87" i="12" s="1"/>
  <c r="J86" i="12" s="1"/>
  <c r="J85" i="12" s="1"/>
  <c r="J84" i="12" s="1"/>
  <c r="J83" i="12" s="1"/>
  <c r="J82" i="12" s="1"/>
  <c r="J81" i="12" s="1"/>
  <c r="J80" i="12" s="1"/>
  <c r="J79" i="12" s="1"/>
  <c r="M92" i="12"/>
  <c r="M91" i="12" s="1"/>
  <c r="M90" i="12" s="1"/>
  <c r="M89" i="12" s="1"/>
  <c r="M88" i="12" s="1"/>
  <c r="M87" i="12" s="1"/>
  <c r="M86" i="12" s="1"/>
  <c r="M85" i="12" s="1"/>
  <c r="M84" i="12" s="1"/>
  <c r="M83" i="12" s="1"/>
  <c r="M82" i="12" s="1"/>
  <c r="M81" i="12" s="1"/>
  <c r="M80" i="12" s="1"/>
  <c r="M79" i="12" s="1"/>
  <c r="M78" i="12" s="1"/>
  <c r="M77" i="12" s="1"/>
  <c r="M76" i="12" s="1"/>
  <c r="M75" i="12" s="1"/>
  <c r="M74" i="12" s="1"/>
  <c r="M73" i="12" s="1"/>
  <c r="M72" i="12" s="1"/>
  <c r="M71" i="12" s="1"/>
  <c r="M70" i="12" s="1"/>
  <c r="M69" i="12" s="1"/>
  <c r="M68" i="12" s="1"/>
  <c r="M67" i="12" s="1"/>
  <c r="M66" i="12" s="1"/>
  <c r="M65" i="12" s="1"/>
  <c r="M64" i="12" s="1"/>
  <c r="M63" i="12" s="1"/>
  <c r="M62" i="12" s="1"/>
  <c r="M61" i="12" s="1"/>
  <c r="M60" i="12" s="1"/>
  <c r="M59" i="12" s="1"/>
  <c r="M58" i="12" s="1"/>
  <c r="M57" i="12" s="1"/>
  <c r="M56" i="12" s="1"/>
  <c r="M55" i="12" s="1"/>
  <c r="M54" i="12" s="1"/>
  <c r="M53" i="12" s="1"/>
  <c r="M52" i="12" s="1"/>
  <c r="M51" i="12" s="1"/>
  <c r="M50" i="12" s="1"/>
  <c r="M49" i="12" s="1"/>
  <c r="M48" i="12" s="1"/>
  <c r="M47" i="12" s="1"/>
  <c r="M46" i="12" s="1"/>
  <c r="M45" i="12" s="1"/>
  <c r="M44" i="12" s="1"/>
  <c r="M43" i="12" s="1"/>
  <c r="M42" i="12" s="1"/>
  <c r="M41" i="12" s="1"/>
  <c r="M40" i="12" s="1"/>
  <c r="M39" i="12" s="1"/>
  <c r="M38" i="12" s="1"/>
  <c r="M37" i="12" s="1"/>
  <c r="M36" i="12" s="1"/>
  <c r="M35" i="12" s="1"/>
  <c r="M34" i="12" s="1"/>
  <c r="M33" i="12" s="1"/>
  <c r="M32" i="12" s="1"/>
  <c r="M31" i="12" s="1"/>
  <c r="M30" i="12" s="1"/>
  <c r="M29" i="12" s="1"/>
  <c r="M28" i="12" s="1"/>
  <c r="M27" i="12" s="1"/>
  <c r="M26" i="12" s="1"/>
  <c r="M25" i="12" s="1"/>
  <c r="M24" i="12" s="1"/>
  <c r="M23" i="12" s="1"/>
  <c r="M22" i="12" s="1"/>
  <c r="M21" i="12" s="1"/>
  <c r="M20" i="12" s="1"/>
  <c r="M19" i="12" s="1"/>
  <c r="M18" i="12" s="1"/>
  <c r="M17" i="12" s="1"/>
  <c r="M16" i="12" s="1"/>
  <c r="M15" i="12" s="1"/>
  <c r="M14" i="12" s="1"/>
  <c r="M13" i="12" s="1"/>
  <c r="M12" i="12" s="1"/>
  <c r="M11" i="12" s="1"/>
  <c r="M10" i="12" s="1"/>
  <c r="M9" i="12" s="1"/>
  <c r="I92" i="12"/>
  <c r="I91" i="12"/>
  <c r="I90" i="12" s="1"/>
  <c r="I89" i="12" s="1"/>
  <c r="I88" i="12" s="1"/>
  <c r="I87" i="12" s="1"/>
  <c r="I86" i="12" s="1"/>
  <c r="K90" i="12"/>
  <c r="K89" i="12" s="1"/>
  <c r="K88" i="12" s="1"/>
  <c r="K87" i="12" s="1"/>
  <c r="K86" i="12" s="1"/>
  <c r="K85" i="12" s="1"/>
  <c r="K84" i="12" s="1"/>
  <c r="K83" i="12" s="1"/>
  <c r="K82" i="12" s="1"/>
  <c r="K81" i="12" s="1"/>
  <c r="N88" i="12"/>
  <c r="N87" i="12" s="1"/>
  <c r="N86" i="12" s="1"/>
  <c r="N85" i="12" s="1"/>
  <c r="N84" i="12" s="1"/>
  <c r="N83" i="12" s="1"/>
  <c r="N82" i="12" s="1"/>
  <c r="N81" i="12" s="1"/>
  <c r="N80" i="12" s="1"/>
  <c r="N79" i="12" s="1"/>
  <c r="N78" i="12" s="1"/>
  <c r="N77" i="12" s="1"/>
  <c r="N76" i="12" s="1"/>
  <c r="N75" i="12" s="1"/>
  <c r="N74" i="12" s="1"/>
  <c r="N73" i="12" s="1"/>
  <c r="N72" i="12" s="1"/>
  <c r="N71" i="12" s="1"/>
  <c r="N70" i="12" s="1"/>
  <c r="N69" i="12" s="1"/>
  <c r="N68" i="12" s="1"/>
  <c r="N67" i="12" s="1"/>
  <c r="N66" i="12" s="1"/>
  <c r="N65" i="12" s="1"/>
  <c r="N64" i="12" s="1"/>
  <c r="N63" i="12" s="1"/>
  <c r="N62" i="12" s="1"/>
  <c r="N61" i="12" s="1"/>
  <c r="N60" i="12" s="1"/>
  <c r="N59" i="12" s="1"/>
  <c r="N58" i="12" s="1"/>
  <c r="N57" i="12" s="1"/>
  <c r="N56" i="12" s="1"/>
  <c r="N55" i="12" s="1"/>
  <c r="N54" i="12" s="1"/>
  <c r="N53" i="12" s="1"/>
  <c r="N52" i="12" s="1"/>
  <c r="N51" i="12" s="1"/>
  <c r="N50" i="12" s="1"/>
  <c r="N49" i="12" s="1"/>
  <c r="N48" i="12" s="1"/>
  <c r="N47" i="12" s="1"/>
  <c r="N46" i="12" s="1"/>
  <c r="N45" i="12" s="1"/>
  <c r="N44" i="12" s="1"/>
  <c r="N43" i="12" s="1"/>
  <c r="N42" i="12" s="1"/>
  <c r="N41" i="12" s="1"/>
  <c r="N40" i="12" s="1"/>
  <c r="N39" i="12" s="1"/>
  <c r="N38" i="12" s="1"/>
  <c r="N37" i="12" s="1"/>
  <c r="N36" i="12" s="1"/>
  <c r="N35" i="12" s="1"/>
  <c r="N34" i="12" s="1"/>
  <c r="N33" i="12" s="1"/>
  <c r="N32" i="12" s="1"/>
  <c r="N31" i="12" s="1"/>
  <c r="N30" i="12" s="1"/>
  <c r="N29" i="12" s="1"/>
  <c r="N28" i="12" s="1"/>
  <c r="N27" i="12" s="1"/>
  <c r="N26" i="12" s="1"/>
  <c r="N25" i="12" s="1"/>
  <c r="N24" i="12" s="1"/>
  <c r="N23" i="12" s="1"/>
  <c r="N22" i="12" s="1"/>
  <c r="N21" i="12" s="1"/>
  <c r="N20" i="12" s="1"/>
  <c r="N19" i="12" s="1"/>
  <c r="N18" i="12" s="1"/>
  <c r="N17" i="12" s="1"/>
  <c r="N16" i="12" s="1"/>
  <c r="N15" i="12" s="1"/>
  <c r="N14" i="12" s="1"/>
  <c r="N13" i="12" s="1"/>
  <c r="N12" i="12" s="1"/>
  <c r="N11" i="12" s="1"/>
  <c r="N10" i="12" s="1"/>
  <c r="N9" i="12" s="1"/>
  <c r="I85" i="12"/>
  <c r="I84" i="12" s="1"/>
  <c r="I83" i="12" s="1"/>
  <c r="I82" i="12" s="1"/>
  <c r="I81" i="12" s="1"/>
  <c r="I80" i="12" s="1"/>
  <c r="I79" i="12" s="1"/>
  <c r="I78" i="12" s="1"/>
  <c r="I77" i="12" s="1"/>
  <c r="I76" i="12" s="1"/>
  <c r="I75" i="12" s="1"/>
  <c r="I74" i="12" s="1"/>
  <c r="I73" i="12" s="1"/>
  <c r="I72" i="12" s="1"/>
  <c r="I71" i="12" s="1"/>
  <c r="I70" i="12" s="1"/>
  <c r="I69" i="12" s="1"/>
  <c r="I68" i="12" s="1"/>
  <c r="I67" i="12" s="1"/>
  <c r="I66" i="12" s="1"/>
  <c r="I65" i="12" s="1"/>
  <c r="I64" i="12" s="1"/>
  <c r="I63" i="12" s="1"/>
  <c r="I62" i="12" s="1"/>
  <c r="I61" i="12" s="1"/>
  <c r="I60" i="12" s="1"/>
  <c r="I59" i="12" s="1"/>
  <c r="I58" i="12" s="1"/>
  <c r="I57" i="12" s="1"/>
  <c r="I56" i="12" s="1"/>
  <c r="I55" i="12" s="1"/>
  <c r="I54" i="12" s="1"/>
  <c r="I53" i="12" s="1"/>
  <c r="I52" i="12" s="1"/>
  <c r="I51" i="12" s="1"/>
  <c r="I50" i="12" s="1"/>
  <c r="I49" i="12" s="1"/>
  <c r="I48" i="12" s="1"/>
  <c r="I47" i="12" s="1"/>
  <c r="I46" i="12" s="1"/>
  <c r="I45" i="12" s="1"/>
  <c r="I44" i="12" s="1"/>
  <c r="I43" i="12" s="1"/>
  <c r="I42" i="12" s="1"/>
  <c r="I41" i="12" s="1"/>
  <c r="I40" i="12" s="1"/>
  <c r="I39" i="12" s="1"/>
  <c r="I38" i="12" s="1"/>
  <c r="I37" i="12" s="1"/>
  <c r="I36" i="12" s="1"/>
  <c r="I35" i="12" s="1"/>
  <c r="I34" i="12" s="1"/>
  <c r="I33" i="12" s="1"/>
  <c r="I32" i="12" s="1"/>
  <c r="I31" i="12" s="1"/>
  <c r="I30" i="12" s="1"/>
  <c r="I29" i="12" s="1"/>
  <c r="I28" i="12" s="1"/>
  <c r="I27" i="12" s="1"/>
  <c r="I26" i="12" s="1"/>
  <c r="I25" i="12" s="1"/>
  <c r="I24" i="12" s="1"/>
  <c r="I23" i="12" s="1"/>
  <c r="I22" i="12" s="1"/>
  <c r="I21" i="12" s="1"/>
  <c r="I20" i="12" s="1"/>
  <c r="I19" i="12" s="1"/>
  <c r="I18" i="12" s="1"/>
  <c r="I17" i="12" s="1"/>
  <c r="I16" i="12" s="1"/>
  <c r="I15" i="12" s="1"/>
  <c r="I14" i="12" s="1"/>
  <c r="I13" i="12" s="1"/>
  <c r="I12" i="12" s="1"/>
  <c r="I11" i="12" s="1"/>
  <c r="I10" i="12" s="1"/>
  <c r="I9" i="12" s="1"/>
  <c r="K80" i="12"/>
  <c r="K79" i="12" s="1"/>
  <c r="K78" i="12" s="1"/>
  <c r="K77" i="12" s="1"/>
  <c r="J78" i="12"/>
  <c r="J77" i="12" s="1"/>
  <c r="J76" i="12" s="1"/>
  <c r="J75" i="12" s="1"/>
  <c r="J74" i="12" s="1"/>
  <c r="J73" i="12" s="1"/>
  <c r="J72" i="12" s="1"/>
  <c r="J71" i="12" s="1"/>
  <c r="J70" i="12" s="1"/>
  <c r="J69" i="12" s="1"/>
  <c r="J68" i="12" s="1"/>
  <c r="J67" i="12" s="1"/>
  <c r="J66" i="12" s="1"/>
  <c r="J65" i="12" s="1"/>
  <c r="J64" i="12" s="1"/>
  <c r="J63" i="12" s="1"/>
  <c r="J62" i="12" s="1"/>
  <c r="J61" i="12" s="1"/>
  <c r="J60" i="12" s="1"/>
  <c r="J59" i="12" s="1"/>
  <c r="J58" i="12" s="1"/>
  <c r="J57" i="12" s="1"/>
  <c r="J56" i="12" s="1"/>
  <c r="J55" i="12" s="1"/>
  <c r="J54" i="12" s="1"/>
  <c r="J53" i="12" s="1"/>
  <c r="J52" i="12" s="1"/>
  <c r="J51" i="12" s="1"/>
  <c r="J50" i="12" s="1"/>
  <c r="J49" i="12" s="1"/>
  <c r="J48" i="12" s="1"/>
  <c r="J47" i="12" s="1"/>
  <c r="J46" i="12" s="1"/>
  <c r="J45" i="12" s="1"/>
  <c r="J44" i="12" s="1"/>
  <c r="J43" i="12" s="1"/>
  <c r="J42" i="12" s="1"/>
  <c r="J41" i="12" s="1"/>
  <c r="J40" i="12" s="1"/>
  <c r="J39" i="12" s="1"/>
  <c r="J38" i="12" s="1"/>
  <c r="J37" i="12" s="1"/>
  <c r="J36" i="12" s="1"/>
  <c r="J35" i="12" s="1"/>
  <c r="J34" i="12" s="1"/>
  <c r="J33" i="12" s="1"/>
  <c r="J32" i="12" s="1"/>
  <c r="J31" i="12" s="1"/>
  <c r="J30" i="12" s="1"/>
  <c r="J29" i="12" s="1"/>
  <c r="J28" i="12" s="1"/>
  <c r="J27" i="12" s="1"/>
  <c r="J26" i="12" s="1"/>
  <c r="J25" i="12" s="1"/>
  <c r="J24" i="12" s="1"/>
  <c r="J23" i="12" s="1"/>
  <c r="J22" i="12" s="1"/>
  <c r="J21" i="12" s="1"/>
  <c r="J20" i="12" s="1"/>
  <c r="J19" i="12" s="1"/>
  <c r="J18" i="12" s="1"/>
  <c r="J17" i="12" s="1"/>
  <c r="J16" i="12" s="1"/>
  <c r="J15" i="12" s="1"/>
  <c r="J14" i="12" s="1"/>
  <c r="J13" i="12" s="1"/>
  <c r="J12" i="12" s="1"/>
  <c r="J11" i="12" s="1"/>
  <c r="J10" i="12" s="1"/>
  <c r="J9" i="12" s="1"/>
  <c r="K76" i="12"/>
  <c r="K75" i="12" s="1"/>
  <c r="K74" i="12" s="1"/>
  <c r="K73" i="12" s="1"/>
  <c r="K72" i="12" s="1"/>
  <c r="K71" i="12" s="1"/>
  <c r="K70" i="12" s="1"/>
  <c r="K69" i="12" s="1"/>
  <c r="K68" i="12" s="1"/>
  <c r="K67" i="12" s="1"/>
  <c r="K66" i="12" s="1"/>
  <c r="K65" i="12" s="1"/>
  <c r="K64" i="12" s="1"/>
  <c r="K63" i="12" s="1"/>
  <c r="K62" i="12" s="1"/>
  <c r="K61" i="12" s="1"/>
  <c r="K60" i="12" s="1"/>
  <c r="K59" i="12" s="1"/>
  <c r="K58" i="12" s="1"/>
  <c r="K57" i="12" s="1"/>
  <c r="K56" i="12" s="1"/>
  <c r="K55" i="12" s="1"/>
  <c r="K54" i="12" s="1"/>
  <c r="K53" i="12" s="1"/>
  <c r="K52" i="12" s="1"/>
  <c r="K51" i="12" s="1"/>
  <c r="K50" i="12" s="1"/>
  <c r="K49" i="12" s="1"/>
  <c r="K48" i="12" s="1"/>
  <c r="K47" i="12" s="1"/>
  <c r="K46" i="12" s="1"/>
  <c r="K45" i="12" s="1"/>
  <c r="K44" i="12" s="1"/>
  <c r="K43" i="12" s="1"/>
  <c r="K42" i="12" s="1"/>
  <c r="K41" i="12" s="1"/>
  <c r="K40" i="12" s="1"/>
  <c r="K39" i="12" s="1"/>
  <c r="K38" i="12" s="1"/>
  <c r="K37" i="12" s="1"/>
  <c r="K36" i="12" s="1"/>
  <c r="K35" i="12" s="1"/>
  <c r="K34" i="12" s="1"/>
  <c r="K33" i="12" s="1"/>
  <c r="K32" i="12" s="1"/>
  <c r="K31" i="12" s="1"/>
  <c r="K30" i="12" s="1"/>
  <c r="K29" i="12" s="1"/>
  <c r="K28" i="12" s="1"/>
  <c r="K27" i="12" s="1"/>
  <c r="K26" i="12" s="1"/>
  <c r="K25" i="12" s="1"/>
  <c r="K24" i="12" s="1"/>
  <c r="K23" i="12" s="1"/>
  <c r="K22" i="12" s="1"/>
  <c r="K21" i="12" s="1"/>
  <c r="K20" i="12" s="1"/>
  <c r="K19" i="12" s="1"/>
  <c r="K18" i="12" s="1"/>
  <c r="K17" i="12" s="1"/>
  <c r="K16" i="12" s="1"/>
  <c r="K15" i="12" s="1"/>
  <c r="K14" i="12" s="1"/>
  <c r="K13" i="12" s="1"/>
  <c r="K12" i="12" s="1"/>
  <c r="K11" i="12" s="1"/>
  <c r="K10" i="12" s="1"/>
  <c r="K9" i="12" s="1"/>
  <c r="P21" i="12"/>
  <c r="P20" i="12"/>
  <c r="S19" i="12"/>
  <c r="Q19" i="12"/>
  <c r="S17" i="12"/>
  <c r="Q17" i="12"/>
  <c r="S8" i="12"/>
  <c r="R8" i="12"/>
  <c r="R20" i="12" s="1"/>
  <c r="O3" i="12"/>
  <c r="P8" i="12" s="1"/>
  <c r="N93" i="11"/>
  <c r="M93" i="11"/>
  <c r="L93" i="11"/>
  <c r="L92" i="11" s="1"/>
  <c r="K93" i="11"/>
  <c r="J93" i="11"/>
  <c r="I93" i="11"/>
  <c r="N92" i="11"/>
  <c r="M92" i="11"/>
  <c r="M91" i="11" s="1"/>
  <c r="M90" i="11" s="1"/>
  <c r="M89" i="11" s="1"/>
  <c r="K92" i="11"/>
  <c r="J92" i="11"/>
  <c r="I92" i="11"/>
  <c r="I91" i="11" s="1"/>
  <c r="I90" i="11" s="1"/>
  <c r="I89" i="11" s="1"/>
  <c r="N91" i="11"/>
  <c r="L91" i="11"/>
  <c r="L90" i="11" s="1"/>
  <c r="L89" i="11" s="1"/>
  <c r="L88" i="11" s="1"/>
  <c r="L87" i="11" s="1"/>
  <c r="L86" i="11" s="1"/>
  <c r="L85" i="11" s="1"/>
  <c r="L84" i="11" s="1"/>
  <c r="L83" i="11" s="1"/>
  <c r="L82" i="11" s="1"/>
  <c r="L81" i="11" s="1"/>
  <c r="L80" i="11" s="1"/>
  <c r="L79" i="11" s="1"/>
  <c r="L78" i="11" s="1"/>
  <c r="L77" i="11" s="1"/>
  <c r="L76" i="11" s="1"/>
  <c r="L75" i="11" s="1"/>
  <c r="L74" i="11" s="1"/>
  <c r="L73" i="11" s="1"/>
  <c r="L72" i="11" s="1"/>
  <c r="L71" i="11" s="1"/>
  <c r="L70" i="11" s="1"/>
  <c r="L69" i="11" s="1"/>
  <c r="L68" i="11" s="1"/>
  <c r="L67" i="11" s="1"/>
  <c r="L66" i="11" s="1"/>
  <c r="L65" i="11" s="1"/>
  <c r="L64" i="11" s="1"/>
  <c r="L63" i="11" s="1"/>
  <c r="L62" i="11" s="1"/>
  <c r="L61" i="11" s="1"/>
  <c r="L60" i="11" s="1"/>
  <c r="L59" i="11" s="1"/>
  <c r="L58" i="11" s="1"/>
  <c r="L57" i="11" s="1"/>
  <c r="L56" i="11" s="1"/>
  <c r="L55" i="11" s="1"/>
  <c r="L54" i="11" s="1"/>
  <c r="L53" i="11" s="1"/>
  <c r="L52" i="11" s="1"/>
  <c r="L51" i="11" s="1"/>
  <c r="L50" i="11" s="1"/>
  <c r="L49" i="11" s="1"/>
  <c r="L48" i="11" s="1"/>
  <c r="L47" i="11" s="1"/>
  <c r="L46" i="11" s="1"/>
  <c r="L45" i="11" s="1"/>
  <c r="L44" i="11" s="1"/>
  <c r="L43" i="11" s="1"/>
  <c r="L42" i="11" s="1"/>
  <c r="L41" i="11" s="1"/>
  <c r="L40" i="11" s="1"/>
  <c r="L39" i="11" s="1"/>
  <c r="L38" i="11" s="1"/>
  <c r="L37" i="11" s="1"/>
  <c r="L36" i="11" s="1"/>
  <c r="L35" i="11" s="1"/>
  <c r="L34" i="11" s="1"/>
  <c r="L33" i="11" s="1"/>
  <c r="L32" i="11" s="1"/>
  <c r="L31" i="11" s="1"/>
  <c r="L30" i="11" s="1"/>
  <c r="L29" i="11" s="1"/>
  <c r="L28" i="11" s="1"/>
  <c r="L27" i="11" s="1"/>
  <c r="L26" i="11" s="1"/>
  <c r="L25" i="11" s="1"/>
  <c r="L24" i="11" s="1"/>
  <c r="L23" i="11" s="1"/>
  <c r="L22" i="11" s="1"/>
  <c r="L21" i="11" s="1"/>
  <c r="L20" i="11" s="1"/>
  <c r="L19" i="11" s="1"/>
  <c r="L18" i="11" s="1"/>
  <c r="L17" i="11" s="1"/>
  <c r="L16" i="11" s="1"/>
  <c r="L15" i="11" s="1"/>
  <c r="L14" i="11" s="1"/>
  <c r="L13" i="11" s="1"/>
  <c r="L12" i="11" s="1"/>
  <c r="L11" i="11" s="1"/>
  <c r="L10" i="11" s="1"/>
  <c r="L9" i="11" s="1"/>
  <c r="L8" i="11" s="1"/>
  <c r="L7" i="11" s="1"/>
  <c r="K91" i="11"/>
  <c r="J91" i="11"/>
  <c r="N90" i="11"/>
  <c r="K90" i="11"/>
  <c r="J90" i="11"/>
  <c r="N89" i="11"/>
  <c r="K89" i="11"/>
  <c r="J89" i="11"/>
  <c r="N88" i="11"/>
  <c r="M88" i="11"/>
  <c r="M87" i="11" s="1"/>
  <c r="K88" i="11"/>
  <c r="J88" i="11"/>
  <c r="I88" i="11"/>
  <c r="I87" i="11" s="1"/>
  <c r="I86" i="11" s="1"/>
  <c r="N87" i="11"/>
  <c r="N86" i="11" s="1"/>
  <c r="K87" i="11"/>
  <c r="J87" i="11"/>
  <c r="M86" i="11"/>
  <c r="M85" i="11" s="1"/>
  <c r="M84" i="11" s="1"/>
  <c r="M83" i="11" s="1"/>
  <c r="K86" i="11"/>
  <c r="J86" i="11"/>
  <c r="J85" i="11" s="1"/>
  <c r="J84" i="11" s="1"/>
  <c r="J83" i="11" s="1"/>
  <c r="J82" i="11" s="1"/>
  <c r="J81" i="11" s="1"/>
  <c r="J80" i="11" s="1"/>
  <c r="J79" i="11" s="1"/>
  <c r="J78" i="11" s="1"/>
  <c r="J77" i="11" s="1"/>
  <c r="J76" i="11" s="1"/>
  <c r="J75" i="11" s="1"/>
  <c r="J74" i="11" s="1"/>
  <c r="J73" i="11" s="1"/>
  <c r="J72" i="11" s="1"/>
  <c r="J71" i="11" s="1"/>
  <c r="J70" i="11" s="1"/>
  <c r="J69" i="11" s="1"/>
  <c r="J68" i="11" s="1"/>
  <c r="J67" i="11" s="1"/>
  <c r="J66" i="11" s="1"/>
  <c r="J65" i="11" s="1"/>
  <c r="J64" i="11" s="1"/>
  <c r="J63" i="11" s="1"/>
  <c r="J62" i="11" s="1"/>
  <c r="J61" i="11" s="1"/>
  <c r="J60" i="11" s="1"/>
  <c r="J59" i="11" s="1"/>
  <c r="J58" i="11" s="1"/>
  <c r="J57" i="11" s="1"/>
  <c r="J56" i="11" s="1"/>
  <c r="J55" i="11" s="1"/>
  <c r="J54" i="11" s="1"/>
  <c r="J53" i="11" s="1"/>
  <c r="J52" i="11" s="1"/>
  <c r="J51" i="11" s="1"/>
  <c r="J50" i="11" s="1"/>
  <c r="J49" i="11" s="1"/>
  <c r="J48" i="11" s="1"/>
  <c r="J47" i="11" s="1"/>
  <c r="J46" i="11" s="1"/>
  <c r="J45" i="11" s="1"/>
  <c r="J44" i="11" s="1"/>
  <c r="J43" i="11" s="1"/>
  <c r="J42" i="11" s="1"/>
  <c r="J41" i="11" s="1"/>
  <c r="J40" i="11" s="1"/>
  <c r="J39" i="11" s="1"/>
  <c r="J38" i="11" s="1"/>
  <c r="J37" i="11" s="1"/>
  <c r="J36" i="11" s="1"/>
  <c r="J35" i="11" s="1"/>
  <c r="J34" i="11" s="1"/>
  <c r="J33" i="11" s="1"/>
  <c r="J32" i="11" s="1"/>
  <c r="J31" i="11" s="1"/>
  <c r="J30" i="11" s="1"/>
  <c r="J29" i="11" s="1"/>
  <c r="J28" i="11" s="1"/>
  <c r="J27" i="11" s="1"/>
  <c r="J26" i="11" s="1"/>
  <c r="J25" i="11" s="1"/>
  <c r="J24" i="11" s="1"/>
  <c r="J23" i="11" s="1"/>
  <c r="J22" i="11" s="1"/>
  <c r="J21" i="11" s="1"/>
  <c r="J20" i="11" s="1"/>
  <c r="J19" i="11" s="1"/>
  <c r="J18" i="11" s="1"/>
  <c r="J17" i="11" s="1"/>
  <c r="J16" i="11" s="1"/>
  <c r="J15" i="11" s="1"/>
  <c r="J14" i="11" s="1"/>
  <c r="J13" i="11" s="1"/>
  <c r="J12" i="11" s="1"/>
  <c r="J11" i="11" s="1"/>
  <c r="J10" i="11" s="1"/>
  <c r="J9" i="11" s="1"/>
  <c r="J8" i="11" s="1"/>
  <c r="J7" i="11" s="1"/>
  <c r="N85" i="11"/>
  <c r="N84" i="11" s="1"/>
  <c r="N83" i="11" s="1"/>
  <c r="N82" i="11" s="1"/>
  <c r="K85" i="11"/>
  <c r="I85" i="11"/>
  <c r="I84" i="11" s="1"/>
  <c r="I83" i="11" s="1"/>
  <c r="I82" i="11" s="1"/>
  <c r="K84" i="11"/>
  <c r="K83" i="11"/>
  <c r="M82" i="11"/>
  <c r="M81" i="11" s="1"/>
  <c r="M80" i="11" s="1"/>
  <c r="M79" i="11" s="1"/>
  <c r="K82" i="11"/>
  <c r="N81" i="11"/>
  <c r="N80" i="11" s="1"/>
  <c r="N79" i="11" s="1"/>
  <c r="N78" i="11" s="1"/>
  <c r="K81" i="11"/>
  <c r="I81" i="11"/>
  <c r="I80" i="11" s="1"/>
  <c r="I79" i="11" s="1"/>
  <c r="I78" i="11" s="1"/>
  <c r="K80" i="11"/>
  <c r="K79" i="11"/>
  <c r="M78" i="11"/>
  <c r="M77" i="11" s="1"/>
  <c r="M76" i="11" s="1"/>
  <c r="M75" i="11" s="1"/>
  <c r="M74" i="11" s="1"/>
  <c r="M73" i="11" s="1"/>
  <c r="M72" i="11" s="1"/>
  <c r="M71" i="11" s="1"/>
  <c r="M70" i="11" s="1"/>
  <c r="M69" i="11" s="1"/>
  <c r="M68" i="11" s="1"/>
  <c r="M67" i="11" s="1"/>
  <c r="M66" i="11" s="1"/>
  <c r="M65" i="11" s="1"/>
  <c r="M64" i="11" s="1"/>
  <c r="M63" i="11" s="1"/>
  <c r="M62" i="11" s="1"/>
  <c r="M61" i="11" s="1"/>
  <c r="M60" i="11" s="1"/>
  <c r="M59" i="11" s="1"/>
  <c r="M58" i="11" s="1"/>
  <c r="M57" i="11" s="1"/>
  <c r="M56" i="11" s="1"/>
  <c r="M55" i="11" s="1"/>
  <c r="M54" i="11" s="1"/>
  <c r="M53" i="11" s="1"/>
  <c r="M52" i="11" s="1"/>
  <c r="M51" i="11" s="1"/>
  <c r="M50" i="11" s="1"/>
  <c r="M49" i="11" s="1"/>
  <c r="M48" i="11" s="1"/>
  <c r="M47" i="11" s="1"/>
  <c r="M46" i="11" s="1"/>
  <c r="M45" i="11" s="1"/>
  <c r="M44" i="11" s="1"/>
  <c r="M43" i="11" s="1"/>
  <c r="M42" i="11" s="1"/>
  <c r="M41" i="11" s="1"/>
  <c r="M40" i="11" s="1"/>
  <c r="M39" i="11" s="1"/>
  <c r="M38" i="11" s="1"/>
  <c r="M37" i="11" s="1"/>
  <c r="M36" i="11" s="1"/>
  <c r="M35" i="11" s="1"/>
  <c r="M34" i="11" s="1"/>
  <c r="M33" i="11" s="1"/>
  <c r="M32" i="11" s="1"/>
  <c r="M31" i="11" s="1"/>
  <c r="M30" i="11" s="1"/>
  <c r="M29" i="11" s="1"/>
  <c r="M28" i="11" s="1"/>
  <c r="M27" i="11" s="1"/>
  <c r="M26" i="11" s="1"/>
  <c r="M25" i="11" s="1"/>
  <c r="M24" i="11" s="1"/>
  <c r="M23" i="11" s="1"/>
  <c r="M22" i="11" s="1"/>
  <c r="M21" i="11" s="1"/>
  <c r="M20" i="11" s="1"/>
  <c r="M19" i="11" s="1"/>
  <c r="M18" i="11" s="1"/>
  <c r="M17" i="11" s="1"/>
  <c r="M16" i="11" s="1"/>
  <c r="M15" i="11" s="1"/>
  <c r="M14" i="11" s="1"/>
  <c r="M13" i="11" s="1"/>
  <c r="M12" i="11" s="1"/>
  <c r="M11" i="11" s="1"/>
  <c r="M10" i="11" s="1"/>
  <c r="M9" i="11" s="1"/>
  <c r="M8" i="11" s="1"/>
  <c r="M7" i="11" s="1"/>
  <c r="K78" i="11"/>
  <c r="N77" i="11"/>
  <c r="N76" i="11" s="1"/>
  <c r="N75" i="11" s="1"/>
  <c r="N74" i="11" s="1"/>
  <c r="N73" i="11" s="1"/>
  <c r="N72" i="11" s="1"/>
  <c r="N71" i="11" s="1"/>
  <c r="N70" i="11" s="1"/>
  <c r="N69" i="11" s="1"/>
  <c r="N68" i="11" s="1"/>
  <c r="N67" i="11" s="1"/>
  <c r="N66" i="11" s="1"/>
  <c r="N65" i="11" s="1"/>
  <c r="N64" i="11" s="1"/>
  <c r="N63" i="11" s="1"/>
  <c r="N62" i="11" s="1"/>
  <c r="N61" i="11" s="1"/>
  <c r="N60" i="11" s="1"/>
  <c r="N59" i="11" s="1"/>
  <c r="N58" i="11" s="1"/>
  <c r="N57" i="11" s="1"/>
  <c r="N56" i="11" s="1"/>
  <c r="N55" i="11" s="1"/>
  <c r="N54" i="11" s="1"/>
  <c r="N53" i="11" s="1"/>
  <c r="N52" i="11" s="1"/>
  <c r="N51" i="11" s="1"/>
  <c r="N50" i="11" s="1"/>
  <c r="N49" i="11" s="1"/>
  <c r="N48" i="11" s="1"/>
  <c r="N47" i="11" s="1"/>
  <c r="N46" i="11" s="1"/>
  <c r="N45" i="11" s="1"/>
  <c r="N44" i="11" s="1"/>
  <c r="N43" i="11" s="1"/>
  <c r="N42" i="11" s="1"/>
  <c r="N41" i="11" s="1"/>
  <c r="N40" i="11" s="1"/>
  <c r="N39" i="11" s="1"/>
  <c r="N38" i="11" s="1"/>
  <c r="N37" i="11" s="1"/>
  <c r="N36" i="11" s="1"/>
  <c r="N35" i="11" s="1"/>
  <c r="N34" i="11" s="1"/>
  <c r="N33" i="11" s="1"/>
  <c r="N32" i="11" s="1"/>
  <c r="N31" i="11" s="1"/>
  <c r="N30" i="11" s="1"/>
  <c r="N29" i="11" s="1"/>
  <c r="N28" i="11" s="1"/>
  <c r="N27" i="11" s="1"/>
  <c r="N26" i="11" s="1"/>
  <c r="N25" i="11" s="1"/>
  <c r="N24" i="11" s="1"/>
  <c r="N23" i="11" s="1"/>
  <c r="N22" i="11" s="1"/>
  <c r="N21" i="11" s="1"/>
  <c r="N20" i="11" s="1"/>
  <c r="N19" i="11" s="1"/>
  <c r="N18" i="11" s="1"/>
  <c r="N17" i="11" s="1"/>
  <c r="N16" i="11" s="1"/>
  <c r="N15" i="11" s="1"/>
  <c r="N14" i="11" s="1"/>
  <c r="N13" i="11" s="1"/>
  <c r="N12" i="11" s="1"/>
  <c r="N11" i="11" s="1"/>
  <c r="N10" i="11" s="1"/>
  <c r="N9" i="11" s="1"/>
  <c r="N8" i="11" s="1"/>
  <c r="N7" i="11" s="1"/>
  <c r="K77" i="11"/>
  <c r="I77" i="11"/>
  <c r="I76" i="11" s="1"/>
  <c r="I75" i="11" s="1"/>
  <c r="I74" i="11" s="1"/>
  <c r="I73" i="11" s="1"/>
  <c r="I72" i="11" s="1"/>
  <c r="I71" i="11" s="1"/>
  <c r="I70" i="11" s="1"/>
  <c r="I69" i="11" s="1"/>
  <c r="I68" i="11" s="1"/>
  <c r="I67" i="11" s="1"/>
  <c r="I66" i="11" s="1"/>
  <c r="I65" i="11" s="1"/>
  <c r="I64" i="11" s="1"/>
  <c r="I63" i="11" s="1"/>
  <c r="I62" i="11" s="1"/>
  <c r="I61" i="11" s="1"/>
  <c r="I60" i="11" s="1"/>
  <c r="I59" i="11" s="1"/>
  <c r="I58" i="11" s="1"/>
  <c r="I57" i="11" s="1"/>
  <c r="I56" i="11" s="1"/>
  <c r="I55" i="11" s="1"/>
  <c r="I54" i="11" s="1"/>
  <c r="I53" i="11" s="1"/>
  <c r="I52" i="11" s="1"/>
  <c r="I51" i="11" s="1"/>
  <c r="I50" i="11" s="1"/>
  <c r="I49" i="11" s="1"/>
  <c r="I48" i="11" s="1"/>
  <c r="I47" i="11" s="1"/>
  <c r="I46" i="11" s="1"/>
  <c r="I45" i="11" s="1"/>
  <c r="I44" i="11" s="1"/>
  <c r="I43" i="11" s="1"/>
  <c r="I42" i="11" s="1"/>
  <c r="I41" i="11" s="1"/>
  <c r="I40" i="11" s="1"/>
  <c r="I39" i="11" s="1"/>
  <c r="I38" i="11" s="1"/>
  <c r="I37" i="11" s="1"/>
  <c r="I36" i="11" s="1"/>
  <c r="I35" i="11" s="1"/>
  <c r="I34" i="11" s="1"/>
  <c r="I33" i="11" s="1"/>
  <c r="I32" i="11" s="1"/>
  <c r="I31" i="11" s="1"/>
  <c r="I30" i="11" s="1"/>
  <c r="I29" i="11" s="1"/>
  <c r="I28" i="11" s="1"/>
  <c r="I27" i="11" s="1"/>
  <c r="I26" i="11" s="1"/>
  <c r="I25" i="11" s="1"/>
  <c r="I24" i="11" s="1"/>
  <c r="I23" i="11" s="1"/>
  <c r="I22" i="11" s="1"/>
  <c r="I21" i="11" s="1"/>
  <c r="I20" i="11" s="1"/>
  <c r="I19" i="11" s="1"/>
  <c r="I18" i="11" s="1"/>
  <c r="I17" i="11" s="1"/>
  <c r="I16" i="11" s="1"/>
  <c r="I15" i="11" s="1"/>
  <c r="I14" i="11" s="1"/>
  <c r="I13" i="11" s="1"/>
  <c r="I12" i="11" s="1"/>
  <c r="I11" i="11" s="1"/>
  <c r="I10" i="11" s="1"/>
  <c r="I9" i="11" s="1"/>
  <c r="I8" i="11" s="1"/>
  <c r="I7" i="11" s="1"/>
  <c r="K76" i="11"/>
  <c r="K75" i="11"/>
  <c r="K74" i="11"/>
  <c r="K73" i="11" s="1"/>
  <c r="K72" i="11" s="1"/>
  <c r="K71" i="11" s="1"/>
  <c r="K70" i="11" s="1"/>
  <c r="K69" i="11" s="1"/>
  <c r="K68" i="11" s="1"/>
  <c r="K67" i="11" s="1"/>
  <c r="K66" i="11" s="1"/>
  <c r="K65" i="11" s="1"/>
  <c r="K64" i="11" s="1"/>
  <c r="K63" i="11" s="1"/>
  <c r="K62" i="11" s="1"/>
  <c r="K61" i="11" s="1"/>
  <c r="K60" i="11" s="1"/>
  <c r="K59" i="11" s="1"/>
  <c r="K58" i="11" s="1"/>
  <c r="K57" i="11" s="1"/>
  <c r="K56" i="11" s="1"/>
  <c r="K55" i="11" s="1"/>
  <c r="K54" i="11" s="1"/>
  <c r="K53" i="11" s="1"/>
  <c r="K52" i="11" s="1"/>
  <c r="K51" i="11" s="1"/>
  <c r="K50" i="11" s="1"/>
  <c r="K49" i="11" s="1"/>
  <c r="K48" i="11" s="1"/>
  <c r="K47" i="11" s="1"/>
  <c r="K46" i="11" s="1"/>
  <c r="K45" i="11" s="1"/>
  <c r="K44" i="11" s="1"/>
  <c r="K43" i="11" s="1"/>
  <c r="K42" i="11" s="1"/>
  <c r="K41" i="11" s="1"/>
  <c r="K40" i="11" s="1"/>
  <c r="K39" i="11" s="1"/>
  <c r="K38" i="11" s="1"/>
  <c r="K37" i="11" s="1"/>
  <c r="K36" i="11" s="1"/>
  <c r="K35" i="11" s="1"/>
  <c r="K34" i="11" s="1"/>
  <c r="K33" i="11" s="1"/>
  <c r="K32" i="11" s="1"/>
  <c r="K31" i="11" s="1"/>
  <c r="K30" i="11" s="1"/>
  <c r="K29" i="11" s="1"/>
  <c r="K28" i="11" s="1"/>
  <c r="K27" i="11" s="1"/>
  <c r="K26" i="11" s="1"/>
  <c r="K25" i="11" s="1"/>
  <c r="K24" i="11" s="1"/>
  <c r="K23" i="11" s="1"/>
  <c r="K22" i="11" s="1"/>
  <c r="K21" i="11" s="1"/>
  <c r="K20" i="11" s="1"/>
  <c r="K19" i="11" s="1"/>
  <c r="P20" i="11"/>
  <c r="R19" i="11"/>
  <c r="R20" i="11" s="1"/>
  <c r="P19" i="11"/>
  <c r="U19" i="11" s="1"/>
  <c r="X18" i="11"/>
  <c r="W18" i="11"/>
  <c r="U18" i="11"/>
  <c r="S18" i="11"/>
  <c r="N93" i="10"/>
  <c r="M93" i="10"/>
  <c r="M92" i="10" s="1"/>
  <c r="L93" i="10"/>
  <c r="K93" i="10"/>
  <c r="K92" i="10" s="1"/>
  <c r="J93" i="10"/>
  <c r="I93" i="10"/>
  <c r="I92" i="10" s="1"/>
  <c r="N92" i="10"/>
  <c r="N91" i="10" s="1"/>
  <c r="L92" i="10"/>
  <c r="L91" i="10" s="1"/>
  <c r="L90" i="10" s="1"/>
  <c r="L89" i="10" s="1"/>
  <c r="L88" i="10" s="1"/>
  <c r="L87" i="10" s="1"/>
  <c r="L86" i="10" s="1"/>
  <c r="L85" i="10" s="1"/>
  <c r="L84" i="10" s="1"/>
  <c r="L83" i="10" s="1"/>
  <c r="L82" i="10" s="1"/>
  <c r="L81" i="10" s="1"/>
  <c r="L80" i="10" s="1"/>
  <c r="L79" i="10" s="1"/>
  <c r="L78" i="10" s="1"/>
  <c r="L77" i="10" s="1"/>
  <c r="L76" i="10" s="1"/>
  <c r="L75" i="10" s="1"/>
  <c r="L74" i="10" s="1"/>
  <c r="L73" i="10" s="1"/>
  <c r="L72" i="10" s="1"/>
  <c r="L71" i="10" s="1"/>
  <c r="L70" i="10" s="1"/>
  <c r="L69" i="10" s="1"/>
  <c r="L68" i="10" s="1"/>
  <c r="L67" i="10" s="1"/>
  <c r="L66" i="10" s="1"/>
  <c r="L65" i="10" s="1"/>
  <c r="L64" i="10" s="1"/>
  <c r="L63" i="10" s="1"/>
  <c r="L62" i="10" s="1"/>
  <c r="L61" i="10" s="1"/>
  <c r="L60" i="10" s="1"/>
  <c r="L59" i="10" s="1"/>
  <c r="L58" i="10" s="1"/>
  <c r="L57" i="10" s="1"/>
  <c r="L56" i="10" s="1"/>
  <c r="L55" i="10" s="1"/>
  <c r="L54" i="10" s="1"/>
  <c r="L53" i="10" s="1"/>
  <c r="L52" i="10" s="1"/>
  <c r="L51" i="10" s="1"/>
  <c r="L50" i="10" s="1"/>
  <c r="L49" i="10" s="1"/>
  <c r="L48" i="10" s="1"/>
  <c r="L47" i="10" s="1"/>
  <c r="L46" i="10" s="1"/>
  <c r="L45" i="10" s="1"/>
  <c r="L44" i="10" s="1"/>
  <c r="L43" i="10" s="1"/>
  <c r="L42" i="10" s="1"/>
  <c r="L41" i="10" s="1"/>
  <c r="L40" i="10" s="1"/>
  <c r="L39" i="10" s="1"/>
  <c r="L38" i="10" s="1"/>
  <c r="L37" i="10" s="1"/>
  <c r="L36" i="10" s="1"/>
  <c r="L35" i="10" s="1"/>
  <c r="L34" i="10" s="1"/>
  <c r="L33" i="10" s="1"/>
  <c r="L32" i="10" s="1"/>
  <c r="L31" i="10" s="1"/>
  <c r="L30" i="10" s="1"/>
  <c r="L29" i="10" s="1"/>
  <c r="L28" i="10" s="1"/>
  <c r="L27" i="10" s="1"/>
  <c r="L26" i="10" s="1"/>
  <c r="L25" i="10" s="1"/>
  <c r="L24" i="10" s="1"/>
  <c r="L23" i="10" s="1"/>
  <c r="L22" i="10" s="1"/>
  <c r="L21" i="10" s="1"/>
  <c r="L20" i="10" s="1"/>
  <c r="L19" i="10" s="1"/>
  <c r="L18" i="10" s="1"/>
  <c r="L17" i="10" s="1"/>
  <c r="L16" i="10" s="1"/>
  <c r="L15" i="10" s="1"/>
  <c r="L14" i="10" s="1"/>
  <c r="L13" i="10" s="1"/>
  <c r="L12" i="10" s="1"/>
  <c r="L11" i="10" s="1"/>
  <c r="L10" i="10" s="1"/>
  <c r="L9" i="10" s="1"/>
  <c r="L8" i="10" s="1"/>
  <c r="L7" i="10" s="1"/>
  <c r="J92" i="10"/>
  <c r="J91" i="10" s="1"/>
  <c r="M91" i="10"/>
  <c r="M90" i="10" s="1"/>
  <c r="M89" i="10" s="1"/>
  <c r="M88" i="10" s="1"/>
  <c r="M87" i="10" s="1"/>
  <c r="M86" i="10" s="1"/>
  <c r="M85" i="10" s="1"/>
  <c r="M84" i="10" s="1"/>
  <c r="M83" i="10" s="1"/>
  <c r="M82" i="10" s="1"/>
  <c r="M81" i="10" s="1"/>
  <c r="M80" i="10" s="1"/>
  <c r="M79" i="10" s="1"/>
  <c r="M78" i="10" s="1"/>
  <c r="M77" i="10" s="1"/>
  <c r="M76" i="10" s="1"/>
  <c r="M75" i="10" s="1"/>
  <c r="M74" i="10" s="1"/>
  <c r="M73" i="10" s="1"/>
  <c r="M72" i="10" s="1"/>
  <c r="M71" i="10" s="1"/>
  <c r="M70" i="10" s="1"/>
  <c r="M69" i="10" s="1"/>
  <c r="M68" i="10" s="1"/>
  <c r="M67" i="10" s="1"/>
  <c r="M66" i="10" s="1"/>
  <c r="M65" i="10" s="1"/>
  <c r="M64" i="10" s="1"/>
  <c r="M63" i="10" s="1"/>
  <c r="M62" i="10" s="1"/>
  <c r="M61" i="10" s="1"/>
  <c r="M60" i="10" s="1"/>
  <c r="M59" i="10" s="1"/>
  <c r="M58" i="10" s="1"/>
  <c r="M57" i="10" s="1"/>
  <c r="M56" i="10" s="1"/>
  <c r="M55" i="10" s="1"/>
  <c r="M54" i="10" s="1"/>
  <c r="M53" i="10" s="1"/>
  <c r="M52" i="10" s="1"/>
  <c r="M51" i="10" s="1"/>
  <c r="M50" i="10" s="1"/>
  <c r="M49" i="10" s="1"/>
  <c r="M48" i="10" s="1"/>
  <c r="M47" i="10" s="1"/>
  <c r="M46" i="10" s="1"/>
  <c r="M45" i="10" s="1"/>
  <c r="M44" i="10" s="1"/>
  <c r="M43" i="10" s="1"/>
  <c r="M42" i="10" s="1"/>
  <c r="M41" i="10" s="1"/>
  <c r="M40" i="10" s="1"/>
  <c r="M39" i="10" s="1"/>
  <c r="M38" i="10" s="1"/>
  <c r="M37" i="10" s="1"/>
  <c r="M36" i="10" s="1"/>
  <c r="M35" i="10" s="1"/>
  <c r="M34" i="10" s="1"/>
  <c r="M33" i="10" s="1"/>
  <c r="M32" i="10" s="1"/>
  <c r="M31" i="10" s="1"/>
  <c r="M30" i="10" s="1"/>
  <c r="M29" i="10" s="1"/>
  <c r="M28" i="10" s="1"/>
  <c r="M27" i="10" s="1"/>
  <c r="M26" i="10" s="1"/>
  <c r="M25" i="10" s="1"/>
  <c r="M24" i="10" s="1"/>
  <c r="M23" i="10" s="1"/>
  <c r="M22" i="10" s="1"/>
  <c r="M21" i="10" s="1"/>
  <c r="M20" i="10" s="1"/>
  <c r="M19" i="10" s="1"/>
  <c r="M18" i="10" s="1"/>
  <c r="M17" i="10" s="1"/>
  <c r="M16" i="10" s="1"/>
  <c r="M15" i="10" s="1"/>
  <c r="M14" i="10" s="1"/>
  <c r="M13" i="10" s="1"/>
  <c r="M12" i="10" s="1"/>
  <c r="M11" i="10" s="1"/>
  <c r="M10" i="10" s="1"/>
  <c r="M9" i="10" s="1"/>
  <c r="M8" i="10" s="1"/>
  <c r="M7" i="10" s="1"/>
  <c r="K91" i="10"/>
  <c r="K90" i="10" s="1"/>
  <c r="I91" i="10"/>
  <c r="I90" i="10" s="1"/>
  <c r="I89" i="10" s="1"/>
  <c r="I88" i="10" s="1"/>
  <c r="I87" i="10" s="1"/>
  <c r="I86" i="10" s="1"/>
  <c r="I85" i="10" s="1"/>
  <c r="I84" i="10" s="1"/>
  <c r="I83" i="10" s="1"/>
  <c r="I82" i="10" s="1"/>
  <c r="I81" i="10" s="1"/>
  <c r="I80" i="10" s="1"/>
  <c r="I79" i="10" s="1"/>
  <c r="I78" i="10" s="1"/>
  <c r="I77" i="10" s="1"/>
  <c r="I76" i="10" s="1"/>
  <c r="I75" i="10" s="1"/>
  <c r="I74" i="10" s="1"/>
  <c r="I73" i="10" s="1"/>
  <c r="I72" i="10" s="1"/>
  <c r="I71" i="10" s="1"/>
  <c r="I70" i="10" s="1"/>
  <c r="I69" i="10" s="1"/>
  <c r="I68" i="10" s="1"/>
  <c r="I67" i="10" s="1"/>
  <c r="I66" i="10" s="1"/>
  <c r="I65" i="10" s="1"/>
  <c r="I64" i="10" s="1"/>
  <c r="I63" i="10" s="1"/>
  <c r="I62" i="10" s="1"/>
  <c r="I61" i="10" s="1"/>
  <c r="I60" i="10" s="1"/>
  <c r="I59" i="10" s="1"/>
  <c r="I58" i="10" s="1"/>
  <c r="I57" i="10" s="1"/>
  <c r="I56" i="10" s="1"/>
  <c r="I55" i="10" s="1"/>
  <c r="I54" i="10" s="1"/>
  <c r="I53" i="10" s="1"/>
  <c r="I52" i="10" s="1"/>
  <c r="I51" i="10" s="1"/>
  <c r="I50" i="10" s="1"/>
  <c r="I49" i="10" s="1"/>
  <c r="I48" i="10" s="1"/>
  <c r="I47" i="10" s="1"/>
  <c r="I46" i="10" s="1"/>
  <c r="I45" i="10" s="1"/>
  <c r="I44" i="10" s="1"/>
  <c r="I43" i="10" s="1"/>
  <c r="I42" i="10" s="1"/>
  <c r="I41" i="10" s="1"/>
  <c r="I40" i="10" s="1"/>
  <c r="I39" i="10" s="1"/>
  <c r="I38" i="10" s="1"/>
  <c r="I37" i="10" s="1"/>
  <c r="I36" i="10" s="1"/>
  <c r="I35" i="10" s="1"/>
  <c r="I34" i="10" s="1"/>
  <c r="I33" i="10" s="1"/>
  <c r="I32" i="10" s="1"/>
  <c r="I31" i="10" s="1"/>
  <c r="I30" i="10" s="1"/>
  <c r="I29" i="10" s="1"/>
  <c r="I28" i="10" s="1"/>
  <c r="I27" i="10" s="1"/>
  <c r="I26" i="10" s="1"/>
  <c r="I25" i="10" s="1"/>
  <c r="I24" i="10" s="1"/>
  <c r="I23" i="10" s="1"/>
  <c r="I22" i="10" s="1"/>
  <c r="I21" i="10" s="1"/>
  <c r="I20" i="10" s="1"/>
  <c r="I19" i="10" s="1"/>
  <c r="I18" i="10" s="1"/>
  <c r="I17" i="10" s="1"/>
  <c r="I16" i="10" s="1"/>
  <c r="I15" i="10" s="1"/>
  <c r="I14" i="10" s="1"/>
  <c r="I13" i="10" s="1"/>
  <c r="I12" i="10" s="1"/>
  <c r="I11" i="10" s="1"/>
  <c r="I10" i="10" s="1"/>
  <c r="I9" i="10" s="1"/>
  <c r="I8" i="10" s="1"/>
  <c r="I7" i="10" s="1"/>
  <c r="N90" i="10"/>
  <c r="N89" i="10" s="1"/>
  <c r="N88" i="10" s="1"/>
  <c r="N87" i="10" s="1"/>
  <c r="N86" i="10" s="1"/>
  <c r="N85" i="10" s="1"/>
  <c r="N84" i="10" s="1"/>
  <c r="N83" i="10" s="1"/>
  <c r="N82" i="10" s="1"/>
  <c r="N81" i="10" s="1"/>
  <c r="N80" i="10" s="1"/>
  <c r="N79" i="10" s="1"/>
  <c r="N78" i="10" s="1"/>
  <c r="N77" i="10" s="1"/>
  <c r="N76" i="10" s="1"/>
  <c r="N75" i="10" s="1"/>
  <c r="N74" i="10" s="1"/>
  <c r="N73" i="10" s="1"/>
  <c r="N72" i="10" s="1"/>
  <c r="N71" i="10" s="1"/>
  <c r="N70" i="10" s="1"/>
  <c r="N69" i="10" s="1"/>
  <c r="N68" i="10" s="1"/>
  <c r="N67" i="10" s="1"/>
  <c r="N66" i="10" s="1"/>
  <c r="N65" i="10" s="1"/>
  <c r="N64" i="10" s="1"/>
  <c r="N63" i="10" s="1"/>
  <c r="N62" i="10" s="1"/>
  <c r="N61" i="10" s="1"/>
  <c r="N60" i="10" s="1"/>
  <c r="N59" i="10" s="1"/>
  <c r="N58" i="10" s="1"/>
  <c r="N57" i="10" s="1"/>
  <c r="N56" i="10" s="1"/>
  <c r="N55" i="10" s="1"/>
  <c r="N54" i="10" s="1"/>
  <c r="N53" i="10" s="1"/>
  <c r="N52" i="10" s="1"/>
  <c r="N51" i="10" s="1"/>
  <c r="N50" i="10" s="1"/>
  <c r="N49" i="10" s="1"/>
  <c r="N48" i="10" s="1"/>
  <c r="N47" i="10" s="1"/>
  <c r="N46" i="10" s="1"/>
  <c r="N45" i="10" s="1"/>
  <c r="N44" i="10" s="1"/>
  <c r="N43" i="10" s="1"/>
  <c r="N42" i="10" s="1"/>
  <c r="N41" i="10" s="1"/>
  <c r="N40" i="10" s="1"/>
  <c r="N39" i="10" s="1"/>
  <c r="N38" i="10" s="1"/>
  <c r="N37" i="10" s="1"/>
  <c r="N36" i="10" s="1"/>
  <c r="N35" i="10" s="1"/>
  <c r="N34" i="10" s="1"/>
  <c r="N33" i="10" s="1"/>
  <c r="N32" i="10" s="1"/>
  <c r="N31" i="10" s="1"/>
  <c r="N30" i="10" s="1"/>
  <c r="N29" i="10" s="1"/>
  <c r="N28" i="10" s="1"/>
  <c r="N27" i="10" s="1"/>
  <c r="N26" i="10" s="1"/>
  <c r="N25" i="10" s="1"/>
  <c r="N24" i="10" s="1"/>
  <c r="N23" i="10" s="1"/>
  <c r="N22" i="10" s="1"/>
  <c r="N21" i="10" s="1"/>
  <c r="N20" i="10" s="1"/>
  <c r="N19" i="10" s="1"/>
  <c r="N18" i="10" s="1"/>
  <c r="N17" i="10" s="1"/>
  <c r="N16" i="10" s="1"/>
  <c r="N15" i="10" s="1"/>
  <c r="N14" i="10" s="1"/>
  <c r="N13" i="10" s="1"/>
  <c r="N12" i="10" s="1"/>
  <c r="N11" i="10" s="1"/>
  <c r="N10" i="10" s="1"/>
  <c r="N9" i="10" s="1"/>
  <c r="N8" i="10" s="1"/>
  <c r="N7" i="10" s="1"/>
  <c r="J90" i="10"/>
  <c r="J89" i="10" s="1"/>
  <c r="J88" i="10" s="1"/>
  <c r="J87" i="10" s="1"/>
  <c r="J86" i="10" s="1"/>
  <c r="J85" i="10" s="1"/>
  <c r="J84" i="10" s="1"/>
  <c r="J83" i="10" s="1"/>
  <c r="J82" i="10" s="1"/>
  <c r="J81" i="10" s="1"/>
  <c r="J80" i="10" s="1"/>
  <c r="J79" i="10" s="1"/>
  <c r="J78" i="10" s="1"/>
  <c r="J77" i="10" s="1"/>
  <c r="J76" i="10" s="1"/>
  <c r="J75" i="10" s="1"/>
  <c r="J74" i="10" s="1"/>
  <c r="J73" i="10" s="1"/>
  <c r="J72" i="10" s="1"/>
  <c r="J71" i="10" s="1"/>
  <c r="J70" i="10" s="1"/>
  <c r="J69" i="10" s="1"/>
  <c r="J68" i="10" s="1"/>
  <c r="J67" i="10" s="1"/>
  <c r="J66" i="10" s="1"/>
  <c r="J65" i="10" s="1"/>
  <c r="J64" i="10" s="1"/>
  <c r="J63" i="10" s="1"/>
  <c r="J62" i="10" s="1"/>
  <c r="J61" i="10" s="1"/>
  <c r="J60" i="10" s="1"/>
  <c r="J59" i="10" s="1"/>
  <c r="J58" i="10" s="1"/>
  <c r="J57" i="10" s="1"/>
  <c r="J56" i="10" s="1"/>
  <c r="J55" i="10" s="1"/>
  <c r="J54" i="10" s="1"/>
  <c r="J53" i="10" s="1"/>
  <c r="J52" i="10" s="1"/>
  <c r="J51" i="10" s="1"/>
  <c r="J50" i="10" s="1"/>
  <c r="J49" i="10" s="1"/>
  <c r="J48" i="10" s="1"/>
  <c r="J47" i="10" s="1"/>
  <c r="J46" i="10" s="1"/>
  <c r="J45" i="10" s="1"/>
  <c r="J44" i="10" s="1"/>
  <c r="J43" i="10" s="1"/>
  <c r="J42" i="10" s="1"/>
  <c r="J41" i="10" s="1"/>
  <c r="J40" i="10" s="1"/>
  <c r="J39" i="10" s="1"/>
  <c r="J38" i="10" s="1"/>
  <c r="J37" i="10" s="1"/>
  <c r="J36" i="10" s="1"/>
  <c r="J35" i="10" s="1"/>
  <c r="J34" i="10" s="1"/>
  <c r="J33" i="10" s="1"/>
  <c r="J32" i="10" s="1"/>
  <c r="J31" i="10" s="1"/>
  <c r="J30" i="10" s="1"/>
  <c r="J29" i="10" s="1"/>
  <c r="J28" i="10" s="1"/>
  <c r="J27" i="10" s="1"/>
  <c r="J26" i="10" s="1"/>
  <c r="J25" i="10" s="1"/>
  <c r="J24" i="10" s="1"/>
  <c r="J23" i="10" s="1"/>
  <c r="J22" i="10" s="1"/>
  <c r="J21" i="10" s="1"/>
  <c r="J20" i="10" s="1"/>
  <c r="J19" i="10" s="1"/>
  <c r="J18" i="10" s="1"/>
  <c r="J17" i="10" s="1"/>
  <c r="J16" i="10" s="1"/>
  <c r="J15" i="10" s="1"/>
  <c r="J14" i="10" s="1"/>
  <c r="J13" i="10" s="1"/>
  <c r="J12" i="10" s="1"/>
  <c r="J11" i="10" s="1"/>
  <c r="J10" i="10" s="1"/>
  <c r="J9" i="10" s="1"/>
  <c r="J8" i="10" s="1"/>
  <c r="J7" i="10" s="1"/>
  <c r="K89" i="10"/>
  <c r="K88" i="10" s="1"/>
  <c r="K87" i="10" s="1"/>
  <c r="K86" i="10" s="1"/>
  <c r="K85" i="10" s="1"/>
  <c r="K84" i="10" s="1"/>
  <c r="K83" i="10" s="1"/>
  <c r="K82" i="10" s="1"/>
  <c r="K81" i="10" s="1"/>
  <c r="K80" i="10" s="1"/>
  <c r="K79" i="10" s="1"/>
  <c r="K78" i="10" s="1"/>
  <c r="K77" i="10" s="1"/>
  <c r="K76" i="10" s="1"/>
  <c r="K75" i="10" s="1"/>
  <c r="K74" i="10" s="1"/>
  <c r="K73" i="10" s="1"/>
  <c r="K72" i="10" s="1"/>
  <c r="K71" i="10" s="1"/>
  <c r="K70" i="10" s="1"/>
  <c r="K69" i="10" s="1"/>
  <c r="K68" i="10" s="1"/>
  <c r="K67" i="10" s="1"/>
  <c r="K66" i="10" s="1"/>
  <c r="K65" i="10" s="1"/>
  <c r="K64" i="10" s="1"/>
  <c r="K63" i="10" s="1"/>
  <c r="K62" i="10" s="1"/>
  <c r="K61" i="10" s="1"/>
  <c r="K60" i="10" s="1"/>
  <c r="K59" i="10" s="1"/>
  <c r="K58" i="10" s="1"/>
  <c r="K57" i="10" s="1"/>
  <c r="K56" i="10" s="1"/>
  <c r="K55" i="10" s="1"/>
  <c r="K54" i="10" s="1"/>
  <c r="K53" i="10" s="1"/>
  <c r="K52" i="10" s="1"/>
  <c r="K51" i="10" s="1"/>
  <c r="K50" i="10" s="1"/>
  <c r="K49" i="10" s="1"/>
  <c r="K48" i="10" s="1"/>
  <c r="K47" i="10" s="1"/>
  <c r="K46" i="10" s="1"/>
  <c r="K45" i="10" s="1"/>
  <c r="K44" i="10" s="1"/>
  <c r="K43" i="10" s="1"/>
  <c r="K42" i="10" s="1"/>
  <c r="K41" i="10" s="1"/>
  <c r="K40" i="10" s="1"/>
  <c r="K39" i="10" s="1"/>
  <c r="K38" i="10" s="1"/>
  <c r="K37" i="10" s="1"/>
  <c r="K36" i="10" s="1"/>
  <c r="K35" i="10" s="1"/>
  <c r="K34" i="10" s="1"/>
  <c r="K33" i="10" s="1"/>
  <c r="K32" i="10" s="1"/>
  <c r="K31" i="10" s="1"/>
  <c r="K30" i="10" s="1"/>
  <c r="K29" i="10" s="1"/>
  <c r="K28" i="10" s="1"/>
  <c r="K27" i="10" s="1"/>
  <c r="K26" i="10" s="1"/>
  <c r="K25" i="10" s="1"/>
  <c r="K24" i="10" s="1"/>
  <c r="K23" i="10" s="1"/>
  <c r="K22" i="10" s="1"/>
  <c r="K21" i="10" s="1"/>
  <c r="K20" i="10" s="1"/>
  <c r="K19" i="10" s="1"/>
  <c r="R19" i="10"/>
  <c r="R20" i="10" s="1"/>
  <c r="P19" i="10"/>
  <c r="Y18" i="10"/>
  <c r="X18" i="10"/>
  <c r="V18" i="10"/>
  <c r="S18" i="10"/>
  <c r="N93" i="9"/>
  <c r="M93" i="9"/>
  <c r="L93" i="9"/>
  <c r="K93" i="9"/>
  <c r="J93" i="9"/>
  <c r="I93" i="9"/>
  <c r="N92" i="9"/>
  <c r="M92" i="9"/>
  <c r="L92" i="9"/>
  <c r="K92" i="9"/>
  <c r="J92" i="9"/>
  <c r="I92" i="9"/>
  <c r="N91" i="9"/>
  <c r="M91" i="9"/>
  <c r="L91" i="9"/>
  <c r="K91" i="9"/>
  <c r="J91" i="9"/>
  <c r="I91" i="9"/>
  <c r="N90" i="9"/>
  <c r="M90" i="9"/>
  <c r="L90" i="9"/>
  <c r="K90" i="9"/>
  <c r="J90" i="9"/>
  <c r="I90" i="9"/>
  <c r="N89" i="9"/>
  <c r="M89" i="9"/>
  <c r="L89" i="9"/>
  <c r="K89" i="9"/>
  <c r="J89" i="9"/>
  <c r="I89" i="9"/>
  <c r="N88" i="9"/>
  <c r="N87" i="9" s="1"/>
  <c r="N86" i="9" s="1"/>
  <c r="N85" i="9" s="1"/>
  <c r="N84" i="9" s="1"/>
  <c r="N83" i="9" s="1"/>
  <c r="N82" i="9" s="1"/>
  <c r="N81" i="9" s="1"/>
  <c r="N80" i="9" s="1"/>
  <c r="N79" i="9" s="1"/>
  <c r="N78" i="9" s="1"/>
  <c r="N77" i="9" s="1"/>
  <c r="N76" i="9" s="1"/>
  <c r="N75" i="9" s="1"/>
  <c r="N74" i="9" s="1"/>
  <c r="N73" i="9" s="1"/>
  <c r="N72" i="9" s="1"/>
  <c r="N71" i="9" s="1"/>
  <c r="N70" i="9" s="1"/>
  <c r="N69" i="9" s="1"/>
  <c r="N68" i="9" s="1"/>
  <c r="N67" i="9" s="1"/>
  <c r="N66" i="9" s="1"/>
  <c r="N65" i="9" s="1"/>
  <c r="N64" i="9" s="1"/>
  <c r="N63" i="9" s="1"/>
  <c r="N62" i="9" s="1"/>
  <c r="N61" i="9" s="1"/>
  <c r="N60" i="9" s="1"/>
  <c r="N59" i="9" s="1"/>
  <c r="N58" i="9" s="1"/>
  <c r="N57" i="9" s="1"/>
  <c r="N56" i="9" s="1"/>
  <c r="N55" i="9" s="1"/>
  <c r="N54" i="9" s="1"/>
  <c r="N53" i="9" s="1"/>
  <c r="N52" i="9" s="1"/>
  <c r="M88" i="9"/>
  <c r="L88" i="9"/>
  <c r="K88" i="9"/>
  <c r="J88" i="9"/>
  <c r="J87" i="9" s="1"/>
  <c r="J86" i="9" s="1"/>
  <c r="J85" i="9" s="1"/>
  <c r="J84" i="9" s="1"/>
  <c r="J83" i="9" s="1"/>
  <c r="J82" i="9" s="1"/>
  <c r="J81" i="9" s="1"/>
  <c r="J80" i="9" s="1"/>
  <c r="J79" i="9" s="1"/>
  <c r="J78" i="9" s="1"/>
  <c r="J77" i="9" s="1"/>
  <c r="J76" i="9" s="1"/>
  <c r="J75" i="9" s="1"/>
  <c r="J74" i="9" s="1"/>
  <c r="J73" i="9" s="1"/>
  <c r="J72" i="9" s="1"/>
  <c r="J71" i="9" s="1"/>
  <c r="J70" i="9" s="1"/>
  <c r="J69" i="9" s="1"/>
  <c r="J68" i="9" s="1"/>
  <c r="J67" i="9" s="1"/>
  <c r="J66" i="9" s="1"/>
  <c r="J65" i="9" s="1"/>
  <c r="J64" i="9" s="1"/>
  <c r="J63" i="9" s="1"/>
  <c r="J62" i="9" s="1"/>
  <c r="J61" i="9" s="1"/>
  <c r="J60" i="9" s="1"/>
  <c r="J59" i="9" s="1"/>
  <c r="J58" i="9" s="1"/>
  <c r="J57" i="9" s="1"/>
  <c r="J56" i="9" s="1"/>
  <c r="J55" i="9" s="1"/>
  <c r="J54" i="9" s="1"/>
  <c r="J53" i="9" s="1"/>
  <c r="J52" i="9" s="1"/>
  <c r="I88" i="9"/>
  <c r="M87" i="9"/>
  <c r="L87" i="9"/>
  <c r="K87" i="9"/>
  <c r="K86" i="9" s="1"/>
  <c r="K85" i="9" s="1"/>
  <c r="K84" i="9" s="1"/>
  <c r="K83" i="9" s="1"/>
  <c r="K82" i="9" s="1"/>
  <c r="K81" i="9" s="1"/>
  <c r="K80" i="9" s="1"/>
  <c r="K79" i="9" s="1"/>
  <c r="K78" i="9" s="1"/>
  <c r="K77" i="9" s="1"/>
  <c r="K76" i="9" s="1"/>
  <c r="K75" i="9" s="1"/>
  <c r="K74" i="9" s="1"/>
  <c r="K73" i="9" s="1"/>
  <c r="K72" i="9" s="1"/>
  <c r="K71" i="9" s="1"/>
  <c r="K70" i="9" s="1"/>
  <c r="K69" i="9" s="1"/>
  <c r="K68" i="9" s="1"/>
  <c r="K67" i="9" s="1"/>
  <c r="K66" i="9" s="1"/>
  <c r="K65" i="9" s="1"/>
  <c r="K64" i="9" s="1"/>
  <c r="K63" i="9" s="1"/>
  <c r="K62" i="9" s="1"/>
  <c r="K61" i="9" s="1"/>
  <c r="K60" i="9" s="1"/>
  <c r="K59" i="9" s="1"/>
  <c r="K58" i="9" s="1"/>
  <c r="K57" i="9" s="1"/>
  <c r="K56" i="9" s="1"/>
  <c r="K55" i="9" s="1"/>
  <c r="K54" i="9" s="1"/>
  <c r="K53" i="9" s="1"/>
  <c r="K52" i="9" s="1"/>
  <c r="K51" i="9" s="1"/>
  <c r="K50" i="9" s="1"/>
  <c r="K49" i="9" s="1"/>
  <c r="K48" i="9" s="1"/>
  <c r="K47" i="9" s="1"/>
  <c r="K46" i="9" s="1"/>
  <c r="K45" i="9" s="1"/>
  <c r="K44" i="9" s="1"/>
  <c r="K43" i="9" s="1"/>
  <c r="K42" i="9" s="1"/>
  <c r="K41" i="9" s="1"/>
  <c r="K40" i="9" s="1"/>
  <c r="K39" i="9" s="1"/>
  <c r="K38" i="9" s="1"/>
  <c r="K37" i="9" s="1"/>
  <c r="K36" i="9" s="1"/>
  <c r="K35" i="9" s="1"/>
  <c r="K34" i="9" s="1"/>
  <c r="K33" i="9" s="1"/>
  <c r="K32" i="9" s="1"/>
  <c r="K31" i="9" s="1"/>
  <c r="K30" i="9" s="1"/>
  <c r="K29" i="9" s="1"/>
  <c r="K28" i="9" s="1"/>
  <c r="K27" i="9" s="1"/>
  <c r="K26" i="9" s="1"/>
  <c r="K25" i="9" s="1"/>
  <c r="K24" i="9" s="1"/>
  <c r="K23" i="9" s="1"/>
  <c r="K22" i="9" s="1"/>
  <c r="K21" i="9" s="1"/>
  <c r="K20" i="9" s="1"/>
  <c r="K19" i="9" s="1"/>
  <c r="I87" i="9"/>
  <c r="M86" i="9"/>
  <c r="L86" i="9"/>
  <c r="I86" i="9"/>
  <c r="M85" i="9"/>
  <c r="L85" i="9"/>
  <c r="I85" i="9"/>
  <c r="M84" i="9"/>
  <c r="L84" i="9"/>
  <c r="I84" i="9"/>
  <c r="M83" i="9"/>
  <c r="L83" i="9"/>
  <c r="I83" i="9"/>
  <c r="M82" i="9"/>
  <c r="L82" i="9"/>
  <c r="I82" i="9"/>
  <c r="M81" i="9"/>
  <c r="L81" i="9"/>
  <c r="I81" i="9"/>
  <c r="M80" i="9"/>
  <c r="L80" i="9"/>
  <c r="I80" i="9"/>
  <c r="M79" i="9"/>
  <c r="L79" i="9"/>
  <c r="I79" i="9"/>
  <c r="M78" i="9"/>
  <c r="L78" i="9"/>
  <c r="I78" i="9"/>
  <c r="M77" i="9"/>
  <c r="L77" i="9"/>
  <c r="I77" i="9"/>
  <c r="M76" i="9"/>
  <c r="L76" i="9"/>
  <c r="I76" i="9"/>
  <c r="M75" i="9"/>
  <c r="L75" i="9"/>
  <c r="L74" i="9" s="1"/>
  <c r="L73" i="9" s="1"/>
  <c r="L72" i="9" s="1"/>
  <c r="L71" i="9" s="1"/>
  <c r="L70" i="9" s="1"/>
  <c r="L69" i="9" s="1"/>
  <c r="L68" i="9" s="1"/>
  <c r="L67" i="9" s="1"/>
  <c r="L66" i="9" s="1"/>
  <c r="L65" i="9" s="1"/>
  <c r="L64" i="9" s="1"/>
  <c r="L63" i="9" s="1"/>
  <c r="L62" i="9" s="1"/>
  <c r="L61" i="9" s="1"/>
  <c r="L60" i="9" s="1"/>
  <c r="L59" i="9" s="1"/>
  <c r="L58" i="9" s="1"/>
  <c r="L57" i="9" s="1"/>
  <c r="L56" i="9" s="1"/>
  <c r="L55" i="9" s="1"/>
  <c r="L54" i="9" s="1"/>
  <c r="L53" i="9" s="1"/>
  <c r="L52" i="9" s="1"/>
  <c r="L51" i="9" s="1"/>
  <c r="L50" i="9" s="1"/>
  <c r="L49" i="9" s="1"/>
  <c r="L48" i="9" s="1"/>
  <c r="L47" i="9" s="1"/>
  <c r="L46" i="9" s="1"/>
  <c r="L45" i="9" s="1"/>
  <c r="L44" i="9" s="1"/>
  <c r="L43" i="9" s="1"/>
  <c r="L42" i="9" s="1"/>
  <c r="L41" i="9" s="1"/>
  <c r="L40" i="9" s="1"/>
  <c r="L39" i="9" s="1"/>
  <c r="L38" i="9" s="1"/>
  <c r="L37" i="9" s="1"/>
  <c r="L36" i="9" s="1"/>
  <c r="L35" i="9" s="1"/>
  <c r="L34" i="9" s="1"/>
  <c r="L33" i="9" s="1"/>
  <c r="L32" i="9" s="1"/>
  <c r="L31" i="9" s="1"/>
  <c r="L30" i="9" s="1"/>
  <c r="L29" i="9" s="1"/>
  <c r="L28" i="9" s="1"/>
  <c r="L27" i="9" s="1"/>
  <c r="L26" i="9" s="1"/>
  <c r="L25" i="9" s="1"/>
  <c r="L24" i="9" s="1"/>
  <c r="L23" i="9" s="1"/>
  <c r="L22" i="9" s="1"/>
  <c r="L21" i="9" s="1"/>
  <c r="L20" i="9" s="1"/>
  <c r="L19" i="9" s="1"/>
  <c r="L18" i="9" s="1"/>
  <c r="L17" i="9" s="1"/>
  <c r="L16" i="9" s="1"/>
  <c r="L15" i="9" s="1"/>
  <c r="L14" i="9" s="1"/>
  <c r="L13" i="9" s="1"/>
  <c r="L12" i="9" s="1"/>
  <c r="L11" i="9" s="1"/>
  <c r="L10" i="9" s="1"/>
  <c r="L9" i="9" s="1"/>
  <c r="L8" i="9" s="1"/>
  <c r="L7" i="9" s="1"/>
  <c r="I75" i="9"/>
  <c r="M74" i="9"/>
  <c r="I74" i="9"/>
  <c r="M73" i="9"/>
  <c r="I73" i="9"/>
  <c r="M72" i="9"/>
  <c r="I72" i="9"/>
  <c r="M71" i="9"/>
  <c r="I71" i="9"/>
  <c r="M70" i="9"/>
  <c r="I70" i="9"/>
  <c r="M69" i="9"/>
  <c r="I69" i="9"/>
  <c r="M68" i="9"/>
  <c r="I68" i="9"/>
  <c r="M67" i="9"/>
  <c r="I67" i="9"/>
  <c r="M66" i="9"/>
  <c r="I66" i="9"/>
  <c r="M65" i="9"/>
  <c r="I65" i="9"/>
  <c r="M64" i="9"/>
  <c r="I64" i="9"/>
  <c r="M63" i="9"/>
  <c r="I63" i="9"/>
  <c r="M62" i="9"/>
  <c r="I62" i="9"/>
  <c r="M61" i="9"/>
  <c r="I61" i="9"/>
  <c r="M60" i="9"/>
  <c r="I60" i="9"/>
  <c r="M59" i="9"/>
  <c r="I59" i="9"/>
  <c r="M58" i="9"/>
  <c r="I58" i="9"/>
  <c r="M57" i="9"/>
  <c r="I57" i="9"/>
  <c r="M56" i="9"/>
  <c r="I56" i="9"/>
  <c r="M55" i="9"/>
  <c r="I55" i="9"/>
  <c r="M54" i="9"/>
  <c r="I54" i="9"/>
  <c r="M53" i="9"/>
  <c r="I53" i="9"/>
  <c r="M52" i="9"/>
  <c r="M51" i="9" s="1"/>
  <c r="M50" i="9" s="1"/>
  <c r="M49" i="9" s="1"/>
  <c r="M48" i="9" s="1"/>
  <c r="M47" i="9" s="1"/>
  <c r="M46" i="9" s="1"/>
  <c r="M45" i="9" s="1"/>
  <c r="M44" i="9" s="1"/>
  <c r="M43" i="9" s="1"/>
  <c r="M42" i="9" s="1"/>
  <c r="M41" i="9" s="1"/>
  <c r="M40" i="9" s="1"/>
  <c r="M39" i="9" s="1"/>
  <c r="M38" i="9" s="1"/>
  <c r="M37" i="9" s="1"/>
  <c r="M36" i="9" s="1"/>
  <c r="M35" i="9" s="1"/>
  <c r="M34" i="9" s="1"/>
  <c r="M33" i="9" s="1"/>
  <c r="M32" i="9" s="1"/>
  <c r="M31" i="9" s="1"/>
  <c r="M30" i="9" s="1"/>
  <c r="M29" i="9" s="1"/>
  <c r="M28" i="9" s="1"/>
  <c r="M27" i="9" s="1"/>
  <c r="M26" i="9" s="1"/>
  <c r="M25" i="9" s="1"/>
  <c r="M24" i="9" s="1"/>
  <c r="M23" i="9" s="1"/>
  <c r="M22" i="9" s="1"/>
  <c r="M21" i="9" s="1"/>
  <c r="M20" i="9" s="1"/>
  <c r="M19" i="9" s="1"/>
  <c r="I52" i="9"/>
  <c r="I51" i="9" s="1"/>
  <c r="I50" i="9" s="1"/>
  <c r="I49" i="9" s="1"/>
  <c r="I48" i="9" s="1"/>
  <c r="I47" i="9" s="1"/>
  <c r="I46" i="9" s="1"/>
  <c r="I45" i="9" s="1"/>
  <c r="I44" i="9" s="1"/>
  <c r="I43" i="9" s="1"/>
  <c r="I42" i="9" s="1"/>
  <c r="I41" i="9" s="1"/>
  <c r="I40" i="9" s="1"/>
  <c r="I39" i="9" s="1"/>
  <c r="I38" i="9" s="1"/>
  <c r="I37" i="9" s="1"/>
  <c r="I36" i="9" s="1"/>
  <c r="I35" i="9" s="1"/>
  <c r="I34" i="9" s="1"/>
  <c r="I33" i="9" s="1"/>
  <c r="I32" i="9" s="1"/>
  <c r="I31" i="9" s="1"/>
  <c r="I30" i="9" s="1"/>
  <c r="I29" i="9" s="1"/>
  <c r="I28" i="9" s="1"/>
  <c r="I27" i="9" s="1"/>
  <c r="I26" i="9" s="1"/>
  <c r="I25" i="9" s="1"/>
  <c r="I24" i="9" s="1"/>
  <c r="I23" i="9" s="1"/>
  <c r="I22" i="9" s="1"/>
  <c r="I21" i="9" s="1"/>
  <c r="I20" i="9" s="1"/>
  <c r="I19" i="9" s="1"/>
  <c r="N51" i="9"/>
  <c r="J51" i="9"/>
  <c r="N50" i="9"/>
  <c r="J50" i="9"/>
  <c r="N49" i="9"/>
  <c r="J49" i="9"/>
  <c r="N48" i="9"/>
  <c r="J48" i="9"/>
  <c r="N47" i="9"/>
  <c r="J47" i="9"/>
  <c r="N46" i="9"/>
  <c r="J46" i="9"/>
  <c r="N45" i="9"/>
  <c r="J45" i="9"/>
  <c r="N44" i="9"/>
  <c r="J44" i="9"/>
  <c r="N43" i="9"/>
  <c r="J43" i="9"/>
  <c r="N42" i="9"/>
  <c r="J42" i="9"/>
  <c r="N41" i="9"/>
  <c r="J41" i="9"/>
  <c r="N40" i="9"/>
  <c r="N39" i="9" s="1"/>
  <c r="N38" i="9" s="1"/>
  <c r="N37" i="9" s="1"/>
  <c r="N36" i="9" s="1"/>
  <c r="N35" i="9" s="1"/>
  <c r="N34" i="9" s="1"/>
  <c r="N33" i="9" s="1"/>
  <c r="N32" i="9" s="1"/>
  <c r="N31" i="9" s="1"/>
  <c r="N30" i="9" s="1"/>
  <c r="N29" i="9" s="1"/>
  <c r="N28" i="9" s="1"/>
  <c r="N27" i="9" s="1"/>
  <c r="N26" i="9" s="1"/>
  <c r="N25" i="9" s="1"/>
  <c r="N24" i="9" s="1"/>
  <c r="N23" i="9" s="1"/>
  <c r="N22" i="9" s="1"/>
  <c r="N21" i="9" s="1"/>
  <c r="N20" i="9" s="1"/>
  <c r="N19" i="9" s="1"/>
  <c r="N18" i="9" s="1"/>
  <c r="N17" i="9" s="1"/>
  <c r="N16" i="9" s="1"/>
  <c r="N15" i="9" s="1"/>
  <c r="N14" i="9" s="1"/>
  <c r="N13" i="9" s="1"/>
  <c r="N12" i="9" s="1"/>
  <c r="N11" i="9" s="1"/>
  <c r="N10" i="9" s="1"/>
  <c r="N9" i="9" s="1"/>
  <c r="N8" i="9" s="1"/>
  <c r="N7" i="9" s="1"/>
  <c r="J40" i="9"/>
  <c r="J39" i="9" s="1"/>
  <c r="J38" i="9" s="1"/>
  <c r="J37" i="9" s="1"/>
  <c r="J36" i="9" s="1"/>
  <c r="J35" i="9" s="1"/>
  <c r="J34" i="9" s="1"/>
  <c r="J33" i="9" s="1"/>
  <c r="J32" i="9" s="1"/>
  <c r="J31" i="9" s="1"/>
  <c r="J30" i="9" s="1"/>
  <c r="J29" i="9" s="1"/>
  <c r="J28" i="9" s="1"/>
  <c r="J27" i="9" s="1"/>
  <c r="J26" i="9" s="1"/>
  <c r="J25" i="9" s="1"/>
  <c r="J24" i="9" s="1"/>
  <c r="J23" i="9" s="1"/>
  <c r="J22" i="9" s="1"/>
  <c r="J21" i="9" s="1"/>
  <c r="J20" i="9" s="1"/>
  <c r="J19" i="9" s="1"/>
  <c r="J18" i="9" s="1"/>
  <c r="J17" i="9" s="1"/>
  <c r="J16" i="9" s="1"/>
  <c r="J15" i="9" s="1"/>
  <c r="J14" i="9" s="1"/>
  <c r="J13" i="9" s="1"/>
  <c r="J12" i="9" s="1"/>
  <c r="J11" i="9" s="1"/>
  <c r="J10" i="9" s="1"/>
  <c r="J9" i="9" s="1"/>
  <c r="J8" i="9" s="1"/>
  <c r="J7" i="9" s="1"/>
  <c r="R19" i="9"/>
  <c r="P19" i="9"/>
  <c r="P20" i="9" s="1"/>
  <c r="W18" i="9"/>
  <c r="X18" i="9" s="1"/>
  <c r="V18" i="9"/>
  <c r="U18" i="9"/>
  <c r="S18" i="9"/>
  <c r="Y18" i="9" s="1"/>
  <c r="M18" i="9"/>
  <c r="I18" i="9"/>
  <c r="M17" i="9"/>
  <c r="M16" i="9" s="1"/>
  <c r="M15" i="9" s="1"/>
  <c r="M14" i="9" s="1"/>
  <c r="M13" i="9" s="1"/>
  <c r="M12" i="9" s="1"/>
  <c r="M11" i="9" s="1"/>
  <c r="M10" i="9" s="1"/>
  <c r="M9" i="9" s="1"/>
  <c r="M8" i="9" s="1"/>
  <c r="M7" i="9" s="1"/>
  <c r="I17" i="9"/>
  <c r="I16" i="9" s="1"/>
  <c r="I15" i="9" s="1"/>
  <c r="I14" i="9"/>
  <c r="I13" i="9" s="1"/>
  <c r="I12" i="9" s="1"/>
  <c r="I11" i="9" s="1"/>
  <c r="I10" i="9" s="1"/>
  <c r="I9" i="9" s="1"/>
  <c r="I8" i="9" s="1"/>
  <c r="I7" i="9" s="1"/>
  <c r="N93" i="8"/>
  <c r="N92" i="8" s="1"/>
  <c r="N91" i="8" s="1"/>
  <c r="M93" i="8"/>
  <c r="L93" i="8"/>
  <c r="K93" i="8"/>
  <c r="J93" i="8"/>
  <c r="J92" i="8" s="1"/>
  <c r="J91" i="8" s="1"/>
  <c r="I93" i="8"/>
  <c r="M92" i="8"/>
  <c r="L92" i="8"/>
  <c r="L91" i="8" s="1"/>
  <c r="L90" i="8" s="1"/>
  <c r="L89" i="8" s="1"/>
  <c r="L88" i="8" s="1"/>
  <c r="L87" i="8" s="1"/>
  <c r="L86" i="8" s="1"/>
  <c r="L85" i="8" s="1"/>
  <c r="L84" i="8" s="1"/>
  <c r="L83" i="8" s="1"/>
  <c r="L82" i="8" s="1"/>
  <c r="L81" i="8" s="1"/>
  <c r="L80" i="8" s="1"/>
  <c r="L79" i="8" s="1"/>
  <c r="L78" i="8" s="1"/>
  <c r="L77" i="8" s="1"/>
  <c r="L76" i="8" s="1"/>
  <c r="L75" i="8" s="1"/>
  <c r="L74" i="8" s="1"/>
  <c r="L73" i="8" s="1"/>
  <c r="L72" i="8" s="1"/>
  <c r="L71" i="8" s="1"/>
  <c r="L70" i="8" s="1"/>
  <c r="L69" i="8" s="1"/>
  <c r="L68" i="8" s="1"/>
  <c r="L67" i="8" s="1"/>
  <c r="L66" i="8" s="1"/>
  <c r="L65" i="8" s="1"/>
  <c r="L64" i="8" s="1"/>
  <c r="L63" i="8" s="1"/>
  <c r="L62" i="8" s="1"/>
  <c r="L61" i="8" s="1"/>
  <c r="L60" i="8" s="1"/>
  <c r="L59" i="8" s="1"/>
  <c r="L58" i="8" s="1"/>
  <c r="L57" i="8" s="1"/>
  <c r="L56" i="8" s="1"/>
  <c r="L55" i="8" s="1"/>
  <c r="L54" i="8" s="1"/>
  <c r="L53" i="8" s="1"/>
  <c r="L52" i="8" s="1"/>
  <c r="L51" i="8" s="1"/>
  <c r="L50" i="8" s="1"/>
  <c r="L49" i="8" s="1"/>
  <c r="L48" i="8" s="1"/>
  <c r="L47" i="8" s="1"/>
  <c r="L46" i="8" s="1"/>
  <c r="L45" i="8" s="1"/>
  <c r="L44" i="8" s="1"/>
  <c r="L43" i="8" s="1"/>
  <c r="L42" i="8" s="1"/>
  <c r="L41" i="8" s="1"/>
  <c r="L40" i="8" s="1"/>
  <c r="L39" i="8" s="1"/>
  <c r="L38" i="8" s="1"/>
  <c r="L37" i="8" s="1"/>
  <c r="L36" i="8" s="1"/>
  <c r="L35" i="8" s="1"/>
  <c r="L34" i="8" s="1"/>
  <c r="L33" i="8" s="1"/>
  <c r="L32" i="8" s="1"/>
  <c r="L31" i="8" s="1"/>
  <c r="L30" i="8" s="1"/>
  <c r="L29" i="8" s="1"/>
  <c r="L28" i="8" s="1"/>
  <c r="L27" i="8" s="1"/>
  <c r="L26" i="8" s="1"/>
  <c r="L25" i="8" s="1"/>
  <c r="L24" i="8" s="1"/>
  <c r="L23" i="8" s="1"/>
  <c r="L22" i="8" s="1"/>
  <c r="L21" i="8" s="1"/>
  <c r="L20" i="8" s="1"/>
  <c r="L19" i="8" s="1"/>
  <c r="L18" i="8" s="1"/>
  <c r="L17" i="8" s="1"/>
  <c r="L16" i="8" s="1"/>
  <c r="L15" i="8" s="1"/>
  <c r="L14" i="8" s="1"/>
  <c r="L13" i="8" s="1"/>
  <c r="L12" i="8" s="1"/>
  <c r="L11" i="8" s="1"/>
  <c r="L10" i="8" s="1"/>
  <c r="L9" i="8" s="1"/>
  <c r="L8" i="8" s="1"/>
  <c r="L7" i="8" s="1"/>
  <c r="K92" i="8"/>
  <c r="K91" i="8" s="1"/>
  <c r="K90" i="8" s="1"/>
  <c r="I92" i="8"/>
  <c r="M91" i="8"/>
  <c r="M90" i="8" s="1"/>
  <c r="M89" i="8" s="1"/>
  <c r="M88" i="8" s="1"/>
  <c r="M87" i="8" s="1"/>
  <c r="M86" i="8" s="1"/>
  <c r="M85" i="8" s="1"/>
  <c r="M84" i="8" s="1"/>
  <c r="M83" i="8" s="1"/>
  <c r="M82" i="8" s="1"/>
  <c r="M81" i="8" s="1"/>
  <c r="M80" i="8" s="1"/>
  <c r="M79" i="8" s="1"/>
  <c r="M78" i="8" s="1"/>
  <c r="M77" i="8" s="1"/>
  <c r="M76" i="8" s="1"/>
  <c r="M75" i="8" s="1"/>
  <c r="M74" i="8" s="1"/>
  <c r="M73" i="8" s="1"/>
  <c r="M72" i="8" s="1"/>
  <c r="M71" i="8" s="1"/>
  <c r="M70" i="8" s="1"/>
  <c r="M69" i="8" s="1"/>
  <c r="M68" i="8" s="1"/>
  <c r="M67" i="8" s="1"/>
  <c r="M66" i="8" s="1"/>
  <c r="M65" i="8" s="1"/>
  <c r="M64" i="8" s="1"/>
  <c r="M63" i="8" s="1"/>
  <c r="M62" i="8" s="1"/>
  <c r="M61" i="8" s="1"/>
  <c r="M60" i="8" s="1"/>
  <c r="M59" i="8" s="1"/>
  <c r="M58" i="8" s="1"/>
  <c r="M57" i="8" s="1"/>
  <c r="M56" i="8" s="1"/>
  <c r="M55" i="8" s="1"/>
  <c r="M54" i="8" s="1"/>
  <c r="M53" i="8" s="1"/>
  <c r="M52" i="8" s="1"/>
  <c r="M51" i="8" s="1"/>
  <c r="M50" i="8" s="1"/>
  <c r="M49" i="8" s="1"/>
  <c r="M48" i="8" s="1"/>
  <c r="M47" i="8" s="1"/>
  <c r="M46" i="8" s="1"/>
  <c r="M45" i="8" s="1"/>
  <c r="M44" i="8" s="1"/>
  <c r="M43" i="8" s="1"/>
  <c r="M42" i="8" s="1"/>
  <c r="M41" i="8" s="1"/>
  <c r="M40" i="8" s="1"/>
  <c r="M39" i="8" s="1"/>
  <c r="M38" i="8" s="1"/>
  <c r="M37" i="8" s="1"/>
  <c r="M36" i="8" s="1"/>
  <c r="M35" i="8" s="1"/>
  <c r="M34" i="8" s="1"/>
  <c r="M33" i="8" s="1"/>
  <c r="M32" i="8" s="1"/>
  <c r="M31" i="8" s="1"/>
  <c r="M30" i="8" s="1"/>
  <c r="M29" i="8" s="1"/>
  <c r="M28" i="8" s="1"/>
  <c r="M27" i="8" s="1"/>
  <c r="M26" i="8" s="1"/>
  <c r="M25" i="8" s="1"/>
  <c r="M24" i="8" s="1"/>
  <c r="M23" i="8" s="1"/>
  <c r="M22" i="8" s="1"/>
  <c r="M21" i="8" s="1"/>
  <c r="M20" i="8" s="1"/>
  <c r="M19" i="8" s="1"/>
  <c r="M18" i="8" s="1"/>
  <c r="M17" i="8" s="1"/>
  <c r="M16" i="8" s="1"/>
  <c r="M15" i="8" s="1"/>
  <c r="M14" i="8" s="1"/>
  <c r="M13" i="8" s="1"/>
  <c r="M12" i="8" s="1"/>
  <c r="M11" i="8" s="1"/>
  <c r="M10" i="8" s="1"/>
  <c r="M9" i="8" s="1"/>
  <c r="M8" i="8" s="1"/>
  <c r="M7" i="8" s="1"/>
  <c r="I91" i="8"/>
  <c r="N90" i="8"/>
  <c r="N89" i="8" s="1"/>
  <c r="N88" i="8" s="1"/>
  <c r="N87" i="8" s="1"/>
  <c r="N86" i="8" s="1"/>
  <c r="N85" i="8" s="1"/>
  <c r="N84" i="8" s="1"/>
  <c r="N83" i="8" s="1"/>
  <c r="N82" i="8" s="1"/>
  <c r="N81" i="8" s="1"/>
  <c r="N80" i="8" s="1"/>
  <c r="N79" i="8" s="1"/>
  <c r="N78" i="8" s="1"/>
  <c r="N77" i="8" s="1"/>
  <c r="N76" i="8" s="1"/>
  <c r="N75" i="8" s="1"/>
  <c r="N74" i="8" s="1"/>
  <c r="N73" i="8" s="1"/>
  <c r="N72" i="8" s="1"/>
  <c r="N71" i="8" s="1"/>
  <c r="N70" i="8" s="1"/>
  <c r="N69" i="8" s="1"/>
  <c r="N68" i="8" s="1"/>
  <c r="N67" i="8" s="1"/>
  <c r="N66" i="8" s="1"/>
  <c r="N65" i="8" s="1"/>
  <c r="N64" i="8" s="1"/>
  <c r="N63" i="8" s="1"/>
  <c r="N62" i="8" s="1"/>
  <c r="N61" i="8" s="1"/>
  <c r="N60" i="8" s="1"/>
  <c r="N59" i="8" s="1"/>
  <c r="N58" i="8" s="1"/>
  <c r="N57" i="8" s="1"/>
  <c r="N56" i="8" s="1"/>
  <c r="N55" i="8" s="1"/>
  <c r="N54" i="8" s="1"/>
  <c r="N53" i="8" s="1"/>
  <c r="N52" i="8" s="1"/>
  <c r="N51" i="8" s="1"/>
  <c r="N50" i="8" s="1"/>
  <c r="N49" i="8" s="1"/>
  <c r="N48" i="8" s="1"/>
  <c r="N47" i="8" s="1"/>
  <c r="N46" i="8" s="1"/>
  <c r="N45" i="8" s="1"/>
  <c r="N44" i="8" s="1"/>
  <c r="N43" i="8" s="1"/>
  <c r="N42" i="8" s="1"/>
  <c r="N41" i="8" s="1"/>
  <c r="N40" i="8" s="1"/>
  <c r="N39" i="8" s="1"/>
  <c r="N38" i="8" s="1"/>
  <c r="N37" i="8" s="1"/>
  <c r="N36" i="8" s="1"/>
  <c r="N35" i="8" s="1"/>
  <c r="N34" i="8" s="1"/>
  <c r="N33" i="8" s="1"/>
  <c r="N32" i="8" s="1"/>
  <c r="N31" i="8" s="1"/>
  <c r="N30" i="8" s="1"/>
  <c r="N29" i="8" s="1"/>
  <c r="N28" i="8" s="1"/>
  <c r="N27" i="8" s="1"/>
  <c r="N26" i="8" s="1"/>
  <c r="N25" i="8" s="1"/>
  <c r="N24" i="8" s="1"/>
  <c r="N23" i="8" s="1"/>
  <c r="N22" i="8" s="1"/>
  <c r="N21" i="8" s="1"/>
  <c r="N20" i="8" s="1"/>
  <c r="N19" i="8" s="1"/>
  <c r="N18" i="8" s="1"/>
  <c r="N17" i="8" s="1"/>
  <c r="N16" i="8" s="1"/>
  <c r="N15" i="8" s="1"/>
  <c r="N14" i="8" s="1"/>
  <c r="N13" i="8" s="1"/>
  <c r="N12" i="8" s="1"/>
  <c r="N11" i="8" s="1"/>
  <c r="N10" i="8" s="1"/>
  <c r="N9" i="8" s="1"/>
  <c r="N8" i="8" s="1"/>
  <c r="N7" i="8" s="1"/>
  <c r="J90" i="8"/>
  <c r="I90" i="8"/>
  <c r="I89" i="8" s="1"/>
  <c r="I88" i="8" s="1"/>
  <c r="I87" i="8" s="1"/>
  <c r="I86" i="8" s="1"/>
  <c r="I85" i="8" s="1"/>
  <c r="I84" i="8" s="1"/>
  <c r="I83" i="8" s="1"/>
  <c r="I82" i="8" s="1"/>
  <c r="I81" i="8" s="1"/>
  <c r="I80" i="8" s="1"/>
  <c r="I79" i="8" s="1"/>
  <c r="I78" i="8" s="1"/>
  <c r="I77" i="8" s="1"/>
  <c r="I76" i="8" s="1"/>
  <c r="I75" i="8" s="1"/>
  <c r="I74" i="8" s="1"/>
  <c r="I73" i="8" s="1"/>
  <c r="I72" i="8" s="1"/>
  <c r="I71" i="8" s="1"/>
  <c r="I70" i="8" s="1"/>
  <c r="I69" i="8" s="1"/>
  <c r="I68" i="8" s="1"/>
  <c r="I67" i="8" s="1"/>
  <c r="I66" i="8" s="1"/>
  <c r="I65" i="8" s="1"/>
  <c r="I64" i="8" s="1"/>
  <c r="I63" i="8" s="1"/>
  <c r="I62" i="8" s="1"/>
  <c r="I61" i="8" s="1"/>
  <c r="I60" i="8" s="1"/>
  <c r="I59" i="8" s="1"/>
  <c r="I58" i="8" s="1"/>
  <c r="I57" i="8" s="1"/>
  <c r="I56" i="8" s="1"/>
  <c r="I55" i="8" s="1"/>
  <c r="I54" i="8" s="1"/>
  <c r="I53" i="8" s="1"/>
  <c r="I52" i="8" s="1"/>
  <c r="I51" i="8" s="1"/>
  <c r="I50" i="8" s="1"/>
  <c r="I49" i="8" s="1"/>
  <c r="I48" i="8" s="1"/>
  <c r="I47" i="8" s="1"/>
  <c r="I46" i="8" s="1"/>
  <c r="I45" i="8" s="1"/>
  <c r="I44" i="8" s="1"/>
  <c r="I43" i="8" s="1"/>
  <c r="I42" i="8" s="1"/>
  <c r="I41" i="8" s="1"/>
  <c r="I40" i="8" s="1"/>
  <c r="I39" i="8" s="1"/>
  <c r="I38" i="8" s="1"/>
  <c r="I37" i="8" s="1"/>
  <c r="I36" i="8" s="1"/>
  <c r="I35" i="8" s="1"/>
  <c r="I34" i="8" s="1"/>
  <c r="I33" i="8" s="1"/>
  <c r="I32" i="8" s="1"/>
  <c r="I31" i="8" s="1"/>
  <c r="I30" i="8" s="1"/>
  <c r="I29" i="8" s="1"/>
  <c r="I28" i="8" s="1"/>
  <c r="I27" i="8" s="1"/>
  <c r="I26" i="8" s="1"/>
  <c r="I25" i="8" s="1"/>
  <c r="I24" i="8" s="1"/>
  <c r="I23" i="8" s="1"/>
  <c r="I22" i="8" s="1"/>
  <c r="I21" i="8" s="1"/>
  <c r="I20" i="8" s="1"/>
  <c r="I19" i="8" s="1"/>
  <c r="I18" i="8" s="1"/>
  <c r="I17" i="8" s="1"/>
  <c r="I16" i="8" s="1"/>
  <c r="I15" i="8" s="1"/>
  <c r="I14" i="8" s="1"/>
  <c r="I13" i="8" s="1"/>
  <c r="I12" i="8" s="1"/>
  <c r="I11" i="8" s="1"/>
  <c r="I10" i="8" s="1"/>
  <c r="I9" i="8" s="1"/>
  <c r="I8" i="8" s="1"/>
  <c r="I7" i="8" s="1"/>
  <c r="K89" i="8"/>
  <c r="J89" i="8"/>
  <c r="J88" i="8" s="1"/>
  <c r="J87" i="8" s="1"/>
  <c r="J86" i="8" s="1"/>
  <c r="J85" i="8" s="1"/>
  <c r="J84" i="8" s="1"/>
  <c r="J83" i="8" s="1"/>
  <c r="J82" i="8" s="1"/>
  <c r="J81" i="8" s="1"/>
  <c r="J80" i="8" s="1"/>
  <c r="J79" i="8" s="1"/>
  <c r="J78" i="8" s="1"/>
  <c r="J77" i="8" s="1"/>
  <c r="J76" i="8" s="1"/>
  <c r="J75" i="8" s="1"/>
  <c r="J74" i="8" s="1"/>
  <c r="J73" i="8" s="1"/>
  <c r="J72" i="8" s="1"/>
  <c r="J71" i="8" s="1"/>
  <c r="J70" i="8" s="1"/>
  <c r="J69" i="8" s="1"/>
  <c r="J68" i="8" s="1"/>
  <c r="J67" i="8" s="1"/>
  <c r="J66" i="8" s="1"/>
  <c r="J65" i="8" s="1"/>
  <c r="J64" i="8" s="1"/>
  <c r="J63" i="8" s="1"/>
  <c r="J62" i="8" s="1"/>
  <c r="J61" i="8" s="1"/>
  <c r="J60" i="8" s="1"/>
  <c r="J59" i="8" s="1"/>
  <c r="J58" i="8" s="1"/>
  <c r="J57" i="8" s="1"/>
  <c r="J56" i="8" s="1"/>
  <c r="J55" i="8" s="1"/>
  <c r="J54" i="8" s="1"/>
  <c r="J53" i="8" s="1"/>
  <c r="J52" i="8" s="1"/>
  <c r="J51" i="8" s="1"/>
  <c r="J50" i="8" s="1"/>
  <c r="J49" i="8" s="1"/>
  <c r="J48" i="8" s="1"/>
  <c r="J47" i="8" s="1"/>
  <c r="J46" i="8" s="1"/>
  <c r="J45" i="8" s="1"/>
  <c r="J44" i="8" s="1"/>
  <c r="J43" i="8" s="1"/>
  <c r="J42" i="8" s="1"/>
  <c r="J41" i="8" s="1"/>
  <c r="J40" i="8" s="1"/>
  <c r="J39" i="8" s="1"/>
  <c r="J38" i="8" s="1"/>
  <c r="J37" i="8" s="1"/>
  <c r="J36" i="8" s="1"/>
  <c r="J35" i="8" s="1"/>
  <c r="J34" i="8" s="1"/>
  <c r="J33" i="8" s="1"/>
  <c r="J32" i="8" s="1"/>
  <c r="J31" i="8" s="1"/>
  <c r="J30" i="8" s="1"/>
  <c r="J29" i="8" s="1"/>
  <c r="J28" i="8" s="1"/>
  <c r="J27" i="8" s="1"/>
  <c r="J26" i="8" s="1"/>
  <c r="J25" i="8" s="1"/>
  <c r="J24" i="8" s="1"/>
  <c r="J23" i="8" s="1"/>
  <c r="J22" i="8" s="1"/>
  <c r="J21" i="8" s="1"/>
  <c r="J20" i="8" s="1"/>
  <c r="J19" i="8" s="1"/>
  <c r="J18" i="8" s="1"/>
  <c r="J17" i="8" s="1"/>
  <c r="J16" i="8" s="1"/>
  <c r="J15" i="8" s="1"/>
  <c r="J14" i="8" s="1"/>
  <c r="J13" i="8" s="1"/>
  <c r="J12" i="8" s="1"/>
  <c r="J11" i="8" s="1"/>
  <c r="J10" i="8" s="1"/>
  <c r="J9" i="8" s="1"/>
  <c r="J8" i="8" s="1"/>
  <c r="J7" i="8" s="1"/>
  <c r="K88" i="8"/>
  <c r="K87" i="8" s="1"/>
  <c r="K86" i="8" s="1"/>
  <c r="K85" i="8" s="1"/>
  <c r="K84" i="8" s="1"/>
  <c r="K83" i="8" s="1"/>
  <c r="K82" i="8" s="1"/>
  <c r="K81" i="8" s="1"/>
  <c r="K80" i="8" s="1"/>
  <c r="K79" i="8" s="1"/>
  <c r="K78" i="8" s="1"/>
  <c r="K77" i="8" s="1"/>
  <c r="K76" i="8" s="1"/>
  <c r="K75" i="8" s="1"/>
  <c r="K74" i="8" s="1"/>
  <c r="K73" i="8" s="1"/>
  <c r="K72" i="8" s="1"/>
  <c r="K71" i="8" s="1"/>
  <c r="K70" i="8" s="1"/>
  <c r="K69" i="8" s="1"/>
  <c r="K68" i="8" s="1"/>
  <c r="K67" i="8" s="1"/>
  <c r="K66" i="8" s="1"/>
  <c r="K65" i="8" s="1"/>
  <c r="K64" i="8" s="1"/>
  <c r="K63" i="8" s="1"/>
  <c r="K62" i="8" s="1"/>
  <c r="K61" i="8" s="1"/>
  <c r="K60" i="8" s="1"/>
  <c r="K59" i="8" s="1"/>
  <c r="K58" i="8" s="1"/>
  <c r="K57" i="8" s="1"/>
  <c r="K56" i="8" s="1"/>
  <c r="K55" i="8" s="1"/>
  <c r="K54" i="8" s="1"/>
  <c r="K53" i="8" s="1"/>
  <c r="K52" i="8" s="1"/>
  <c r="K51" i="8" s="1"/>
  <c r="K50" i="8" s="1"/>
  <c r="K49" i="8" s="1"/>
  <c r="K48" i="8" s="1"/>
  <c r="K47" i="8" s="1"/>
  <c r="K46" i="8" s="1"/>
  <c r="K45" i="8" s="1"/>
  <c r="K44" i="8" s="1"/>
  <c r="K43" i="8" s="1"/>
  <c r="K42" i="8" s="1"/>
  <c r="K41" i="8" s="1"/>
  <c r="K40" i="8" s="1"/>
  <c r="K39" i="8" s="1"/>
  <c r="K38" i="8" s="1"/>
  <c r="K37" i="8" s="1"/>
  <c r="K36" i="8" s="1"/>
  <c r="K35" i="8" s="1"/>
  <c r="K34" i="8" s="1"/>
  <c r="K33" i="8" s="1"/>
  <c r="K32" i="8" s="1"/>
  <c r="K31" i="8" s="1"/>
  <c r="K30" i="8" s="1"/>
  <c r="K29" i="8" s="1"/>
  <c r="K28" i="8" s="1"/>
  <c r="K27" i="8" s="1"/>
  <c r="K26" i="8" s="1"/>
  <c r="K25" i="8" s="1"/>
  <c r="K24" i="8" s="1"/>
  <c r="K23" i="8" s="1"/>
  <c r="K22" i="8" s="1"/>
  <c r="K21" i="8" s="1"/>
  <c r="K20" i="8" s="1"/>
  <c r="K19" i="8" s="1"/>
  <c r="R24" i="8"/>
  <c r="R25" i="8" s="1"/>
  <c r="R26" i="8" s="1"/>
  <c r="R27" i="8" s="1"/>
  <c r="R21" i="8"/>
  <c r="R22" i="8" s="1"/>
  <c r="R23" i="8" s="1"/>
  <c r="S20" i="8"/>
  <c r="R20" i="8"/>
  <c r="S19" i="8"/>
  <c r="R19" i="8"/>
  <c r="P19" i="8"/>
  <c r="U19" i="8" s="1"/>
  <c r="Z18" i="8"/>
  <c r="Y18" i="8"/>
  <c r="X18" i="8"/>
  <c r="V18" i="8"/>
  <c r="U18" i="8"/>
  <c r="S18" i="8"/>
  <c r="V305" i="7"/>
  <c r="V293" i="7"/>
  <c r="V281" i="7"/>
  <c r="V269" i="7"/>
  <c r="V257" i="7"/>
  <c r="V245" i="7"/>
  <c r="V233" i="7"/>
  <c r="V221" i="7"/>
  <c r="V209" i="7"/>
  <c r="V197" i="7"/>
  <c r="V185" i="7"/>
  <c r="V173" i="7"/>
  <c r="V161" i="7"/>
  <c r="V149" i="7"/>
  <c r="V137" i="7"/>
  <c r="V125" i="7"/>
  <c r="V113" i="7"/>
  <c r="V101" i="7"/>
  <c r="N95" i="7"/>
  <c r="M95" i="7"/>
  <c r="L95" i="7"/>
  <c r="K95" i="7"/>
  <c r="J95" i="7"/>
  <c r="I95" i="7"/>
  <c r="N94" i="7"/>
  <c r="M94" i="7"/>
  <c r="L94" i="7"/>
  <c r="K94" i="7"/>
  <c r="J94" i="7"/>
  <c r="I94" i="7"/>
  <c r="N93" i="7"/>
  <c r="M93" i="7"/>
  <c r="L93" i="7"/>
  <c r="K93" i="7"/>
  <c r="J93" i="7"/>
  <c r="I93" i="7"/>
  <c r="N92" i="7"/>
  <c r="M92" i="7"/>
  <c r="L92" i="7"/>
  <c r="K92" i="7"/>
  <c r="J92" i="7"/>
  <c r="I92" i="7"/>
  <c r="N91" i="7"/>
  <c r="M91" i="7"/>
  <c r="L91" i="7"/>
  <c r="K91" i="7"/>
  <c r="J91" i="7"/>
  <c r="I91" i="7"/>
  <c r="N90" i="7"/>
  <c r="M90" i="7"/>
  <c r="L90" i="7"/>
  <c r="L89" i="7" s="1"/>
  <c r="L88" i="7" s="1"/>
  <c r="L87" i="7" s="1"/>
  <c r="L86" i="7" s="1"/>
  <c r="L85" i="7" s="1"/>
  <c r="L84" i="7" s="1"/>
  <c r="L83" i="7" s="1"/>
  <c r="L82" i="7" s="1"/>
  <c r="L81" i="7" s="1"/>
  <c r="L80" i="7" s="1"/>
  <c r="L79" i="7" s="1"/>
  <c r="L78" i="7" s="1"/>
  <c r="L77" i="7" s="1"/>
  <c r="L76" i="7" s="1"/>
  <c r="L75" i="7" s="1"/>
  <c r="L74" i="7" s="1"/>
  <c r="L73" i="7" s="1"/>
  <c r="L72" i="7" s="1"/>
  <c r="L71" i="7" s="1"/>
  <c r="L70" i="7" s="1"/>
  <c r="L69" i="7" s="1"/>
  <c r="L68" i="7" s="1"/>
  <c r="L67" i="7" s="1"/>
  <c r="L66" i="7" s="1"/>
  <c r="L65" i="7" s="1"/>
  <c r="L64" i="7" s="1"/>
  <c r="L63" i="7" s="1"/>
  <c r="L62" i="7" s="1"/>
  <c r="L61" i="7" s="1"/>
  <c r="L60" i="7" s="1"/>
  <c r="L59" i="7" s="1"/>
  <c r="L58" i="7" s="1"/>
  <c r="L57" i="7" s="1"/>
  <c r="L56" i="7" s="1"/>
  <c r="L55" i="7" s="1"/>
  <c r="L54" i="7" s="1"/>
  <c r="L53" i="7" s="1"/>
  <c r="L52" i="7" s="1"/>
  <c r="L51" i="7" s="1"/>
  <c r="L50" i="7" s="1"/>
  <c r="L49" i="7" s="1"/>
  <c r="L48" i="7" s="1"/>
  <c r="L47" i="7" s="1"/>
  <c r="L46" i="7" s="1"/>
  <c r="L45" i="7" s="1"/>
  <c r="L44" i="7" s="1"/>
  <c r="L43" i="7" s="1"/>
  <c r="L42" i="7" s="1"/>
  <c r="L41" i="7" s="1"/>
  <c r="L40" i="7" s="1"/>
  <c r="L39" i="7" s="1"/>
  <c r="L38" i="7" s="1"/>
  <c r="L37" i="7" s="1"/>
  <c r="L36" i="7" s="1"/>
  <c r="L35" i="7" s="1"/>
  <c r="L34" i="7" s="1"/>
  <c r="L33" i="7" s="1"/>
  <c r="L32" i="7" s="1"/>
  <c r="L31" i="7" s="1"/>
  <c r="L30" i="7" s="1"/>
  <c r="L29" i="7" s="1"/>
  <c r="L28" i="7" s="1"/>
  <c r="L27" i="7" s="1"/>
  <c r="L26" i="7" s="1"/>
  <c r="L25" i="7" s="1"/>
  <c r="L24" i="7" s="1"/>
  <c r="L23" i="7" s="1"/>
  <c r="L22" i="7" s="1"/>
  <c r="L21" i="7" s="1"/>
  <c r="L20" i="7" s="1"/>
  <c r="L19" i="7" s="1"/>
  <c r="L18" i="7" s="1"/>
  <c r="L17" i="7" s="1"/>
  <c r="L16" i="7" s="1"/>
  <c r="L15" i="7" s="1"/>
  <c r="L14" i="7" s="1"/>
  <c r="L13" i="7" s="1"/>
  <c r="L12" i="7" s="1"/>
  <c r="L11" i="7" s="1"/>
  <c r="L10" i="7" s="1"/>
  <c r="L9" i="7" s="1"/>
  <c r="K90" i="7"/>
  <c r="K89" i="7" s="1"/>
  <c r="K88" i="7" s="1"/>
  <c r="K87" i="7" s="1"/>
  <c r="K86" i="7" s="1"/>
  <c r="K85" i="7" s="1"/>
  <c r="K84" i="7" s="1"/>
  <c r="K83" i="7" s="1"/>
  <c r="K82" i="7" s="1"/>
  <c r="K81" i="7" s="1"/>
  <c r="K80" i="7" s="1"/>
  <c r="K79" i="7" s="1"/>
  <c r="K78" i="7" s="1"/>
  <c r="K77" i="7" s="1"/>
  <c r="K76" i="7" s="1"/>
  <c r="K75" i="7" s="1"/>
  <c r="K74" i="7" s="1"/>
  <c r="K73" i="7" s="1"/>
  <c r="K72" i="7" s="1"/>
  <c r="K71" i="7" s="1"/>
  <c r="K70" i="7" s="1"/>
  <c r="K69" i="7" s="1"/>
  <c r="K68" i="7" s="1"/>
  <c r="K67" i="7" s="1"/>
  <c r="K66" i="7" s="1"/>
  <c r="K65" i="7" s="1"/>
  <c r="K64" i="7" s="1"/>
  <c r="K63" i="7" s="1"/>
  <c r="K62" i="7" s="1"/>
  <c r="K61" i="7" s="1"/>
  <c r="K60" i="7" s="1"/>
  <c r="K59" i="7" s="1"/>
  <c r="K58" i="7" s="1"/>
  <c r="K57" i="7" s="1"/>
  <c r="K56" i="7" s="1"/>
  <c r="K55" i="7" s="1"/>
  <c r="K54" i="7" s="1"/>
  <c r="K53" i="7" s="1"/>
  <c r="K52" i="7" s="1"/>
  <c r="K51" i="7" s="1"/>
  <c r="K50" i="7" s="1"/>
  <c r="K49" i="7" s="1"/>
  <c r="K48" i="7" s="1"/>
  <c r="K47" i="7" s="1"/>
  <c r="K46" i="7" s="1"/>
  <c r="K45" i="7" s="1"/>
  <c r="K44" i="7" s="1"/>
  <c r="K43" i="7" s="1"/>
  <c r="K42" i="7" s="1"/>
  <c r="K41" i="7" s="1"/>
  <c r="K40" i="7" s="1"/>
  <c r="K39" i="7" s="1"/>
  <c r="K38" i="7" s="1"/>
  <c r="K37" i="7" s="1"/>
  <c r="K36" i="7" s="1"/>
  <c r="K35" i="7" s="1"/>
  <c r="K34" i="7" s="1"/>
  <c r="K33" i="7" s="1"/>
  <c r="K32" i="7" s="1"/>
  <c r="K31" i="7" s="1"/>
  <c r="K30" i="7" s="1"/>
  <c r="K29" i="7" s="1"/>
  <c r="K28" i="7" s="1"/>
  <c r="K27" i="7" s="1"/>
  <c r="K26" i="7" s="1"/>
  <c r="K25" i="7" s="1"/>
  <c r="K24" i="7" s="1"/>
  <c r="K23" i="7" s="1"/>
  <c r="K22" i="7" s="1"/>
  <c r="K21" i="7" s="1"/>
  <c r="K20" i="7" s="1"/>
  <c r="K19" i="7" s="1"/>
  <c r="K18" i="7" s="1"/>
  <c r="K17" i="7" s="1"/>
  <c r="K16" i="7" s="1"/>
  <c r="K15" i="7" s="1"/>
  <c r="K14" i="7" s="1"/>
  <c r="K13" i="7" s="1"/>
  <c r="K12" i="7" s="1"/>
  <c r="K11" i="7" s="1"/>
  <c r="K10" i="7" s="1"/>
  <c r="K9" i="7" s="1"/>
  <c r="J90" i="7"/>
  <c r="I90" i="7"/>
  <c r="V89" i="7"/>
  <c r="N89" i="7"/>
  <c r="M89" i="7"/>
  <c r="J89" i="7"/>
  <c r="I89" i="7"/>
  <c r="N88" i="7"/>
  <c r="M88" i="7"/>
  <c r="J88" i="7"/>
  <c r="I88" i="7"/>
  <c r="N87" i="7"/>
  <c r="M87" i="7"/>
  <c r="J87" i="7"/>
  <c r="I87" i="7"/>
  <c r="N86" i="7"/>
  <c r="M86" i="7"/>
  <c r="J86" i="7"/>
  <c r="I86" i="7"/>
  <c r="N85" i="7"/>
  <c r="M85" i="7"/>
  <c r="J85" i="7"/>
  <c r="I85" i="7"/>
  <c r="N84" i="7"/>
  <c r="M84" i="7"/>
  <c r="J84" i="7"/>
  <c r="I84" i="7"/>
  <c r="N83" i="7"/>
  <c r="M83" i="7"/>
  <c r="J83" i="7"/>
  <c r="I83" i="7"/>
  <c r="N82" i="7"/>
  <c r="M82" i="7"/>
  <c r="J82" i="7"/>
  <c r="I82" i="7"/>
  <c r="N81" i="7"/>
  <c r="M81" i="7"/>
  <c r="J81" i="7"/>
  <c r="I81" i="7"/>
  <c r="N80" i="7"/>
  <c r="M80" i="7"/>
  <c r="J80" i="7"/>
  <c r="I80" i="7"/>
  <c r="N79" i="7"/>
  <c r="M79" i="7"/>
  <c r="J79" i="7"/>
  <c r="I79" i="7"/>
  <c r="I78" i="7" s="1"/>
  <c r="I77" i="7" s="1"/>
  <c r="I76" i="7" s="1"/>
  <c r="I75" i="7" s="1"/>
  <c r="I74" i="7" s="1"/>
  <c r="I73" i="7" s="1"/>
  <c r="I72" i="7" s="1"/>
  <c r="I71" i="7" s="1"/>
  <c r="I70" i="7" s="1"/>
  <c r="I69" i="7" s="1"/>
  <c r="I68" i="7" s="1"/>
  <c r="I67" i="7" s="1"/>
  <c r="I66" i="7" s="1"/>
  <c r="I65" i="7" s="1"/>
  <c r="I64" i="7" s="1"/>
  <c r="I63" i="7" s="1"/>
  <c r="I62" i="7" s="1"/>
  <c r="I61" i="7" s="1"/>
  <c r="I60" i="7" s="1"/>
  <c r="I59" i="7" s="1"/>
  <c r="I58" i="7" s="1"/>
  <c r="I57" i="7" s="1"/>
  <c r="I56" i="7" s="1"/>
  <c r="I55" i="7" s="1"/>
  <c r="I54" i="7" s="1"/>
  <c r="I53" i="7" s="1"/>
  <c r="I52" i="7" s="1"/>
  <c r="I51" i="7" s="1"/>
  <c r="I50" i="7" s="1"/>
  <c r="I49" i="7" s="1"/>
  <c r="I48" i="7" s="1"/>
  <c r="I47" i="7" s="1"/>
  <c r="I46" i="7" s="1"/>
  <c r="I45" i="7" s="1"/>
  <c r="I44" i="7" s="1"/>
  <c r="I43" i="7" s="1"/>
  <c r="I42" i="7" s="1"/>
  <c r="I41" i="7" s="1"/>
  <c r="I40" i="7" s="1"/>
  <c r="I39" i="7" s="1"/>
  <c r="I38" i="7" s="1"/>
  <c r="I37" i="7" s="1"/>
  <c r="I36" i="7" s="1"/>
  <c r="I35" i="7" s="1"/>
  <c r="I34" i="7" s="1"/>
  <c r="I33" i="7" s="1"/>
  <c r="I32" i="7" s="1"/>
  <c r="I31" i="7" s="1"/>
  <c r="I30" i="7" s="1"/>
  <c r="I29" i="7" s="1"/>
  <c r="I28" i="7" s="1"/>
  <c r="I27" i="7" s="1"/>
  <c r="I26" i="7" s="1"/>
  <c r="I25" i="7" s="1"/>
  <c r="I24" i="7" s="1"/>
  <c r="I23" i="7" s="1"/>
  <c r="I22" i="7" s="1"/>
  <c r="I21" i="7" s="1"/>
  <c r="I20" i="7" s="1"/>
  <c r="I19" i="7" s="1"/>
  <c r="I18" i="7" s="1"/>
  <c r="I17" i="7" s="1"/>
  <c r="I16" i="7" s="1"/>
  <c r="I15" i="7" s="1"/>
  <c r="I14" i="7" s="1"/>
  <c r="I13" i="7" s="1"/>
  <c r="I12" i="7" s="1"/>
  <c r="I11" i="7" s="1"/>
  <c r="I10" i="7" s="1"/>
  <c r="I9" i="7" s="1"/>
  <c r="N78" i="7"/>
  <c r="M78" i="7"/>
  <c r="M77" i="7" s="1"/>
  <c r="M76" i="7" s="1"/>
  <c r="M75" i="7" s="1"/>
  <c r="M74" i="7" s="1"/>
  <c r="M73" i="7" s="1"/>
  <c r="M72" i="7" s="1"/>
  <c r="M71" i="7" s="1"/>
  <c r="M70" i="7" s="1"/>
  <c r="M69" i="7" s="1"/>
  <c r="M68" i="7" s="1"/>
  <c r="M67" i="7" s="1"/>
  <c r="M66" i="7" s="1"/>
  <c r="M65" i="7" s="1"/>
  <c r="M64" i="7" s="1"/>
  <c r="M63" i="7" s="1"/>
  <c r="M62" i="7" s="1"/>
  <c r="M61" i="7" s="1"/>
  <c r="M60" i="7" s="1"/>
  <c r="M59" i="7" s="1"/>
  <c r="M58" i="7" s="1"/>
  <c r="M57" i="7" s="1"/>
  <c r="M56" i="7" s="1"/>
  <c r="M55" i="7" s="1"/>
  <c r="M54" i="7" s="1"/>
  <c r="M53" i="7" s="1"/>
  <c r="M52" i="7" s="1"/>
  <c r="M51" i="7" s="1"/>
  <c r="M50" i="7" s="1"/>
  <c r="M49" i="7" s="1"/>
  <c r="M48" i="7" s="1"/>
  <c r="M47" i="7" s="1"/>
  <c r="M46" i="7" s="1"/>
  <c r="M45" i="7" s="1"/>
  <c r="M44" i="7" s="1"/>
  <c r="M43" i="7" s="1"/>
  <c r="M42" i="7" s="1"/>
  <c r="M41" i="7" s="1"/>
  <c r="M40" i="7" s="1"/>
  <c r="M39" i="7" s="1"/>
  <c r="M38" i="7" s="1"/>
  <c r="M37" i="7" s="1"/>
  <c r="M36" i="7" s="1"/>
  <c r="M35" i="7" s="1"/>
  <c r="M34" i="7" s="1"/>
  <c r="M33" i="7" s="1"/>
  <c r="M32" i="7" s="1"/>
  <c r="M31" i="7" s="1"/>
  <c r="M30" i="7" s="1"/>
  <c r="M29" i="7" s="1"/>
  <c r="M28" i="7" s="1"/>
  <c r="M27" i="7" s="1"/>
  <c r="M26" i="7" s="1"/>
  <c r="M25" i="7" s="1"/>
  <c r="M24" i="7" s="1"/>
  <c r="M23" i="7" s="1"/>
  <c r="M22" i="7" s="1"/>
  <c r="M21" i="7" s="1"/>
  <c r="M20" i="7" s="1"/>
  <c r="M19" i="7" s="1"/>
  <c r="M18" i="7" s="1"/>
  <c r="M17" i="7" s="1"/>
  <c r="M16" i="7" s="1"/>
  <c r="M15" i="7" s="1"/>
  <c r="M14" i="7" s="1"/>
  <c r="M13" i="7" s="1"/>
  <c r="M12" i="7" s="1"/>
  <c r="M11" i="7" s="1"/>
  <c r="M10" i="7" s="1"/>
  <c r="M9" i="7" s="1"/>
  <c r="J78" i="7"/>
  <c r="V77" i="7"/>
  <c r="N77" i="7"/>
  <c r="N76" i="7" s="1"/>
  <c r="N75" i="7" s="1"/>
  <c r="N74" i="7" s="1"/>
  <c r="N73" i="7" s="1"/>
  <c r="N72" i="7" s="1"/>
  <c r="N71" i="7" s="1"/>
  <c r="N70" i="7" s="1"/>
  <c r="N69" i="7" s="1"/>
  <c r="N68" i="7" s="1"/>
  <c r="N67" i="7" s="1"/>
  <c r="N66" i="7" s="1"/>
  <c r="N65" i="7" s="1"/>
  <c r="N64" i="7" s="1"/>
  <c r="N63" i="7" s="1"/>
  <c r="N62" i="7" s="1"/>
  <c r="N61" i="7" s="1"/>
  <c r="N60" i="7" s="1"/>
  <c r="N59" i="7" s="1"/>
  <c r="N58" i="7" s="1"/>
  <c r="N57" i="7" s="1"/>
  <c r="N56" i="7" s="1"/>
  <c r="N55" i="7" s="1"/>
  <c r="N54" i="7" s="1"/>
  <c r="N53" i="7" s="1"/>
  <c r="N52" i="7" s="1"/>
  <c r="N51" i="7" s="1"/>
  <c r="N50" i="7" s="1"/>
  <c r="N49" i="7" s="1"/>
  <c r="N48" i="7" s="1"/>
  <c r="N47" i="7" s="1"/>
  <c r="N46" i="7" s="1"/>
  <c r="N45" i="7" s="1"/>
  <c r="N44" i="7" s="1"/>
  <c r="N43" i="7" s="1"/>
  <c r="N42" i="7" s="1"/>
  <c r="N41" i="7" s="1"/>
  <c r="N40" i="7" s="1"/>
  <c r="N39" i="7" s="1"/>
  <c r="N38" i="7" s="1"/>
  <c r="N37" i="7" s="1"/>
  <c r="N36" i="7" s="1"/>
  <c r="N35" i="7" s="1"/>
  <c r="N34" i="7" s="1"/>
  <c r="N33" i="7" s="1"/>
  <c r="N32" i="7" s="1"/>
  <c r="N31" i="7" s="1"/>
  <c r="N30" i="7" s="1"/>
  <c r="N29" i="7" s="1"/>
  <c r="N28" i="7" s="1"/>
  <c r="N27" i="7" s="1"/>
  <c r="N26" i="7" s="1"/>
  <c r="N25" i="7" s="1"/>
  <c r="N24" i="7" s="1"/>
  <c r="N23" i="7" s="1"/>
  <c r="N22" i="7" s="1"/>
  <c r="N21" i="7" s="1"/>
  <c r="N20" i="7" s="1"/>
  <c r="N19" i="7" s="1"/>
  <c r="N18" i="7" s="1"/>
  <c r="N17" i="7" s="1"/>
  <c r="N16" i="7" s="1"/>
  <c r="N15" i="7" s="1"/>
  <c r="N14" i="7" s="1"/>
  <c r="N13" i="7" s="1"/>
  <c r="N12" i="7" s="1"/>
  <c r="N11" i="7" s="1"/>
  <c r="N10" i="7" s="1"/>
  <c r="N9" i="7" s="1"/>
  <c r="J77" i="7"/>
  <c r="J76" i="7" s="1"/>
  <c r="J75" i="7" s="1"/>
  <c r="J74" i="7" s="1"/>
  <c r="J73" i="7" s="1"/>
  <c r="J72" i="7" s="1"/>
  <c r="J71" i="7" s="1"/>
  <c r="J70" i="7" s="1"/>
  <c r="J69" i="7" s="1"/>
  <c r="J68" i="7" s="1"/>
  <c r="J67" i="7" s="1"/>
  <c r="J66" i="7" s="1"/>
  <c r="J65" i="7" s="1"/>
  <c r="J64" i="7" s="1"/>
  <c r="J63" i="7" s="1"/>
  <c r="J62" i="7" s="1"/>
  <c r="J61" i="7" s="1"/>
  <c r="J60" i="7" s="1"/>
  <c r="J59" i="7" s="1"/>
  <c r="J58" i="7" s="1"/>
  <c r="J57" i="7" s="1"/>
  <c r="J56" i="7" s="1"/>
  <c r="J55" i="7" s="1"/>
  <c r="J54" i="7" s="1"/>
  <c r="J53" i="7" s="1"/>
  <c r="J52" i="7" s="1"/>
  <c r="J51" i="7" s="1"/>
  <c r="J50" i="7" s="1"/>
  <c r="J49" i="7" s="1"/>
  <c r="J48" i="7" s="1"/>
  <c r="J47" i="7" s="1"/>
  <c r="J46" i="7" s="1"/>
  <c r="J45" i="7" s="1"/>
  <c r="J44" i="7" s="1"/>
  <c r="J43" i="7" s="1"/>
  <c r="J42" i="7" s="1"/>
  <c r="J41" i="7" s="1"/>
  <c r="J40" i="7" s="1"/>
  <c r="J39" i="7" s="1"/>
  <c r="J38" i="7" s="1"/>
  <c r="J37" i="7" s="1"/>
  <c r="J36" i="7" s="1"/>
  <c r="J35" i="7" s="1"/>
  <c r="J34" i="7" s="1"/>
  <c r="J33" i="7" s="1"/>
  <c r="J32" i="7" s="1"/>
  <c r="J31" i="7" s="1"/>
  <c r="J30" i="7" s="1"/>
  <c r="J29" i="7" s="1"/>
  <c r="J28" i="7" s="1"/>
  <c r="J27" i="7" s="1"/>
  <c r="J26" i="7" s="1"/>
  <c r="J25" i="7" s="1"/>
  <c r="J24" i="7" s="1"/>
  <c r="J23" i="7" s="1"/>
  <c r="J22" i="7" s="1"/>
  <c r="J21" i="7" s="1"/>
  <c r="J20" i="7" s="1"/>
  <c r="J19" i="7" s="1"/>
  <c r="J18" i="7" s="1"/>
  <c r="J17" i="7" s="1"/>
  <c r="J16" i="7" s="1"/>
  <c r="J15" i="7" s="1"/>
  <c r="J14" i="7" s="1"/>
  <c r="J13" i="7" s="1"/>
  <c r="J12" i="7" s="1"/>
  <c r="J11" i="7" s="1"/>
  <c r="J10" i="7" s="1"/>
  <c r="J9" i="7" s="1"/>
  <c r="V65" i="7"/>
  <c r="V53" i="7"/>
  <c r="V41" i="7"/>
  <c r="V29" i="7"/>
  <c r="T4" i="7"/>
  <c r="T20" i="7" s="1"/>
  <c r="O3" i="7"/>
  <c r="V305" i="6"/>
  <c r="V293" i="6"/>
  <c r="V281" i="6"/>
  <c r="V269" i="6"/>
  <c r="V257" i="6"/>
  <c r="V245" i="6"/>
  <c r="V233" i="6"/>
  <c r="V221" i="6"/>
  <c r="V209" i="6"/>
  <c r="V197" i="6"/>
  <c r="V185" i="6"/>
  <c r="V173" i="6"/>
  <c r="V161" i="6"/>
  <c r="V149" i="6"/>
  <c r="V137" i="6"/>
  <c r="V125" i="6"/>
  <c r="V113" i="6"/>
  <c r="V101" i="6"/>
  <c r="N95" i="6"/>
  <c r="M95" i="6"/>
  <c r="L95" i="6"/>
  <c r="K95" i="6"/>
  <c r="J95" i="6"/>
  <c r="I95" i="6"/>
  <c r="N94" i="6"/>
  <c r="M94" i="6"/>
  <c r="L94" i="6"/>
  <c r="K94" i="6"/>
  <c r="J94" i="6"/>
  <c r="I94" i="6"/>
  <c r="N93" i="6"/>
  <c r="M93" i="6"/>
  <c r="L93" i="6"/>
  <c r="K93" i="6"/>
  <c r="J93" i="6"/>
  <c r="I93" i="6"/>
  <c r="N92" i="6"/>
  <c r="M92" i="6"/>
  <c r="L92" i="6"/>
  <c r="K92" i="6"/>
  <c r="J92" i="6"/>
  <c r="I92" i="6"/>
  <c r="N91" i="6"/>
  <c r="M91" i="6"/>
  <c r="L91" i="6"/>
  <c r="K91" i="6"/>
  <c r="J91" i="6"/>
  <c r="I91" i="6"/>
  <c r="N90" i="6"/>
  <c r="M90" i="6"/>
  <c r="L90" i="6"/>
  <c r="L89" i="6" s="1"/>
  <c r="L88" i="6" s="1"/>
  <c r="L87" i="6" s="1"/>
  <c r="L86" i="6" s="1"/>
  <c r="L85" i="6" s="1"/>
  <c r="L84" i="6" s="1"/>
  <c r="L83" i="6" s="1"/>
  <c r="L82" i="6" s="1"/>
  <c r="L81" i="6" s="1"/>
  <c r="L80" i="6" s="1"/>
  <c r="L79" i="6" s="1"/>
  <c r="L78" i="6" s="1"/>
  <c r="L77" i="6" s="1"/>
  <c r="L76" i="6" s="1"/>
  <c r="L75" i="6" s="1"/>
  <c r="L74" i="6" s="1"/>
  <c r="L73" i="6" s="1"/>
  <c r="L72" i="6" s="1"/>
  <c r="L71" i="6" s="1"/>
  <c r="L70" i="6" s="1"/>
  <c r="L69" i="6" s="1"/>
  <c r="L68" i="6" s="1"/>
  <c r="L67" i="6" s="1"/>
  <c r="L66" i="6" s="1"/>
  <c r="L65" i="6" s="1"/>
  <c r="L64" i="6" s="1"/>
  <c r="L63" i="6" s="1"/>
  <c r="L62" i="6" s="1"/>
  <c r="L61" i="6" s="1"/>
  <c r="L60" i="6" s="1"/>
  <c r="L59" i="6" s="1"/>
  <c r="L58" i="6" s="1"/>
  <c r="L57" i="6" s="1"/>
  <c r="L56" i="6" s="1"/>
  <c r="L55" i="6" s="1"/>
  <c r="L54" i="6" s="1"/>
  <c r="L53" i="6" s="1"/>
  <c r="L52" i="6" s="1"/>
  <c r="L51" i="6" s="1"/>
  <c r="L50" i="6" s="1"/>
  <c r="L49" i="6" s="1"/>
  <c r="L48" i="6" s="1"/>
  <c r="L47" i="6" s="1"/>
  <c r="L46" i="6" s="1"/>
  <c r="L45" i="6" s="1"/>
  <c r="L44" i="6" s="1"/>
  <c r="L43" i="6" s="1"/>
  <c r="L42" i="6" s="1"/>
  <c r="L41" i="6" s="1"/>
  <c r="L40" i="6" s="1"/>
  <c r="L39" i="6" s="1"/>
  <c r="L38" i="6" s="1"/>
  <c r="L37" i="6" s="1"/>
  <c r="L36" i="6" s="1"/>
  <c r="L35" i="6" s="1"/>
  <c r="L34" i="6" s="1"/>
  <c r="L33" i="6" s="1"/>
  <c r="L32" i="6" s="1"/>
  <c r="L31" i="6" s="1"/>
  <c r="L30" i="6" s="1"/>
  <c r="L29" i="6" s="1"/>
  <c r="L28" i="6" s="1"/>
  <c r="L27" i="6" s="1"/>
  <c r="L26" i="6" s="1"/>
  <c r="L25" i="6" s="1"/>
  <c r="L24" i="6" s="1"/>
  <c r="L23" i="6" s="1"/>
  <c r="L22" i="6" s="1"/>
  <c r="L21" i="6" s="1"/>
  <c r="L20" i="6" s="1"/>
  <c r="L19" i="6" s="1"/>
  <c r="L18" i="6" s="1"/>
  <c r="L17" i="6" s="1"/>
  <c r="L16" i="6" s="1"/>
  <c r="L15" i="6" s="1"/>
  <c r="L14" i="6" s="1"/>
  <c r="L13" i="6" s="1"/>
  <c r="L12" i="6" s="1"/>
  <c r="L11" i="6" s="1"/>
  <c r="L10" i="6" s="1"/>
  <c r="L9" i="6" s="1"/>
  <c r="K90" i="6"/>
  <c r="J90" i="6"/>
  <c r="I90" i="6"/>
  <c r="V89" i="6"/>
  <c r="N89" i="6"/>
  <c r="M89" i="6"/>
  <c r="K89" i="6"/>
  <c r="J89" i="6"/>
  <c r="I89" i="6"/>
  <c r="N88" i="6"/>
  <c r="M88" i="6"/>
  <c r="K88" i="6"/>
  <c r="J88" i="6"/>
  <c r="I88" i="6"/>
  <c r="N87" i="6"/>
  <c r="M87" i="6"/>
  <c r="K87" i="6"/>
  <c r="J87" i="6"/>
  <c r="I87" i="6"/>
  <c r="N86" i="6"/>
  <c r="M86" i="6"/>
  <c r="K86" i="6"/>
  <c r="J86" i="6"/>
  <c r="I86" i="6"/>
  <c r="N85" i="6"/>
  <c r="M85" i="6"/>
  <c r="K85" i="6"/>
  <c r="J85" i="6"/>
  <c r="I85" i="6"/>
  <c r="N84" i="6"/>
  <c r="M84" i="6"/>
  <c r="K84" i="6"/>
  <c r="J84" i="6"/>
  <c r="I84" i="6"/>
  <c r="N83" i="6"/>
  <c r="M83" i="6"/>
  <c r="K83" i="6"/>
  <c r="J83" i="6"/>
  <c r="I83" i="6"/>
  <c r="N82" i="6"/>
  <c r="M82" i="6"/>
  <c r="K82" i="6"/>
  <c r="J82" i="6"/>
  <c r="I82" i="6"/>
  <c r="N81" i="6"/>
  <c r="M81" i="6"/>
  <c r="K81" i="6"/>
  <c r="J81" i="6"/>
  <c r="I81" i="6"/>
  <c r="N80" i="6"/>
  <c r="M80" i="6"/>
  <c r="K80" i="6"/>
  <c r="J80" i="6"/>
  <c r="I80" i="6"/>
  <c r="N79" i="6"/>
  <c r="M79" i="6"/>
  <c r="K79" i="6"/>
  <c r="J79" i="6"/>
  <c r="I79" i="6"/>
  <c r="N78" i="6"/>
  <c r="M78" i="6"/>
  <c r="M77" i="6" s="1"/>
  <c r="M76" i="6" s="1"/>
  <c r="M75" i="6" s="1"/>
  <c r="M74" i="6" s="1"/>
  <c r="M73" i="6" s="1"/>
  <c r="M72" i="6" s="1"/>
  <c r="M71" i="6" s="1"/>
  <c r="M70" i="6" s="1"/>
  <c r="M69" i="6" s="1"/>
  <c r="M68" i="6" s="1"/>
  <c r="M67" i="6" s="1"/>
  <c r="M66" i="6" s="1"/>
  <c r="M65" i="6" s="1"/>
  <c r="M64" i="6" s="1"/>
  <c r="M63" i="6" s="1"/>
  <c r="M62" i="6" s="1"/>
  <c r="M61" i="6" s="1"/>
  <c r="M60" i="6" s="1"/>
  <c r="M59" i="6" s="1"/>
  <c r="M58" i="6" s="1"/>
  <c r="M57" i="6" s="1"/>
  <c r="M56" i="6" s="1"/>
  <c r="M55" i="6" s="1"/>
  <c r="M54" i="6" s="1"/>
  <c r="M53" i="6" s="1"/>
  <c r="M52" i="6" s="1"/>
  <c r="M51" i="6" s="1"/>
  <c r="M50" i="6" s="1"/>
  <c r="M49" i="6" s="1"/>
  <c r="M48" i="6" s="1"/>
  <c r="M47" i="6" s="1"/>
  <c r="M46" i="6" s="1"/>
  <c r="M45" i="6" s="1"/>
  <c r="M44" i="6" s="1"/>
  <c r="M43" i="6" s="1"/>
  <c r="M42" i="6" s="1"/>
  <c r="M41" i="6" s="1"/>
  <c r="M40" i="6" s="1"/>
  <c r="M39" i="6" s="1"/>
  <c r="M38" i="6" s="1"/>
  <c r="M37" i="6" s="1"/>
  <c r="M36" i="6" s="1"/>
  <c r="M35" i="6" s="1"/>
  <c r="M34" i="6" s="1"/>
  <c r="M33" i="6" s="1"/>
  <c r="M32" i="6" s="1"/>
  <c r="M31" i="6" s="1"/>
  <c r="M30" i="6" s="1"/>
  <c r="M29" i="6" s="1"/>
  <c r="M28" i="6" s="1"/>
  <c r="M27" i="6" s="1"/>
  <c r="M26" i="6" s="1"/>
  <c r="M25" i="6" s="1"/>
  <c r="M24" i="6" s="1"/>
  <c r="M23" i="6" s="1"/>
  <c r="M22" i="6" s="1"/>
  <c r="M21" i="6" s="1"/>
  <c r="M20" i="6" s="1"/>
  <c r="M19" i="6" s="1"/>
  <c r="M18" i="6" s="1"/>
  <c r="M17" i="6" s="1"/>
  <c r="M16" i="6" s="1"/>
  <c r="M15" i="6" s="1"/>
  <c r="M14" i="6" s="1"/>
  <c r="M13" i="6" s="1"/>
  <c r="M12" i="6" s="1"/>
  <c r="M11" i="6" s="1"/>
  <c r="M10" i="6" s="1"/>
  <c r="M9" i="6" s="1"/>
  <c r="K78" i="6"/>
  <c r="J78" i="6"/>
  <c r="I78" i="6"/>
  <c r="I77" i="6" s="1"/>
  <c r="I76" i="6" s="1"/>
  <c r="I75" i="6" s="1"/>
  <c r="I74" i="6" s="1"/>
  <c r="I73" i="6" s="1"/>
  <c r="I72" i="6" s="1"/>
  <c r="I71" i="6" s="1"/>
  <c r="I70" i="6" s="1"/>
  <c r="I69" i="6" s="1"/>
  <c r="I68" i="6" s="1"/>
  <c r="I67" i="6" s="1"/>
  <c r="I66" i="6" s="1"/>
  <c r="I65" i="6" s="1"/>
  <c r="I64" i="6" s="1"/>
  <c r="I63" i="6" s="1"/>
  <c r="I62" i="6" s="1"/>
  <c r="I61" i="6" s="1"/>
  <c r="I60" i="6" s="1"/>
  <c r="I59" i="6" s="1"/>
  <c r="I58" i="6" s="1"/>
  <c r="I57" i="6" s="1"/>
  <c r="I56" i="6" s="1"/>
  <c r="I55" i="6" s="1"/>
  <c r="I54" i="6" s="1"/>
  <c r="I53" i="6" s="1"/>
  <c r="I52" i="6" s="1"/>
  <c r="I51" i="6" s="1"/>
  <c r="I50" i="6" s="1"/>
  <c r="I49" i="6" s="1"/>
  <c r="I48" i="6" s="1"/>
  <c r="I47" i="6" s="1"/>
  <c r="I46" i="6" s="1"/>
  <c r="I45" i="6" s="1"/>
  <c r="I44" i="6" s="1"/>
  <c r="I43" i="6" s="1"/>
  <c r="I42" i="6" s="1"/>
  <c r="I41" i="6" s="1"/>
  <c r="I40" i="6" s="1"/>
  <c r="I39" i="6" s="1"/>
  <c r="I38" i="6" s="1"/>
  <c r="I37" i="6" s="1"/>
  <c r="I36" i="6" s="1"/>
  <c r="I35" i="6" s="1"/>
  <c r="I34" i="6" s="1"/>
  <c r="I33" i="6" s="1"/>
  <c r="I32" i="6" s="1"/>
  <c r="I31" i="6" s="1"/>
  <c r="I30" i="6" s="1"/>
  <c r="I29" i="6" s="1"/>
  <c r="I28" i="6" s="1"/>
  <c r="I27" i="6" s="1"/>
  <c r="I26" i="6" s="1"/>
  <c r="I25" i="6" s="1"/>
  <c r="I24" i="6" s="1"/>
  <c r="I23" i="6" s="1"/>
  <c r="I22" i="6" s="1"/>
  <c r="I21" i="6" s="1"/>
  <c r="I20" i="6" s="1"/>
  <c r="I19" i="6" s="1"/>
  <c r="I18" i="6" s="1"/>
  <c r="I17" i="6" s="1"/>
  <c r="I16" i="6" s="1"/>
  <c r="I15" i="6" s="1"/>
  <c r="I14" i="6" s="1"/>
  <c r="I13" i="6" s="1"/>
  <c r="I12" i="6" s="1"/>
  <c r="I11" i="6" s="1"/>
  <c r="I10" i="6" s="1"/>
  <c r="I9" i="6" s="1"/>
  <c r="V77" i="6"/>
  <c r="N77" i="6"/>
  <c r="K77" i="6"/>
  <c r="J77" i="6"/>
  <c r="N76" i="6"/>
  <c r="K76" i="6"/>
  <c r="J76" i="6"/>
  <c r="N75" i="6"/>
  <c r="K75" i="6"/>
  <c r="J75" i="6"/>
  <c r="N74" i="6"/>
  <c r="K74" i="6"/>
  <c r="J74" i="6"/>
  <c r="N73" i="6"/>
  <c r="K73" i="6"/>
  <c r="J73" i="6"/>
  <c r="N72" i="6"/>
  <c r="K72" i="6"/>
  <c r="J72" i="6"/>
  <c r="N71" i="6"/>
  <c r="K71" i="6"/>
  <c r="J71" i="6"/>
  <c r="N70" i="6"/>
  <c r="K70" i="6"/>
  <c r="J70" i="6"/>
  <c r="N69" i="6"/>
  <c r="K69" i="6"/>
  <c r="J69" i="6"/>
  <c r="N68" i="6"/>
  <c r="K68" i="6"/>
  <c r="J68" i="6"/>
  <c r="N67" i="6"/>
  <c r="K67" i="6"/>
  <c r="J67" i="6"/>
  <c r="N66" i="6"/>
  <c r="N65" i="6" s="1"/>
  <c r="N64" i="6" s="1"/>
  <c r="N63" i="6" s="1"/>
  <c r="N62" i="6" s="1"/>
  <c r="N61" i="6" s="1"/>
  <c r="N60" i="6" s="1"/>
  <c r="N59" i="6" s="1"/>
  <c r="N58" i="6" s="1"/>
  <c r="N57" i="6" s="1"/>
  <c r="N56" i="6" s="1"/>
  <c r="N55" i="6" s="1"/>
  <c r="N54" i="6" s="1"/>
  <c r="N53" i="6" s="1"/>
  <c r="N52" i="6" s="1"/>
  <c r="N51" i="6" s="1"/>
  <c r="N50" i="6" s="1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N35" i="6" s="1"/>
  <c r="N34" i="6" s="1"/>
  <c r="N33" i="6" s="1"/>
  <c r="N32" i="6" s="1"/>
  <c r="N31" i="6" s="1"/>
  <c r="N30" i="6" s="1"/>
  <c r="N29" i="6" s="1"/>
  <c r="N28" i="6" s="1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K66" i="6"/>
  <c r="J66" i="6"/>
  <c r="J65" i="6" s="1"/>
  <c r="J64" i="6" s="1"/>
  <c r="J63" i="6" s="1"/>
  <c r="J62" i="6" s="1"/>
  <c r="J61" i="6" s="1"/>
  <c r="J60" i="6" s="1"/>
  <c r="J59" i="6" s="1"/>
  <c r="J58" i="6" s="1"/>
  <c r="J57" i="6" s="1"/>
  <c r="J56" i="6" s="1"/>
  <c r="J55" i="6" s="1"/>
  <c r="J54" i="6" s="1"/>
  <c r="J53" i="6" s="1"/>
  <c r="J52" i="6" s="1"/>
  <c r="J51" i="6" s="1"/>
  <c r="J50" i="6" s="1"/>
  <c r="J49" i="6" s="1"/>
  <c r="J48" i="6" s="1"/>
  <c r="J47" i="6" s="1"/>
  <c r="J46" i="6" s="1"/>
  <c r="J45" i="6" s="1"/>
  <c r="J44" i="6" s="1"/>
  <c r="J43" i="6" s="1"/>
  <c r="J42" i="6" s="1"/>
  <c r="J41" i="6" s="1"/>
  <c r="J40" i="6" s="1"/>
  <c r="J39" i="6" s="1"/>
  <c r="J38" i="6" s="1"/>
  <c r="J37" i="6" s="1"/>
  <c r="J36" i="6" s="1"/>
  <c r="J35" i="6" s="1"/>
  <c r="J34" i="6" s="1"/>
  <c r="J33" i="6" s="1"/>
  <c r="J32" i="6" s="1"/>
  <c r="J31" i="6" s="1"/>
  <c r="J30" i="6" s="1"/>
  <c r="J29" i="6" s="1"/>
  <c r="J28" i="6" s="1"/>
  <c r="J27" i="6" s="1"/>
  <c r="J26" i="6" s="1"/>
  <c r="J25" i="6" s="1"/>
  <c r="J24" i="6" s="1"/>
  <c r="J23" i="6" s="1"/>
  <c r="J22" i="6" s="1"/>
  <c r="J21" i="6" s="1"/>
  <c r="J20" i="6" s="1"/>
  <c r="J19" i="6" s="1"/>
  <c r="J18" i="6" s="1"/>
  <c r="J17" i="6" s="1"/>
  <c r="J16" i="6" s="1"/>
  <c r="J15" i="6" s="1"/>
  <c r="J14" i="6" s="1"/>
  <c r="J13" i="6" s="1"/>
  <c r="J12" i="6" s="1"/>
  <c r="J11" i="6" s="1"/>
  <c r="J10" i="6" s="1"/>
  <c r="J9" i="6" s="1"/>
  <c r="V65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 s="1"/>
  <c r="K52" i="6" s="1"/>
  <c r="K51" i="6" s="1"/>
  <c r="K50" i="6" s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V53" i="6"/>
  <c r="V41" i="6"/>
  <c r="V29" i="6"/>
  <c r="T4" i="6"/>
  <c r="T20" i="6" s="1"/>
  <c r="O3" i="6"/>
  <c r="S2" i="6"/>
  <c r="O8" i="6" s="1"/>
  <c r="V305" i="5"/>
  <c r="V293" i="5"/>
  <c r="V281" i="5"/>
  <c r="V269" i="5"/>
  <c r="V257" i="5"/>
  <c r="V245" i="5"/>
  <c r="V233" i="5"/>
  <c r="V221" i="5"/>
  <c r="V209" i="5"/>
  <c r="V197" i="5"/>
  <c r="V185" i="5"/>
  <c r="V173" i="5"/>
  <c r="V161" i="5"/>
  <c r="V149" i="5"/>
  <c r="V137" i="5"/>
  <c r="V125" i="5"/>
  <c r="V113" i="5"/>
  <c r="V101" i="5"/>
  <c r="N95" i="5"/>
  <c r="M95" i="5"/>
  <c r="L95" i="5"/>
  <c r="K95" i="5"/>
  <c r="J95" i="5"/>
  <c r="I95" i="5"/>
  <c r="N94" i="5"/>
  <c r="M94" i="5"/>
  <c r="L94" i="5"/>
  <c r="K94" i="5"/>
  <c r="J94" i="5"/>
  <c r="I94" i="5"/>
  <c r="N93" i="5"/>
  <c r="M93" i="5"/>
  <c r="L93" i="5"/>
  <c r="K93" i="5"/>
  <c r="J93" i="5"/>
  <c r="I93" i="5"/>
  <c r="N92" i="5"/>
  <c r="M92" i="5"/>
  <c r="L92" i="5"/>
  <c r="K92" i="5"/>
  <c r="J92" i="5"/>
  <c r="I92" i="5"/>
  <c r="N91" i="5"/>
  <c r="M91" i="5"/>
  <c r="L91" i="5"/>
  <c r="K91" i="5"/>
  <c r="J91" i="5"/>
  <c r="I91" i="5"/>
  <c r="N90" i="5"/>
  <c r="M90" i="5"/>
  <c r="L90" i="5"/>
  <c r="K90" i="5"/>
  <c r="K89" i="5" s="1"/>
  <c r="K88" i="5" s="1"/>
  <c r="K87" i="5" s="1"/>
  <c r="K86" i="5" s="1"/>
  <c r="K85" i="5" s="1"/>
  <c r="K84" i="5" s="1"/>
  <c r="K83" i="5" s="1"/>
  <c r="K82" i="5" s="1"/>
  <c r="K81" i="5" s="1"/>
  <c r="K80" i="5" s="1"/>
  <c r="K79" i="5" s="1"/>
  <c r="K78" i="5" s="1"/>
  <c r="K77" i="5" s="1"/>
  <c r="K76" i="5" s="1"/>
  <c r="K75" i="5" s="1"/>
  <c r="K74" i="5" s="1"/>
  <c r="K73" i="5" s="1"/>
  <c r="K72" i="5" s="1"/>
  <c r="K71" i="5" s="1"/>
  <c r="K70" i="5" s="1"/>
  <c r="K69" i="5" s="1"/>
  <c r="K68" i="5" s="1"/>
  <c r="K67" i="5" s="1"/>
  <c r="K66" i="5" s="1"/>
  <c r="K65" i="5" s="1"/>
  <c r="K64" i="5" s="1"/>
  <c r="K63" i="5" s="1"/>
  <c r="K62" i="5" s="1"/>
  <c r="K61" i="5" s="1"/>
  <c r="K60" i="5" s="1"/>
  <c r="K59" i="5" s="1"/>
  <c r="K58" i="5" s="1"/>
  <c r="K57" i="5" s="1"/>
  <c r="K56" i="5" s="1"/>
  <c r="K55" i="5" s="1"/>
  <c r="K54" i="5" s="1"/>
  <c r="K53" i="5" s="1"/>
  <c r="K52" i="5" s="1"/>
  <c r="K51" i="5" s="1"/>
  <c r="K50" i="5" s="1"/>
  <c r="K49" i="5" s="1"/>
  <c r="K48" i="5" s="1"/>
  <c r="K47" i="5" s="1"/>
  <c r="K46" i="5" s="1"/>
  <c r="K45" i="5" s="1"/>
  <c r="K44" i="5" s="1"/>
  <c r="K43" i="5" s="1"/>
  <c r="K42" i="5" s="1"/>
  <c r="K41" i="5" s="1"/>
  <c r="K40" i="5" s="1"/>
  <c r="K39" i="5" s="1"/>
  <c r="K38" i="5" s="1"/>
  <c r="K37" i="5" s="1"/>
  <c r="K36" i="5" s="1"/>
  <c r="K35" i="5" s="1"/>
  <c r="K34" i="5" s="1"/>
  <c r="K33" i="5" s="1"/>
  <c r="K32" i="5" s="1"/>
  <c r="K31" i="5" s="1"/>
  <c r="K30" i="5" s="1"/>
  <c r="K29" i="5" s="1"/>
  <c r="K28" i="5" s="1"/>
  <c r="K27" i="5" s="1"/>
  <c r="K26" i="5" s="1"/>
  <c r="K25" i="5" s="1"/>
  <c r="K24" i="5" s="1"/>
  <c r="K23" i="5" s="1"/>
  <c r="K22" i="5" s="1"/>
  <c r="K21" i="5" s="1"/>
  <c r="K20" i="5" s="1"/>
  <c r="K19" i="5" s="1"/>
  <c r="K18" i="5" s="1"/>
  <c r="K17" i="5" s="1"/>
  <c r="K16" i="5" s="1"/>
  <c r="K15" i="5" s="1"/>
  <c r="K14" i="5" s="1"/>
  <c r="K13" i="5" s="1"/>
  <c r="K12" i="5" s="1"/>
  <c r="K11" i="5" s="1"/>
  <c r="K10" i="5" s="1"/>
  <c r="K9" i="5" s="1"/>
  <c r="J90" i="5"/>
  <c r="I90" i="5"/>
  <c r="V89" i="5"/>
  <c r="N89" i="5"/>
  <c r="M89" i="5"/>
  <c r="L89" i="5"/>
  <c r="J89" i="5"/>
  <c r="I89" i="5"/>
  <c r="N88" i="5"/>
  <c r="M88" i="5"/>
  <c r="L88" i="5"/>
  <c r="J88" i="5"/>
  <c r="I88" i="5"/>
  <c r="N87" i="5"/>
  <c r="M87" i="5"/>
  <c r="L87" i="5"/>
  <c r="J87" i="5"/>
  <c r="I87" i="5"/>
  <c r="N86" i="5"/>
  <c r="M86" i="5"/>
  <c r="L86" i="5"/>
  <c r="J86" i="5"/>
  <c r="I86" i="5"/>
  <c r="N85" i="5"/>
  <c r="M85" i="5"/>
  <c r="L85" i="5"/>
  <c r="J85" i="5"/>
  <c r="I85" i="5"/>
  <c r="N84" i="5"/>
  <c r="M84" i="5"/>
  <c r="L84" i="5"/>
  <c r="J84" i="5"/>
  <c r="I84" i="5"/>
  <c r="N83" i="5"/>
  <c r="M83" i="5"/>
  <c r="L83" i="5"/>
  <c r="J83" i="5"/>
  <c r="I83" i="5"/>
  <c r="N82" i="5"/>
  <c r="M82" i="5"/>
  <c r="L82" i="5"/>
  <c r="J82" i="5"/>
  <c r="I82" i="5"/>
  <c r="N81" i="5"/>
  <c r="M81" i="5"/>
  <c r="L81" i="5"/>
  <c r="J81" i="5"/>
  <c r="I81" i="5"/>
  <c r="N80" i="5"/>
  <c r="M80" i="5"/>
  <c r="L80" i="5"/>
  <c r="J80" i="5"/>
  <c r="I80" i="5"/>
  <c r="N79" i="5"/>
  <c r="M79" i="5"/>
  <c r="L79" i="5"/>
  <c r="J79" i="5"/>
  <c r="I79" i="5"/>
  <c r="N78" i="5"/>
  <c r="M78" i="5"/>
  <c r="L78" i="5"/>
  <c r="L77" i="5" s="1"/>
  <c r="L76" i="5" s="1"/>
  <c r="L75" i="5" s="1"/>
  <c r="L74" i="5" s="1"/>
  <c r="L73" i="5" s="1"/>
  <c r="L72" i="5" s="1"/>
  <c r="L71" i="5" s="1"/>
  <c r="L70" i="5" s="1"/>
  <c r="L69" i="5" s="1"/>
  <c r="L68" i="5" s="1"/>
  <c r="L67" i="5" s="1"/>
  <c r="L66" i="5" s="1"/>
  <c r="L65" i="5" s="1"/>
  <c r="L64" i="5" s="1"/>
  <c r="L63" i="5" s="1"/>
  <c r="L62" i="5" s="1"/>
  <c r="L61" i="5" s="1"/>
  <c r="L60" i="5" s="1"/>
  <c r="L59" i="5" s="1"/>
  <c r="L58" i="5" s="1"/>
  <c r="L57" i="5" s="1"/>
  <c r="L56" i="5" s="1"/>
  <c r="L55" i="5" s="1"/>
  <c r="L54" i="5" s="1"/>
  <c r="L53" i="5" s="1"/>
  <c r="L52" i="5" s="1"/>
  <c r="L51" i="5" s="1"/>
  <c r="L50" i="5" s="1"/>
  <c r="L49" i="5" s="1"/>
  <c r="L48" i="5" s="1"/>
  <c r="L47" i="5" s="1"/>
  <c r="L46" i="5" s="1"/>
  <c r="L45" i="5" s="1"/>
  <c r="L44" i="5" s="1"/>
  <c r="L43" i="5" s="1"/>
  <c r="L42" i="5" s="1"/>
  <c r="L41" i="5" s="1"/>
  <c r="L40" i="5" s="1"/>
  <c r="L39" i="5" s="1"/>
  <c r="L38" i="5" s="1"/>
  <c r="L37" i="5" s="1"/>
  <c r="L36" i="5" s="1"/>
  <c r="L35" i="5" s="1"/>
  <c r="L34" i="5" s="1"/>
  <c r="L33" i="5" s="1"/>
  <c r="L32" i="5" s="1"/>
  <c r="L31" i="5" s="1"/>
  <c r="L30" i="5" s="1"/>
  <c r="L29" i="5" s="1"/>
  <c r="L28" i="5" s="1"/>
  <c r="L27" i="5" s="1"/>
  <c r="L26" i="5" s="1"/>
  <c r="L25" i="5" s="1"/>
  <c r="L24" i="5" s="1"/>
  <c r="L23" i="5" s="1"/>
  <c r="L22" i="5" s="1"/>
  <c r="L21" i="5" s="1"/>
  <c r="L20" i="5" s="1"/>
  <c r="L19" i="5" s="1"/>
  <c r="L18" i="5" s="1"/>
  <c r="L17" i="5" s="1"/>
  <c r="L16" i="5" s="1"/>
  <c r="L15" i="5" s="1"/>
  <c r="L14" i="5" s="1"/>
  <c r="L13" i="5" s="1"/>
  <c r="L12" i="5" s="1"/>
  <c r="L11" i="5" s="1"/>
  <c r="L10" i="5" s="1"/>
  <c r="L9" i="5" s="1"/>
  <c r="J78" i="5"/>
  <c r="I78" i="5"/>
  <c r="V77" i="5"/>
  <c r="N77" i="5"/>
  <c r="M77" i="5"/>
  <c r="J77" i="5"/>
  <c r="I77" i="5"/>
  <c r="N76" i="5"/>
  <c r="M76" i="5"/>
  <c r="J76" i="5"/>
  <c r="I76" i="5"/>
  <c r="N75" i="5"/>
  <c r="M75" i="5"/>
  <c r="J75" i="5"/>
  <c r="I75" i="5"/>
  <c r="N74" i="5"/>
  <c r="M74" i="5"/>
  <c r="J74" i="5"/>
  <c r="I74" i="5"/>
  <c r="N73" i="5"/>
  <c r="M73" i="5"/>
  <c r="J73" i="5"/>
  <c r="I73" i="5"/>
  <c r="N72" i="5"/>
  <c r="M72" i="5"/>
  <c r="J72" i="5"/>
  <c r="I72" i="5"/>
  <c r="N71" i="5"/>
  <c r="M71" i="5"/>
  <c r="J71" i="5"/>
  <c r="I71" i="5"/>
  <c r="N70" i="5"/>
  <c r="M70" i="5"/>
  <c r="J70" i="5"/>
  <c r="I70" i="5"/>
  <c r="N69" i="5"/>
  <c r="M69" i="5"/>
  <c r="J69" i="5"/>
  <c r="I69" i="5"/>
  <c r="N68" i="5"/>
  <c r="M68" i="5"/>
  <c r="J68" i="5"/>
  <c r="I68" i="5"/>
  <c r="N67" i="5"/>
  <c r="M67" i="5"/>
  <c r="J67" i="5"/>
  <c r="I67" i="5"/>
  <c r="N66" i="5"/>
  <c r="M66" i="5"/>
  <c r="M65" i="5" s="1"/>
  <c r="M64" i="5" s="1"/>
  <c r="M63" i="5" s="1"/>
  <c r="M62" i="5" s="1"/>
  <c r="M61" i="5" s="1"/>
  <c r="M60" i="5" s="1"/>
  <c r="M59" i="5" s="1"/>
  <c r="M58" i="5" s="1"/>
  <c r="M57" i="5" s="1"/>
  <c r="M56" i="5" s="1"/>
  <c r="M55" i="5" s="1"/>
  <c r="M54" i="5" s="1"/>
  <c r="M53" i="5" s="1"/>
  <c r="M52" i="5" s="1"/>
  <c r="M51" i="5" s="1"/>
  <c r="M50" i="5" s="1"/>
  <c r="M49" i="5" s="1"/>
  <c r="M48" i="5" s="1"/>
  <c r="M47" i="5" s="1"/>
  <c r="M46" i="5" s="1"/>
  <c r="M45" i="5" s="1"/>
  <c r="M44" i="5" s="1"/>
  <c r="M43" i="5" s="1"/>
  <c r="M42" i="5" s="1"/>
  <c r="M41" i="5" s="1"/>
  <c r="M40" i="5" s="1"/>
  <c r="M39" i="5" s="1"/>
  <c r="M38" i="5" s="1"/>
  <c r="M37" i="5" s="1"/>
  <c r="M36" i="5" s="1"/>
  <c r="M35" i="5" s="1"/>
  <c r="M34" i="5" s="1"/>
  <c r="M33" i="5" s="1"/>
  <c r="M32" i="5" s="1"/>
  <c r="M31" i="5" s="1"/>
  <c r="M30" i="5" s="1"/>
  <c r="M29" i="5" s="1"/>
  <c r="M28" i="5" s="1"/>
  <c r="M27" i="5" s="1"/>
  <c r="M26" i="5" s="1"/>
  <c r="M25" i="5" s="1"/>
  <c r="M24" i="5" s="1"/>
  <c r="M23" i="5" s="1"/>
  <c r="M22" i="5" s="1"/>
  <c r="M21" i="5" s="1"/>
  <c r="M20" i="5" s="1"/>
  <c r="M19" i="5" s="1"/>
  <c r="M18" i="5" s="1"/>
  <c r="M17" i="5" s="1"/>
  <c r="M16" i="5" s="1"/>
  <c r="M15" i="5" s="1"/>
  <c r="M14" i="5" s="1"/>
  <c r="M13" i="5" s="1"/>
  <c r="M12" i="5" s="1"/>
  <c r="M11" i="5" s="1"/>
  <c r="M10" i="5" s="1"/>
  <c r="M9" i="5" s="1"/>
  <c r="J66" i="5"/>
  <c r="I66" i="5"/>
  <c r="I65" i="5" s="1"/>
  <c r="I64" i="5" s="1"/>
  <c r="I63" i="5" s="1"/>
  <c r="I62" i="5" s="1"/>
  <c r="I61" i="5" s="1"/>
  <c r="I60" i="5" s="1"/>
  <c r="I59" i="5" s="1"/>
  <c r="I58" i="5" s="1"/>
  <c r="I57" i="5" s="1"/>
  <c r="I56" i="5" s="1"/>
  <c r="I55" i="5" s="1"/>
  <c r="I54" i="5" s="1"/>
  <c r="I53" i="5" s="1"/>
  <c r="I52" i="5" s="1"/>
  <c r="I51" i="5" s="1"/>
  <c r="I50" i="5" s="1"/>
  <c r="I49" i="5" s="1"/>
  <c r="I48" i="5" s="1"/>
  <c r="I47" i="5" s="1"/>
  <c r="I46" i="5" s="1"/>
  <c r="I45" i="5" s="1"/>
  <c r="I44" i="5" s="1"/>
  <c r="I43" i="5" s="1"/>
  <c r="I42" i="5" s="1"/>
  <c r="I41" i="5" s="1"/>
  <c r="I40" i="5" s="1"/>
  <c r="I39" i="5" s="1"/>
  <c r="I38" i="5" s="1"/>
  <c r="I37" i="5" s="1"/>
  <c r="I36" i="5" s="1"/>
  <c r="I35" i="5" s="1"/>
  <c r="I34" i="5" s="1"/>
  <c r="I33" i="5" s="1"/>
  <c r="I32" i="5" s="1"/>
  <c r="I31" i="5" s="1"/>
  <c r="I30" i="5" s="1"/>
  <c r="I29" i="5" s="1"/>
  <c r="I28" i="5" s="1"/>
  <c r="I27" i="5" s="1"/>
  <c r="I26" i="5" s="1"/>
  <c r="I25" i="5" s="1"/>
  <c r="I24" i="5" s="1"/>
  <c r="I23" i="5" s="1"/>
  <c r="I22" i="5" s="1"/>
  <c r="I21" i="5" s="1"/>
  <c r="I20" i="5" s="1"/>
  <c r="I19" i="5" s="1"/>
  <c r="I18" i="5" s="1"/>
  <c r="I17" i="5" s="1"/>
  <c r="I16" i="5" s="1"/>
  <c r="I15" i="5" s="1"/>
  <c r="I14" i="5" s="1"/>
  <c r="I13" i="5" s="1"/>
  <c r="I12" i="5" s="1"/>
  <c r="I11" i="5" s="1"/>
  <c r="I10" i="5" s="1"/>
  <c r="I9" i="5" s="1"/>
  <c r="V65" i="5"/>
  <c r="N65" i="5"/>
  <c r="J65" i="5"/>
  <c r="N64" i="5"/>
  <c r="J64" i="5"/>
  <c r="N63" i="5"/>
  <c r="J63" i="5"/>
  <c r="N62" i="5"/>
  <c r="J62" i="5"/>
  <c r="N61" i="5"/>
  <c r="J61" i="5"/>
  <c r="N60" i="5"/>
  <c r="J60" i="5"/>
  <c r="N59" i="5"/>
  <c r="J59" i="5"/>
  <c r="N58" i="5"/>
  <c r="J58" i="5"/>
  <c r="N57" i="5"/>
  <c r="J57" i="5"/>
  <c r="N56" i="5"/>
  <c r="J56" i="5"/>
  <c r="N55" i="5"/>
  <c r="J55" i="5"/>
  <c r="N54" i="5"/>
  <c r="N53" i="5" s="1"/>
  <c r="N52" i="5" s="1"/>
  <c r="N51" i="5" s="1"/>
  <c r="N50" i="5" s="1"/>
  <c r="N49" i="5" s="1"/>
  <c r="N48" i="5" s="1"/>
  <c r="N47" i="5" s="1"/>
  <c r="N46" i="5" s="1"/>
  <c r="N45" i="5" s="1"/>
  <c r="N44" i="5" s="1"/>
  <c r="N43" i="5" s="1"/>
  <c r="N42" i="5" s="1"/>
  <c r="N41" i="5" s="1"/>
  <c r="N40" i="5" s="1"/>
  <c r="N39" i="5" s="1"/>
  <c r="N38" i="5" s="1"/>
  <c r="N37" i="5" s="1"/>
  <c r="N36" i="5" s="1"/>
  <c r="N35" i="5" s="1"/>
  <c r="N34" i="5" s="1"/>
  <c r="N33" i="5" s="1"/>
  <c r="N32" i="5" s="1"/>
  <c r="N31" i="5" s="1"/>
  <c r="N30" i="5" s="1"/>
  <c r="N29" i="5" s="1"/>
  <c r="N28" i="5" s="1"/>
  <c r="N27" i="5" s="1"/>
  <c r="N26" i="5" s="1"/>
  <c r="N25" i="5" s="1"/>
  <c r="N24" i="5" s="1"/>
  <c r="N23" i="5" s="1"/>
  <c r="N22" i="5" s="1"/>
  <c r="N21" i="5" s="1"/>
  <c r="N20" i="5" s="1"/>
  <c r="N19" i="5" s="1"/>
  <c r="N18" i="5" s="1"/>
  <c r="N17" i="5" s="1"/>
  <c r="N16" i="5" s="1"/>
  <c r="N15" i="5" s="1"/>
  <c r="N14" i="5" s="1"/>
  <c r="N13" i="5" s="1"/>
  <c r="N12" i="5" s="1"/>
  <c r="N11" i="5" s="1"/>
  <c r="N10" i="5" s="1"/>
  <c r="N9" i="5" s="1"/>
  <c r="J54" i="5"/>
  <c r="J53" i="5" s="1"/>
  <c r="J52" i="5" s="1"/>
  <c r="J51" i="5" s="1"/>
  <c r="J50" i="5" s="1"/>
  <c r="J49" i="5" s="1"/>
  <c r="J48" i="5" s="1"/>
  <c r="J47" i="5" s="1"/>
  <c r="J46" i="5" s="1"/>
  <c r="J45" i="5" s="1"/>
  <c r="J44" i="5" s="1"/>
  <c r="J43" i="5" s="1"/>
  <c r="J42" i="5" s="1"/>
  <c r="J41" i="5" s="1"/>
  <c r="J40" i="5" s="1"/>
  <c r="J39" i="5" s="1"/>
  <c r="J38" i="5" s="1"/>
  <c r="J37" i="5" s="1"/>
  <c r="J36" i="5" s="1"/>
  <c r="J35" i="5" s="1"/>
  <c r="J34" i="5" s="1"/>
  <c r="J33" i="5" s="1"/>
  <c r="J32" i="5" s="1"/>
  <c r="J31" i="5" s="1"/>
  <c r="J30" i="5" s="1"/>
  <c r="J29" i="5" s="1"/>
  <c r="J28" i="5" s="1"/>
  <c r="J27" i="5" s="1"/>
  <c r="J26" i="5" s="1"/>
  <c r="J25" i="5" s="1"/>
  <c r="J24" i="5" s="1"/>
  <c r="J23" i="5" s="1"/>
  <c r="J22" i="5" s="1"/>
  <c r="J21" i="5" s="1"/>
  <c r="J20" i="5" s="1"/>
  <c r="J19" i="5" s="1"/>
  <c r="J18" i="5" s="1"/>
  <c r="J17" i="5" s="1"/>
  <c r="J16" i="5" s="1"/>
  <c r="J15" i="5" s="1"/>
  <c r="J14" i="5" s="1"/>
  <c r="J13" i="5" s="1"/>
  <c r="J12" i="5" s="1"/>
  <c r="J11" i="5" s="1"/>
  <c r="J10" i="5" s="1"/>
  <c r="J9" i="5" s="1"/>
  <c r="V53" i="5"/>
  <c r="V41" i="5"/>
  <c r="V29" i="5"/>
  <c r="T4" i="5"/>
  <c r="T20" i="5" s="1"/>
  <c r="O3" i="5"/>
  <c r="F13" i="4"/>
  <c r="B13" i="4"/>
  <c r="F12" i="4"/>
  <c r="B12" i="4"/>
  <c r="D9" i="4"/>
  <c r="E9" i="4" s="1"/>
  <c r="C9" i="4"/>
  <c r="B9" i="4"/>
  <c r="D8" i="4"/>
  <c r="E8" i="4" s="1"/>
  <c r="C8" i="4"/>
  <c r="B8" i="4"/>
  <c r="Q8" i="15" l="1"/>
  <c r="T21" i="5"/>
  <c r="T22" i="5" s="1"/>
  <c r="T23" i="5" s="1"/>
  <c r="T24" i="5" s="1"/>
  <c r="T25" i="5" s="1"/>
  <c r="T26" i="5" s="1"/>
  <c r="T27" i="5" s="1"/>
  <c r="T28" i="5" s="1"/>
  <c r="T29" i="5" s="1"/>
  <c r="T30" i="5" s="1"/>
  <c r="T31" i="5" s="1"/>
  <c r="T32" i="5" s="1"/>
  <c r="T33" i="5" s="1"/>
  <c r="T34" i="5" s="1"/>
  <c r="T35" i="5" s="1"/>
  <c r="T36" i="5" s="1"/>
  <c r="T37" i="5" s="1"/>
  <c r="T38" i="5" s="1"/>
  <c r="T39" i="5" s="1"/>
  <c r="T40" i="5" s="1"/>
  <c r="T41" i="5" s="1"/>
  <c r="T42" i="5" s="1"/>
  <c r="T43" i="5" s="1"/>
  <c r="T44" i="5" s="1"/>
  <c r="T45" i="5" s="1"/>
  <c r="T46" i="5" s="1"/>
  <c r="T47" i="5" s="1"/>
  <c r="T48" i="5" s="1"/>
  <c r="T49" i="5" s="1"/>
  <c r="T50" i="5" s="1"/>
  <c r="T51" i="5" s="1"/>
  <c r="T52" i="5" s="1"/>
  <c r="T53" i="5" s="1"/>
  <c r="T54" i="5" s="1"/>
  <c r="T55" i="5" s="1"/>
  <c r="T56" i="5" s="1"/>
  <c r="T57" i="5" s="1"/>
  <c r="T58" i="5" s="1"/>
  <c r="T59" i="5" s="1"/>
  <c r="T60" i="5" s="1"/>
  <c r="T61" i="5" s="1"/>
  <c r="T62" i="5" s="1"/>
  <c r="T63" i="5" s="1"/>
  <c r="T64" i="5" s="1"/>
  <c r="T65" i="5" s="1"/>
  <c r="T66" i="5" s="1"/>
  <c r="T67" i="5" s="1"/>
  <c r="T68" i="5" s="1"/>
  <c r="T69" i="5" s="1"/>
  <c r="T70" i="5" s="1"/>
  <c r="T71" i="5" s="1"/>
  <c r="T72" i="5" s="1"/>
  <c r="T73" i="5" s="1"/>
  <c r="T74" i="5" s="1"/>
  <c r="T75" i="5" s="1"/>
  <c r="T76" i="5" s="1"/>
  <c r="T77" i="5" s="1"/>
  <c r="T78" i="5" s="1"/>
  <c r="T79" i="5" s="1"/>
  <c r="T80" i="5" s="1"/>
  <c r="T81" i="5" s="1"/>
  <c r="T82" i="5" s="1"/>
  <c r="T83" i="5" s="1"/>
  <c r="T84" i="5" s="1"/>
  <c r="T85" i="5" s="1"/>
  <c r="T86" i="5" s="1"/>
  <c r="T87" i="5" s="1"/>
  <c r="T88" i="5" s="1"/>
  <c r="T89" i="5" s="1"/>
  <c r="T90" i="5" s="1"/>
  <c r="T91" i="5" s="1"/>
  <c r="T92" i="5" s="1"/>
  <c r="T93" i="5" s="1"/>
  <c r="T94" i="5" s="1"/>
  <c r="T95" i="5" s="1"/>
  <c r="T96" i="5" s="1"/>
  <c r="T97" i="5" s="1"/>
  <c r="T98" i="5" s="1"/>
  <c r="T99" i="5" s="1"/>
  <c r="T100" i="5" s="1"/>
  <c r="T101" i="5" s="1"/>
  <c r="T102" i="5" s="1"/>
  <c r="T103" i="5" s="1"/>
  <c r="T104" i="5" s="1"/>
  <c r="T105" i="5" s="1"/>
  <c r="T106" i="5" s="1"/>
  <c r="T107" i="5" s="1"/>
  <c r="T108" i="5" s="1"/>
  <c r="T109" i="5" s="1"/>
  <c r="T110" i="5" s="1"/>
  <c r="T111" i="5" s="1"/>
  <c r="T112" i="5" s="1"/>
  <c r="T113" i="5" s="1"/>
  <c r="T114" i="5" s="1"/>
  <c r="T115" i="5" s="1"/>
  <c r="T116" i="5" s="1"/>
  <c r="T117" i="5" s="1"/>
  <c r="T118" i="5" s="1"/>
  <c r="T119" i="5" s="1"/>
  <c r="T120" i="5" s="1"/>
  <c r="T121" i="5" s="1"/>
  <c r="T122" i="5" s="1"/>
  <c r="T123" i="5" s="1"/>
  <c r="T124" i="5" s="1"/>
  <c r="T125" i="5" s="1"/>
  <c r="T126" i="5" s="1"/>
  <c r="T127" i="5" s="1"/>
  <c r="T128" i="5" s="1"/>
  <c r="T129" i="5" s="1"/>
  <c r="T130" i="5" s="1"/>
  <c r="T131" i="5" s="1"/>
  <c r="T132" i="5" s="1"/>
  <c r="T133" i="5" s="1"/>
  <c r="T134" i="5" s="1"/>
  <c r="T135" i="5" s="1"/>
  <c r="T136" i="5" s="1"/>
  <c r="T137" i="5" s="1"/>
  <c r="T138" i="5" s="1"/>
  <c r="T139" i="5" s="1"/>
  <c r="T140" i="5" s="1"/>
  <c r="T141" i="5" s="1"/>
  <c r="T142" i="5" s="1"/>
  <c r="T143" i="5" s="1"/>
  <c r="T144" i="5" s="1"/>
  <c r="T145" i="5" s="1"/>
  <c r="T146" i="5" s="1"/>
  <c r="T147" i="5" s="1"/>
  <c r="T148" i="5" s="1"/>
  <c r="T149" i="5" s="1"/>
  <c r="T150" i="5" s="1"/>
  <c r="T151" i="5" s="1"/>
  <c r="T152" i="5" s="1"/>
  <c r="T153" i="5" s="1"/>
  <c r="T154" i="5" s="1"/>
  <c r="T155" i="5" s="1"/>
  <c r="T156" i="5" s="1"/>
  <c r="T157" i="5" s="1"/>
  <c r="T158" i="5" s="1"/>
  <c r="T159" i="5" s="1"/>
  <c r="T160" i="5" s="1"/>
  <c r="T161" i="5" s="1"/>
  <c r="T162" i="5" s="1"/>
  <c r="T163" i="5" s="1"/>
  <c r="T164" i="5" s="1"/>
  <c r="T165" i="5" s="1"/>
  <c r="T166" i="5" s="1"/>
  <c r="T167" i="5" s="1"/>
  <c r="T168" i="5" s="1"/>
  <c r="T169" i="5" s="1"/>
  <c r="T170" i="5" s="1"/>
  <c r="T171" i="5" s="1"/>
  <c r="T172" i="5" s="1"/>
  <c r="T173" i="5" s="1"/>
  <c r="T174" i="5" s="1"/>
  <c r="T175" i="5" s="1"/>
  <c r="T176" i="5" s="1"/>
  <c r="T177" i="5" s="1"/>
  <c r="T178" i="5" s="1"/>
  <c r="T179" i="5" s="1"/>
  <c r="T180" i="5" s="1"/>
  <c r="T181" i="5" s="1"/>
  <c r="T182" i="5" s="1"/>
  <c r="T183" i="5" s="1"/>
  <c r="T184" i="5" s="1"/>
  <c r="T185" i="5" s="1"/>
  <c r="T186" i="5" s="1"/>
  <c r="T187" i="5" s="1"/>
  <c r="T188" i="5" s="1"/>
  <c r="T189" i="5" s="1"/>
  <c r="T190" i="5" s="1"/>
  <c r="T191" i="5" s="1"/>
  <c r="T192" i="5" s="1"/>
  <c r="T193" i="5" s="1"/>
  <c r="T194" i="5" s="1"/>
  <c r="T195" i="5" s="1"/>
  <c r="T196" i="5" s="1"/>
  <c r="T197" i="5" s="1"/>
  <c r="T198" i="5" s="1"/>
  <c r="T199" i="5" s="1"/>
  <c r="T200" i="5" s="1"/>
  <c r="T201" i="5" s="1"/>
  <c r="T202" i="5" s="1"/>
  <c r="T203" i="5" s="1"/>
  <c r="T204" i="5" s="1"/>
  <c r="T205" i="5" s="1"/>
  <c r="T206" i="5" s="1"/>
  <c r="T207" i="5" s="1"/>
  <c r="T208" i="5" s="1"/>
  <c r="T209" i="5" s="1"/>
  <c r="T210" i="5" s="1"/>
  <c r="T211" i="5" s="1"/>
  <c r="T212" i="5" s="1"/>
  <c r="T213" i="5" s="1"/>
  <c r="T214" i="5" s="1"/>
  <c r="T215" i="5" s="1"/>
  <c r="T216" i="5" s="1"/>
  <c r="T217" i="5" s="1"/>
  <c r="T218" i="5" s="1"/>
  <c r="T219" i="5" s="1"/>
  <c r="T220" i="5" s="1"/>
  <c r="T221" i="5" s="1"/>
  <c r="T222" i="5" s="1"/>
  <c r="T223" i="5" s="1"/>
  <c r="T224" i="5" s="1"/>
  <c r="T225" i="5" s="1"/>
  <c r="T226" i="5" s="1"/>
  <c r="T227" i="5" s="1"/>
  <c r="T228" i="5" s="1"/>
  <c r="T229" i="5" s="1"/>
  <c r="T230" i="5" s="1"/>
  <c r="T231" i="5" s="1"/>
  <c r="T232" i="5" s="1"/>
  <c r="T233" i="5" s="1"/>
  <c r="T234" i="5" s="1"/>
  <c r="T235" i="5" s="1"/>
  <c r="T236" i="5" s="1"/>
  <c r="T237" i="5" s="1"/>
  <c r="T238" i="5" s="1"/>
  <c r="T239" i="5" s="1"/>
  <c r="T240" i="5" s="1"/>
  <c r="T241" i="5" s="1"/>
  <c r="T242" i="5" s="1"/>
  <c r="T243" i="5" s="1"/>
  <c r="T244" i="5" s="1"/>
  <c r="T245" i="5" s="1"/>
  <c r="T246" i="5" s="1"/>
  <c r="T247" i="5" s="1"/>
  <c r="T248" i="5" s="1"/>
  <c r="T249" i="5" s="1"/>
  <c r="T250" i="5" s="1"/>
  <c r="T251" i="5" s="1"/>
  <c r="T252" i="5" s="1"/>
  <c r="T253" i="5" s="1"/>
  <c r="T254" i="5" s="1"/>
  <c r="T255" i="5" s="1"/>
  <c r="T256" i="5" s="1"/>
  <c r="T257" i="5" s="1"/>
  <c r="T258" i="5" s="1"/>
  <c r="T259" i="5" s="1"/>
  <c r="T260" i="5" s="1"/>
  <c r="T261" i="5" s="1"/>
  <c r="T262" i="5" s="1"/>
  <c r="T263" i="5" s="1"/>
  <c r="T264" i="5" s="1"/>
  <c r="T265" i="5" s="1"/>
  <c r="T266" i="5" s="1"/>
  <c r="T267" i="5" s="1"/>
  <c r="T268" i="5" s="1"/>
  <c r="T269" i="5" s="1"/>
  <c r="T270" i="5" s="1"/>
  <c r="T271" i="5" s="1"/>
  <c r="T272" i="5" s="1"/>
  <c r="T273" i="5" s="1"/>
  <c r="T274" i="5" s="1"/>
  <c r="T275" i="5" s="1"/>
  <c r="T276" i="5" s="1"/>
  <c r="T277" i="5" s="1"/>
  <c r="T278" i="5" s="1"/>
  <c r="T279" i="5" s="1"/>
  <c r="T280" i="5" s="1"/>
  <c r="T281" i="5" s="1"/>
  <c r="T282" i="5" s="1"/>
  <c r="T283" i="5" s="1"/>
  <c r="T284" i="5" s="1"/>
  <c r="T285" i="5" s="1"/>
  <c r="T286" i="5" s="1"/>
  <c r="T287" i="5" s="1"/>
  <c r="T288" i="5" s="1"/>
  <c r="T289" i="5" s="1"/>
  <c r="T290" i="5" s="1"/>
  <c r="T291" i="5" s="1"/>
  <c r="T292" i="5" s="1"/>
  <c r="T293" i="5" s="1"/>
  <c r="T294" i="5" s="1"/>
  <c r="T295" i="5" s="1"/>
  <c r="T296" i="5" s="1"/>
  <c r="T297" i="5" s="1"/>
  <c r="T298" i="5" s="1"/>
  <c r="T299" i="5" s="1"/>
  <c r="T300" i="5" s="1"/>
  <c r="T301" i="5" s="1"/>
  <c r="T302" i="5" s="1"/>
  <c r="T303" i="5" s="1"/>
  <c r="T304" i="5" s="1"/>
  <c r="T305" i="5" s="1"/>
  <c r="T306" i="5" s="1"/>
  <c r="T307" i="5" s="1"/>
  <c r="T18" i="5" s="1"/>
  <c r="T21" i="6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T56" i="6" s="1"/>
  <c r="T57" i="6" s="1"/>
  <c r="T58" i="6" s="1"/>
  <c r="T59" i="6" s="1"/>
  <c r="T60" i="6" s="1"/>
  <c r="T61" i="6" s="1"/>
  <c r="T62" i="6" s="1"/>
  <c r="T63" i="6" s="1"/>
  <c r="T64" i="6" s="1"/>
  <c r="T65" i="6" s="1"/>
  <c r="T66" i="6" s="1"/>
  <c r="T67" i="6" s="1"/>
  <c r="T68" i="6" s="1"/>
  <c r="T69" i="6" s="1"/>
  <c r="T70" i="6" s="1"/>
  <c r="T71" i="6" s="1"/>
  <c r="T72" i="6" s="1"/>
  <c r="T73" i="6" s="1"/>
  <c r="T74" i="6" s="1"/>
  <c r="T75" i="6" s="1"/>
  <c r="T76" i="6" s="1"/>
  <c r="T77" i="6" s="1"/>
  <c r="T78" i="6" s="1"/>
  <c r="T79" i="6" s="1"/>
  <c r="T80" i="6" s="1"/>
  <c r="T81" i="6" s="1"/>
  <c r="T82" i="6" s="1"/>
  <c r="T83" i="6" s="1"/>
  <c r="T84" i="6" s="1"/>
  <c r="T85" i="6" s="1"/>
  <c r="T86" i="6" s="1"/>
  <c r="T87" i="6" s="1"/>
  <c r="T88" i="6" s="1"/>
  <c r="T89" i="6" s="1"/>
  <c r="T90" i="6" s="1"/>
  <c r="T91" i="6" s="1"/>
  <c r="T92" i="6" s="1"/>
  <c r="T93" i="6" s="1"/>
  <c r="T94" i="6" s="1"/>
  <c r="T95" i="6" s="1"/>
  <c r="T96" i="6" s="1"/>
  <c r="T97" i="6" s="1"/>
  <c r="T98" i="6" s="1"/>
  <c r="T99" i="6" s="1"/>
  <c r="T100" i="6" s="1"/>
  <c r="T101" i="6" s="1"/>
  <c r="T102" i="6" s="1"/>
  <c r="T103" i="6" s="1"/>
  <c r="T104" i="6" s="1"/>
  <c r="T105" i="6" s="1"/>
  <c r="T106" i="6" s="1"/>
  <c r="T107" i="6" s="1"/>
  <c r="T108" i="6" s="1"/>
  <c r="T109" i="6" s="1"/>
  <c r="T110" i="6" s="1"/>
  <c r="T111" i="6" s="1"/>
  <c r="T112" i="6" s="1"/>
  <c r="T113" i="6" s="1"/>
  <c r="T114" i="6" s="1"/>
  <c r="T115" i="6" s="1"/>
  <c r="T116" i="6" s="1"/>
  <c r="T117" i="6" s="1"/>
  <c r="T118" i="6" s="1"/>
  <c r="T119" i="6" s="1"/>
  <c r="T120" i="6" s="1"/>
  <c r="T121" i="6" s="1"/>
  <c r="T122" i="6" s="1"/>
  <c r="T123" i="6" s="1"/>
  <c r="T124" i="6" s="1"/>
  <c r="T125" i="6" s="1"/>
  <c r="T126" i="6" s="1"/>
  <c r="T127" i="6" s="1"/>
  <c r="T128" i="6" s="1"/>
  <c r="T129" i="6" s="1"/>
  <c r="T130" i="6" s="1"/>
  <c r="T131" i="6" s="1"/>
  <c r="T132" i="6" s="1"/>
  <c r="T133" i="6" s="1"/>
  <c r="T134" i="6" s="1"/>
  <c r="T135" i="6" s="1"/>
  <c r="T136" i="6" s="1"/>
  <c r="T137" i="6" s="1"/>
  <c r="T138" i="6" s="1"/>
  <c r="T139" i="6" s="1"/>
  <c r="T140" i="6" s="1"/>
  <c r="T141" i="6" s="1"/>
  <c r="T142" i="6" s="1"/>
  <c r="T143" i="6" s="1"/>
  <c r="T144" i="6" s="1"/>
  <c r="T145" i="6" s="1"/>
  <c r="T146" i="6" s="1"/>
  <c r="T147" i="6" s="1"/>
  <c r="T148" i="6" s="1"/>
  <c r="T149" i="6" s="1"/>
  <c r="T150" i="6" s="1"/>
  <c r="T151" i="6" s="1"/>
  <c r="T152" i="6" s="1"/>
  <c r="T153" i="6" s="1"/>
  <c r="T154" i="6" s="1"/>
  <c r="T155" i="6" s="1"/>
  <c r="T156" i="6" s="1"/>
  <c r="T157" i="6" s="1"/>
  <c r="T158" i="6" s="1"/>
  <c r="T159" i="6" s="1"/>
  <c r="T160" i="6" s="1"/>
  <c r="T161" i="6" s="1"/>
  <c r="T162" i="6" s="1"/>
  <c r="T163" i="6" s="1"/>
  <c r="T164" i="6" s="1"/>
  <c r="T165" i="6" s="1"/>
  <c r="T166" i="6" s="1"/>
  <c r="T167" i="6" s="1"/>
  <c r="T168" i="6" s="1"/>
  <c r="T169" i="6" s="1"/>
  <c r="T170" i="6" s="1"/>
  <c r="T171" i="6" s="1"/>
  <c r="T172" i="6" s="1"/>
  <c r="T173" i="6" s="1"/>
  <c r="T174" i="6" s="1"/>
  <c r="T175" i="6" s="1"/>
  <c r="T176" i="6" s="1"/>
  <c r="T177" i="6" s="1"/>
  <c r="T178" i="6" s="1"/>
  <c r="T179" i="6" s="1"/>
  <c r="T180" i="6" s="1"/>
  <c r="T181" i="6" s="1"/>
  <c r="T182" i="6" s="1"/>
  <c r="T183" i="6" s="1"/>
  <c r="T184" i="6" s="1"/>
  <c r="T185" i="6" s="1"/>
  <c r="T186" i="6" s="1"/>
  <c r="T187" i="6" s="1"/>
  <c r="T188" i="6" s="1"/>
  <c r="T189" i="6" s="1"/>
  <c r="T190" i="6" s="1"/>
  <c r="T191" i="6" s="1"/>
  <c r="T192" i="6" s="1"/>
  <c r="T193" i="6" s="1"/>
  <c r="T194" i="6" s="1"/>
  <c r="T195" i="6" s="1"/>
  <c r="T196" i="6" s="1"/>
  <c r="T197" i="6" s="1"/>
  <c r="T198" i="6" s="1"/>
  <c r="T199" i="6" s="1"/>
  <c r="T200" i="6" s="1"/>
  <c r="T201" i="6" s="1"/>
  <c r="T202" i="6" s="1"/>
  <c r="T203" i="6" s="1"/>
  <c r="T204" i="6" s="1"/>
  <c r="T205" i="6" s="1"/>
  <c r="T206" i="6" s="1"/>
  <c r="T207" i="6" s="1"/>
  <c r="T208" i="6" s="1"/>
  <c r="T209" i="6" s="1"/>
  <c r="T210" i="6" s="1"/>
  <c r="T211" i="6" s="1"/>
  <c r="T212" i="6" s="1"/>
  <c r="T213" i="6" s="1"/>
  <c r="T214" i="6" s="1"/>
  <c r="T215" i="6" s="1"/>
  <c r="T216" i="6" s="1"/>
  <c r="T217" i="6" s="1"/>
  <c r="T218" i="6" s="1"/>
  <c r="T219" i="6" s="1"/>
  <c r="T220" i="6" s="1"/>
  <c r="T221" i="6" s="1"/>
  <c r="T222" i="6" s="1"/>
  <c r="T223" i="6" s="1"/>
  <c r="T224" i="6" s="1"/>
  <c r="T225" i="6" s="1"/>
  <c r="T226" i="6" s="1"/>
  <c r="T227" i="6" s="1"/>
  <c r="T228" i="6" s="1"/>
  <c r="T229" i="6" s="1"/>
  <c r="T230" i="6" s="1"/>
  <c r="T231" i="6" s="1"/>
  <c r="T232" i="6" s="1"/>
  <c r="T233" i="6" s="1"/>
  <c r="T234" i="6" s="1"/>
  <c r="T235" i="6" s="1"/>
  <c r="T236" i="6" s="1"/>
  <c r="T237" i="6" s="1"/>
  <c r="T238" i="6" s="1"/>
  <c r="T239" i="6" s="1"/>
  <c r="T240" i="6" s="1"/>
  <c r="T241" i="6" s="1"/>
  <c r="T242" i="6" s="1"/>
  <c r="T243" i="6" s="1"/>
  <c r="T244" i="6" s="1"/>
  <c r="T245" i="6" s="1"/>
  <c r="T246" i="6" s="1"/>
  <c r="T247" i="6" s="1"/>
  <c r="T248" i="6" s="1"/>
  <c r="T249" i="6" s="1"/>
  <c r="T250" i="6" s="1"/>
  <c r="T251" i="6" s="1"/>
  <c r="T252" i="6" s="1"/>
  <c r="T253" i="6" s="1"/>
  <c r="T254" i="6" s="1"/>
  <c r="T255" i="6" s="1"/>
  <c r="T256" i="6" s="1"/>
  <c r="T257" i="6" s="1"/>
  <c r="T258" i="6" s="1"/>
  <c r="T259" i="6" s="1"/>
  <c r="T260" i="6" s="1"/>
  <c r="T261" i="6" s="1"/>
  <c r="T262" i="6" s="1"/>
  <c r="T263" i="6" s="1"/>
  <c r="T264" i="6" s="1"/>
  <c r="T265" i="6" s="1"/>
  <c r="T266" i="6" s="1"/>
  <c r="T267" i="6" s="1"/>
  <c r="T268" i="6" s="1"/>
  <c r="T269" i="6" s="1"/>
  <c r="T270" i="6" s="1"/>
  <c r="T271" i="6" s="1"/>
  <c r="T272" i="6" s="1"/>
  <c r="T273" i="6" s="1"/>
  <c r="T274" i="6" s="1"/>
  <c r="T275" i="6" s="1"/>
  <c r="T276" i="6" s="1"/>
  <c r="T277" i="6" s="1"/>
  <c r="T278" i="6" s="1"/>
  <c r="T279" i="6" s="1"/>
  <c r="T280" i="6" s="1"/>
  <c r="T281" i="6" s="1"/>
  <c r="T282" i="6" s="1"/>
  <c r="T283" i="6" s="1"/>
  <c r="T284" i="6" s="1"/>
  <c r="T285" i="6" s="1"/>
  <c r="T286" i="6" s="1"/>
  <c r="T287" i="6" s="1"/>
  <c r="T288" i="6" s="1"/>
  <c r="T289" i="6" s="1"/>
  <c r="T290" i="6" s="1"/>
  <c r="T291" i="6" s="1"/>
  <c r="T292" i="6" s="1"/>
  <c r="T293" i="6" s="1"/>
  <c r="T294" i="6" s="1"/>
  <c r="T295" i="6" s="1"/>
  <c r="T296" i="6" s="1"/>
  <c r="T297" i="6" s="1"/>
  <c r="T298" i="6" s="1"/>
  <c r="T299" i="6" s="1"/>
  <c r="T300" i="6" s="1"/>
  <c r="T301" i="6" s="1"/>
  <c r="T302" i="6" s="1"/>
  <c r="T303" i="6" s="1"/>
  <c r="T304" i="6" s="1"/>
  <c r="T305" i="6" s="1"/>
  <c r="T306" i="6" s="1"/>
  <c r="T307" i="6" s="1"/>
  <c r="T18" i="6" s="1"/>
  <c r="R8" i="6"/>
  <c r="Q8" i="6"/>
  <c r="P8" i="6"/>
  <c r="S8" i="6"/>
  <c r="T21" i="7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46" i="7" s="1"/>
  <c r="T47" i="7" s="1"/>
  <c r="T48" i="7" s="1"/>
  <c r="T49" i="7" s="1"/>
  <c r="T50" i="7" s="1"/>
  <c r="T51" i="7" s="1"/>
  <c r="T52" i="7" s="1"/>
  <c r="T53" i="7" s="1"/>
  <c r="T54" i="7" s="1"/>
  <c r="T55" i="7" s="1"/>
  <c r="T56" i="7" s="1"/>
  <c r="T57" i="7" s="1"/>
  <c r="T58" i="7" s="1"/>
  <c r="T59" i="7" s="1"/>
  <c r="T60" i="7" s="1"/>
  <c r="T61" i="7" s="1"/>
  <c r="T62" i="7" s="1"/>
  <c r="T63" i="7" s="1"/>
  <c r="T64" i="7" s="1"/>
  <c r="T65" i="7" s="1"/>
  <c r="T66" i="7" s="1"/>
  <c r="T67" i="7" s="1"/>
  <c r="T68" i="7" s="1"/>
  <c r="T69" i="7" s="1"/>
  <c r="T70" i="7" s="1"/>
  <c r="T71" i="7" s="1"/>
  <c r="T72" i="7" s="1"/>
  <c r="T73" i="7" s="1"/>
  <c r="T74" i="7" s="1"/>
  <c r="T75" i="7" s="1"/>
  <c r="T76" i="7" s="1"/>
  <c r="T77" i="7" s="1"/>
  <c r="T78" i="7" s="1"/>
  <c r="T79" i="7" s="1"/>
  <c r="T80" i="7" s="1"/>
  <c r="T81" i="7" s="1"/>
  <c r="T82" i="7" s="1"/>
  <c r="T83" i="7" s="1"/>
  <c r="T84" i="7" s="1"/>
  <c r="T85" i="7" s="1"/>
  <c r="T86" i="7" s="1"/>
  <c r="T87" i="7" s="1"/>
  <c r="T88" i="7" s="1"/>
  <c r="T89" i="7" s="1"/>
  <c r="T90" i="7" s="1"/>
  <c r="T91" i="7" s="1"/>
  <c r="T92" i="7" s="1"/>
  <c r="T93" i="7" s="1"/>
  <c r="T94" i="7" s="1"/>
  <c r="T95" i="7" s="1"/>
  <c r="T96" i="7" s="1"/>
  <c r="T97" i="7" s="1"/>
  <c r="T98" i="7" s="1"/>
  <c r="T99" i="7" s="1"/>
  <c r="T100" i="7" s="1"/>
  <c r="T101" i="7" s="1"/>
  <c r="T102" i="7" s="1"/>
  <c r="T103" i="7" s="1"/>
  <c r="T104" i="7" s="1"/>
  <c r="T105" i="7" s="1"/>
  <c r="T106" i="7" s="1"/>
  <c r="T107" i="7" s="1"/>
  <c r="T108" i="7" s="1"/>
  <c r="T109" i="7" s="1"/>
  <c r="T110" i="7" s="1"/>
  <c r="T111" i="7" s="1"/>
  <c r="T112" i="7" s="1"/>
  <c r="T113" i="7" s="1"/>
  <c r="T114" i="7" s="1"/>
  <c r="T115" i="7" s="1"/>
  <c r="T116" i="7" s="1"/>
  <c r="T117" i="7" s="1"/>
  <c r="T118" i="7" s="1"/>
  <c r="T119" i="7" s="1"/>
  <c r="T120" i="7" s="1"/>
  <c r="T121" i="7" s="1"/>
  <c r="T122" i="7" s="1"/>
  <c r="T123" i="7" s="1"/>
  <c r="T124" i="7" s="1"/>
  <c r="T125" i="7" s="1"/>
  <c r="T126" i="7" s="1"/>
  <c r="T127" i="7" s="1"/>
  <c r="T128" i="7" s="1"/>
  <c r="T129" i="7" s="1"/>
  <c r="T130" i="7" s="1"/>
  <c r="T131" i="7" s="1"/>
  <c r="T132" i="7" s="1"/>
  <c r="T133" i="7" s="1"/>
  <c r="T134" i="7" s="1"/>
  <c r="T135" i="7" s="1"/>
  <c r="T136" i="7" s="1"/>
  <c r="T137" i="7" s="1"/>
  <c r="T138" i="7" s="1"/>
  <c r="T139" i="7" s="1"/>
  <c r="T140" i="7" s="1"/>
  <c r="T141" i="7" s="1"/>
  <c r="T142" i="7" s="1"/>
  <c r="T143" i="7" s="1"/>
  <c r="T144" i="7" s="1"/>
  <c r="T145" i="7" s="1"/>
  <c r="T146" i="7" s="1"/>
  <c r="T147" i="7" s="1"/>
  <c r="T148" i="7" s="1"/>
  <c r="T149" i="7" s="1"/>
  <c r="T150" i="7" s="1"/>
  <c r="T151" i="7" s="1"/>
  <c r="T152" i="7" s="1"/>
  <c r="T153" i="7" s="1"/>
  <c r="T154" i="7" s="1"/>
  <c r="T155" i="7" s="1"/>
  <c r="T156" i="7" s="1"/>
  <c r="T157" i="7" s="1"/>
  <c r="T158" i="7" s="1"/>
  <c r="T159" i="7" s="1"/>
  <c r="T160" i="7" s="1"/>
  <c r="T161" i="7" s="1"/>
  <c r="T162" i="7" s="1"/>
  <c r="T163" i="7" s="1"/>
  <c r="T164" i="7" s="1"/>
  <c r="T165" i="7" s="1"/>
  <c r="T166" i="7" s="1"/>
  <c r="T167" i="7" s="1"/>
  <c r="T168" i="7" s="1"/>
  <c r="T169" i="7" s="1"/>
  <c r="T170" i="7" s="1"/>
  <c r="T171" i="7" s="1"/>
  <c r="T172" i="7" s="1"/>
  <c r="T173" i="7" s="1"/>
  <c r="T174" i="7" s="1"/>
  <c r="T175" i="7" s="1"/>
  <c r="T176" i="7" s="1"/>
  <c r="T177" i="7" s="1"/>
  <c r="T178" i="7" s="1"/>
  <c r="T179" i="7" s="1"/>
  <c r="T180" i="7" s="1"/>
  <c r="T181" i="7" s="1"/>
  <c r="T182" i="7" s="1"/>
  <c r="T183" i="7" s="1"/>
  <c r="T184" i="7" s="1"/>
  <c r="T185" i="7" s="1"/>
  <c r="T186" i="7" s="1"/>
  <c r="T187" i="7" s="1"/>
  <c r="T188" i="7" s="1"/>
  <c r="T189" i="7" s="1"/>
  <c r="T190" i="7" s="1"/>
  <c r="T191" i="7" s="1"/>
  <c r="T192" i="7" s="1"/>
  <c r="T193" i="7" s="1"/>
  <c r="T194" i="7" s="1"/>
  <c r="T195" i="7" s="1"/>
  <c r="T196" i="7" s="1"/>
  <c r="T197" i="7" s="1"/>
  <c r="T198" i="7" s="1"/>
  <c r="T199" i="7" s="1"/>
  <c r="T200" i="7" s="1"/>
  <c r="T201" i="7" s="1"/>
  <c r="T202" i="7" s="1"/>
  <c r="T203" i="7" s="1"/>
  <c r="T204" i="7" s="1"/>
  <c r="T205" i="7" s="1"/>
  <c r="T206" i="7" s="1"/>
  <c r="T207" i="7" s="1"/>
  <c r="T208" i="7" s="1"/>
  <c r="T209" i="7" s="1"/>
  <c r="T210" i="7" s="1"/>
  <c r="T211" i="7" s="1"/>
  <c r="T212" i="7" s="1"/>
  <c r="T213" i="7" s="1"/>
  <c r="T214" i="7" s="1"/>
  <c r="T215" i="7" s="1"/>
  <c r="T216" i="7" s="1"/>
  <c r="T217" i="7" s="1"/>
  <c r="T218" i="7" s="1"/>
  <c r="T219" i="7" s="1"/>
  <c r="T220" i="7" s="1"/>
  <c r="T221" i="7" s="1"/>
  <c r="T222" i="7" s="1"/>
  <c r="T223" i="7" s="1"/>
  <c r="T224" i="7" s="1"/>
  <c r="T225" i="7" s="1"/>
  <c r="T226" i="7" s="1"/>
  <c r="T227" i="7" s="1"/>
  <c r="T228" i="7" s="1"/>
  <c r="T229" i="7" s="1"/>
  <c r="T230" i="7" s="1"/>
  <c r="T231" i="7" s="1"/>
  <c r="T232" i="7" s="1"/>
  <c r="T233" i="7" s="1"/>
  <c r="T234" i="7" s="1"/>
  <c r="T235" i="7" s="1"/>
  <c r="T236" i="7" s="1"/>
  <c r="T237" i="7" s="1"/>
  <c r="T238" i="7" s="1"/>
  <c r="T239" i="7" s="1"/>
  <c r="T240" i="7" s="1"/>
  <c r="T241" i="7" s="1"/>
  <c r="T242" i="7" s="1"/>
  <c r="T243" i="7" s="1"/>
  <c r="T244" i="7" s="1"/>
  <c r="T245" i="7" s="1"/>
  <c r="T246" i="7" s="1"/>
  <c r="T247" i="7" s="1"/>
  <c r="T248" i="7" s="1"/>
  <c r="T249" i="7" s="1"/>
  <c r="T250" i="7" s="1"/>
  <c r="T251" i="7" s="1"/>
  <c r="T252" i="7" s="1"/>
  <c r="T253" i="7" s="1"/>
  <c r="T254" i="7" s="1"/>
  <c r="T255" i="7" s="1"/>
  <c r="T256" i="7" s="1"/>
  <c r="T257" i="7" s="1"/>
  <c r="T258" i="7" s="1"/>
  <c r="T259" i="7" s="1"/>
  <c r="T260" i="7" s="1"/>
  <c r="T261" i="7" s="1"/>
  <c r="T262" i="7" s="1"/>
  <c r="T263" i="7" s="1"/>
  <c r="T264" i="7" s="1"/>
  <c r="T265" i="7" s="1"/>
  <c r="T266" i="7" s="1"/>
  <c r="T267" i="7" s="1"/>
  <c r="T268" i="7" s="1"/>
  <c r="T269" i="7" s="1"/>
  <c r="T270" i="7" s="1"/>
  <c r="T271" i="7" s="1"/>
  <c r="T272" i="7" s="1"/>
  <c r="T273" i="7" s="1"/>
  <c r="T274" i="7" s="1"/>
  <c r="T275" i="7" s="1"/>
  <c r="T276" i="7" s="1"/>
  <c r="T277" i="7" s="1"/>
  <c r="T278" i="7" s="1"/>
  <c r="T279" i="7" s="1"/>
  <c r="T280" i="7" s="1"/>
  <c r="T281" i="7" s="1"/>
  <c r="T282" i="7" s="1"/>
  <c r="T283" i="7" s="1"/>
  <c r="T284" i="7" s="1"/>
  <c r="T285" i="7" s="1"/>
  <c r="T286" i="7" s="1"/>
  <c r="T287" i="7" s="1"/>
  <c r="T288" i="7" s="1"/>
  <c r="T289" i="7" s="1"/>
  <c r="T290" i="7" s="1"/>
  <c r="T291" i="7" s="1"/>
  <c r="T292" i="7" s="1"/>
  <c r="T293" i="7" s="1"/>
  <c r="T294" i="7" s="1"/>
  <c r="T295" i="7" s="1"/>
  <c r="T296" i="7" s="1"/>
  <c r="T297" i="7" s="1"/>
  <c r="T298" i="7" s="1"/>
  <c r="T299" i="7" s="1"/>
  <c r="T300" i="7" s="1"/>
  <c r="T301" i="7" s="1"/>
  <c r="T302" i="7" s="1"/>
  <c r="T303" i="7" s="1"/>
  <c r="T304" i="7" s="1"/>
  <c r="T305" i="7" s="1"/>
  <c r="T306" i="7" s="1"/>
  <c r="T307" i="7" s="1"/>
  <c r="T18" i="7" s="1"/>
  <c r="T19" i="7"/>
  <c r="S2" i="7"/>
  <c r="O8" i="7"/>
  <c r="K18" i="8"/>
  <c r="K17" i="8" s="1"/>
  <c r="K16" i="8" s="1"/>
  <c r="K15" i="8" s="1"/>
  <c r="K14" i="8" s="1"/>
  <c r="K13" i="8" s="1"/>
  <c r="K12" i="8" s="1"/>
  <c r="K11" i="8" s="1"/>
  <c r="K10" i="8" s="1"/>
  <c r="K9" i="8" s="1"/>
  <c r="K8" i="8" s="1"/>
  <c r="K7" i="8" s="1"/>
  <c r="K18" i="9"/>
  <c r="K17" i="9" s="1"/>
  <c r="K16" i="9" s="1"/>
  <c r="K15" i="9" s="1"/>
  <c r="K14" i="9" s="1"/>
  <c r="K13" i="9" s="1"/>
  <c r="K12" i="9" s="1"/>
  <c r="K11" i="9" s="1"/>
  <c r="K10" i="9" s="1"/>
  <c r="K9" i="9" s="1"/>
  <c r="K8" i="9" s="1"/>
  <c r="K7" i="9" s="1"/>
  <c r="Q19" i="9"/>
  <c r="Y19" i="9" s="1"/>
  <c r="S2" i="5"/>
  <c r="O8" i="5" s="1"/>
  <c r="S21" i="8"/>
  <c r="P21" i="9"/>
  <c r="AA18" i="8"/>
  <c r="P20" i="8"/>
  <c r="U20" i="8" s="1"/>
  <c r="V19" i="8"/>
  <c r="K18" i="11"/>
  <c r="K17" i="11" s="1"/>
  <c r="K16" i="11" s="1"/>
  <c r="K15" i="11" s="1"/>
  <c r="K14" i="11" s="1"/>
  <c r="K13" i="11" s="1"/>
  <c r="K12" i="11" s="1"/>
  <c r="K11" i="11" s="1"/>
  <c r="K10" i="11" s="1"/>
  <c r="K9" i="11" s="1"/>
  <c r="K8" i="11" s="1"/>
  <c r="K7" i="11" s="1"/>
  <c r="W18" i="8"/>
  <c r="Z18" i="9"/>
  <c r="R21" i="10"/>
  <c r="R22" i="10" s="1"/>
  <c r="R23" i="10" s="1"/>
  <c r="R24" i="10" s="1"/>
  <c r="R25" i="10" s="1"/>
  <c r="R26" i="10" s="1"/>
  <c r="R27" i="10" s="1"/>
  <c r="Q19" i="10"/>
  <c r="Z19" i="10" s="1"/>
  <c r="AA19" i="10" s="1"/>
  <c r="K18" i="10"/>
  <c r="K17" i="10" s="1"/>
  <c r="K16" i="10" s="1"/>
  <c r="K15" i="10" s="1"/>
  <c r="K14" i="10" s="1"/>
  <c r="K13" i="10" s="1"/>
  <c r="K12" i="10" s="1"/>
  <c r="K11" i="10" s="1"/>
  <c r="K10" i="10" s="1"/>
  <c r="K9" i="10" s="1"/>
  <c r="K8" i="10" s="1"/>
  <c r="K7" i="10" s="1"/>
  <c r="R20" i="9"/>
  <c r="U18" i="10"/>
  <c r="Z18" i="10"/>
  <c r="S19" i="10"/>
  <c r="U20" i="11"/>
  <c r="V20" i="11" s="1"/>
  <c r="S19" i="9"/>
  <c r="W18" i="10"/>
  <c r="V18" i="11"/>
  <c r="V19" i="11"/>
  <c r="U19" i="9"/>
  <c r="P20" i="10"/>
  <c r="V19" i="10"/>
  <c r="R21" i="11"/>
  <c r="R22" i="11" s="1"/>
  <c r="R23" i="11" s="1"/>
  <c r="R24" i="11" s="1"/>
  <c r="R25" i="11" s="1"/>
  <c r="R26" i="11" s="1"/>
  <c r="R27" i="11" s="1"/>
  <c r="P21" i="11"/>
  <c r="S19" i="11"/>
  <c r="S20" i="11" s="1"/>
  <c r="S21" i="11" s="1"/>
  <c r="S22" i="11" s="1"/>
  <c r="S23" i="11" s="1"/>
  <c r="S24" i="11" s="1"/>
  <c r="S25" i="11" s="1"/>
  <c r="S26" i="11" s="1"/>
  <c r="S27" i="11" s="1"/>
  <c r="S28" i="11" s="1"/>
  <c r="S29" i="11" s="1"/>
  <c r="S30" i="11" s="1"/>
  <c r="S31" i="11" s="1"/>
  <c r="S32" i="11" s="1"/>
  <c r="S33" i="11" s="1"/>
  <c r="S34" i="11" s="1"/>
  <c r="S35" i="11" s="1"/>
  <c r="S36" i="11" s="1"/>
  <c r="S37" i="11" s="1"/>
  <c r="S38" i="11" s="1"/>
  <c r="S39" i="11" s="1"/>
  <c r="S40" i="11" s="1"/>
  <c r="S41" i="11" s="1"/>
  <c r="S42" i="11" s="1"/>
  <c r="S43" i="11" s="1"/>
  <c r="S44" i="11" s="1"/>
  <c r="S45" i="11" s="1"/>
  <c r="S46" i="11" s="1"/>
  <c r="S47" i="11" s="1"/>
  <c r="S48" i="11" s="1"/>
  <c r="S49" i="11" s="1"/>
  <c r="S50" i="11" s="1"/>
  <c r="S51" i="11" s="1"/>
  <c r="S52" i="11" s="1"/>
  <c r="S53" i="11" s="1"/>
  <c r="S54" i="11" s="1"/>
  <c r="S55" i="11" s="1"/>
  <c r="S56" i="11" s="1"/>
  <c r="S57" i="11" s="1"/>
  <c r="S58" i="11" s="1"/>
  <c r="S59" i="11" s="1"/>
  <c r="S60" i="11" s="1"/>
  <c r="S61" i="11" s="1"/>
  <c r="S62" i="11" s="1"/>
  <c r="S63" i="11" s="1"/>
  <c r="S64" i="11" s="1"/>
  <c r="S65" i="11" s="1"/>
  <c r="S66" i="11" s="1"/>
  <c r="S67" i="11" s="1"/>
  <c r="S68" i="11" s="1"/>
  <c r="S69" i="11" s="1"/>
  <c r="S70" i="11" s="1"/>
  <c r="S71" i="11" s="1"/>
  <c r="S72" i="11" s="1"/>
  <c r="S73" i="11" s="1"/>
  <c r="S74" i="11" s="1"/>
  <c r="S75" i="11" s="1"/>
  <c r="S76" i="11" s="1"/>
  <c r="S77" i="11" s="1"/>
  <c r="S78" i="11" s="1"/>
  <c r="S79" i="11" s="1"/>
  <c r="S80" i="11" s="1"/>
  <c r="S81" i="11" s="1"/>
  <c r="S82" i="11" s="1"/>
  <c r="S83" i="11" s="1"/>
  <c r="S84" i="11" s="1"/>
  <c r="S85" i="11" s="1"/>
  <c r="S86" i="11" s="1"/>
  <c r="S87" i="11" s="1"/>
  <c r="S88" i="11" s="1"/>
  <c r="S89" i="11" s="1"/>
  <c r="S90" i="11" s="1"/>
  <c r="S91" i="11" s="1"/>
  <c r="S92" i="11" s="1"/>
  <c r="S93" i="11" s="1"/>
  <c r="S94" i="11" s="1"/>
  <c r="S95" i="11" s="1"/>
  <c r="S96" i="11" s="1"/>
  <c r="S97" i="11" s="1"/>
  <c r="S98" i="11" s="1"/>
  <c r="S99" i="11" s="1"/>
  <c r="S100" i="11" s="1"/>
  <c r="S101" i="11" s="1"/>
  <c r="S102" i="11" s="1"/>
  <c r="S103" i="11" s="1"/>
  <c r="S104" i="11" s="1"/>
  <c r="S105" i="11" s="1"/>
  <c r="S106" i="11" s="1"/>
  <c r="S107" i="11" s="1"/>
  <c r="S108" i="11" s="1"/>
  <c r="S109" i="11" s="1"/>
  <c r="S110" i="11" s="1"/>
  <c r="S111" i="11" s="1"/>
  <c r="S112" i="11" s="1"/>
  <c r="S113" i="11" s="1"/>
  <c r="S114" i="11" s="1"/>
  <c r="S115" i="11" s="1"/>
  <c r="S116" i="11" s="1"/>
  <c r="S117" i="11" s="1"/>
  <c r="S118" i="11" s="1"/>
  <c r="S119" i="11" s="1"/>
  <c r="S120" i="11" s="1"/>
  <c r="S121" i="11" s="1"/>
  <c r="S122" i="11" s="1"/>
  <c r="S123" i="11" s="1"/>
  <c r="S124" i="11" s="1"/>
  <c r="S125" i="11" s="1"/>
  <c r="S126" i="11" s="1"/>
  <c r="S127" i="11" s="1"/>
  <c r="S128" i="11" s="1"/>
  <c r="S129" i="11" s="1"/>
  <c r="S130" i="11" s="1"/>
  <c r="S131" i="11" s="1"/>
  <c r="S132" i="11" s="1"/>
  <c r="S133" i="11" s="1"/>
  <c r="S134" i="11" s="1"/>
  <c r="S135" i="11" s="1"/>
  <c r="S136" i="11" s="1"/>
  <c r="S137" i="11" s="1"/>
  <c r="S138" i="11" s="1"/>
  <c r="S139" i="11" s="1"/>
  <c r="S140" i="11" s="1"/>
  <c r="S141" i="11" s="1"/>
  <c r="S142" i="11" s="1"/>
  <c r="S143" i="11" s="1"/>
  <c r="S144" i="11" s="1"/>
  <c r="S145" i="11" s="1"/>
  <c r="S146" i="11" s="1"/>
  <c r="S147" i="11" s="1"/>
  <c r="S148" i="11" s="1"/>
  <c r="S149" i="11" s="1"/>
  <c r="S150" i="11" s="1"/>
  <c r="S151" i="11" s="1"/>
  <c r="S152" i="11" s="1"/>
  <c r="S153" i="11" s="1"/>
  <c r="S154" i="11" s="1"/>
  <c r="S155" i="11" s="1"/>
  <c r="S156" i="11" s="1"/>
  <c r="S157" i="11" s="1"/>
  <c r="S158" i="11" s="1"/>
  <c r="S159" i="11" s="1"/>
  <c r="S160" i="11" s="1"/>
  <c r="S161" i="11" s="1"/>
  <c r="S162" i="11" s="1"/>
  <c r="S163" i="11" s="1"/>
  <c r="S164" i="11" s="1"/>
  <c r="S165" i="11" s="1"/>
  <c r="S166" i="11" s="1"/>
  <c r="S167" i="11" s="1"/>
  <c r="S168" i="11" s="1"/>
  <c r="S169" i="11" s="1"/>
  <c r="S170" i="11" s="1"/>
  <c r="S171" i="11" s="1"/>
  <c r="S172" i="11" s="1"/>
  <c r="S173" i="11" s="1"/>
  <c r="S174" i="11" s="1"/>
  <c r="S175" i="11" s="1"/>
  <c r="S176" i="11" s="1"/>
  <c r="S177" i="11" s="1"/>
  <c r="S178" i="11" s="1"/>
  <c r="S179" i="11" s="1"/>
  <c r="S180" i="11" s="1"/>
  <c r="S181" i="11" s="1"/>
  <c r="S182" i="11" s="1"/>
  <c r="S183" i="11" s="1"/>
  <c r="S184" i="11" s="1"/>
  <c r="S185" i="11" s="1"/>
  <c r="S186" i="11" s="1"/>
  <c r="S187" i="11" s="1"/>
  <c r="S188" i="11" s="1"/>
  <c r="S189" i="11" s="1"/>
  <c r="S190" i="11" s="1"/>
  <c r="S191" i="11" s="1"/>
  <c r="S192" i="11" s="1"/>
  <c r="S193" i="11" s="1"/>
  <c r="S194" i="11" s="1"/>
  <c r="S195" i="11" s="1"/>
  <c r="S196" i="11" s="1"/>
  <c r="S197" i="11" s="1"/>
  <c r="S198" i="11" s="1"/>
  <c r="S199" i="11" s="1"/>
  <c r="S200" i="11" s="1"/>
  <c r="S201" i="11" s="1"/>
  <c r="S202" i="11" s="1"/>
  <c r="S203" i="11" s="1"/>
  <c r="S204" i="11" s="1"/>
  <c r="S205" i="11" s="1"/>
  <c r="S206" i="11" s="1"/>
  <c r="S207" i="11" s="1"/>
  <c r="S208" i="11" s="1"/>
  <c r="S209" i="11" s="1"/>
  <c r="S210" i="11" s="1"/>
  <c r="S211" i="11" s="1"/>
  <c r="S212" i="11" s="1"/>
  <c r="S213" i="11" s="1"/>
  <c r="S214" i="11" s="1"/>
  <c r="S215" i="11" s="1"/>
  <c r="S216" i="11" s="1"/>
  <c r="S217" i="11" s="1"/>
  <c r="S218" i="11" s="1"/>
  <c r="S219" i="11" s="1"/>
  <c r="S220" i="11" s="1"/>
  <c r="S221" i="11" s="1"/>
  <c r="S222" i="11" s="1"/>
  <c r="S223" i="11" s="1"/>
  <c r="S224" i="11" s="1"/>
  <c r="S225" i="11" s="1"/>
  <c r="S226" i="11" s="1"/>
  <c r="S227" i="11" s="1"/>
  <c r="S228" i="11" s="1"/>
  <c r="S229" i="11" s="1"/>
  <c r="S230" i="11" s="1"/>
  <c r="S231" i="11" s="1"/>
  <c r="S232" i="11" s="1"/>
  <c r="S233" i="11" s="1"/>
  <c r="S234" i="11" s="1"/>
  <c r="S235" i="11" s="1"/>
  <c r="S236" i="11" s="1"/>
  <c r="S237" i="11" s="1"/>
  <c r="S238" i="11" s="1"/>
  <c r="S239" i="11" s="1"/>
  <c r="S240" i="11" s="1"/>
  <c r="S241" i="11" s="1"/>
  <c r="S242" i="11" s="1"/>
  <c r="S243" i="11" s="1"/>
  <c r="S244" i="11" s="1"/>
  <c r="S245" i="11" s="1"/>
  <c r="S246" i="11" s="1"/>
  <c r="S247" i="11" s="1"/>
  <c r="S248" i="11" s="1"/>
  <c r="S249" i="11" s="1"/>
  <c r="S250" i="11" s="1"/>
  <c r="S251" i="11" s="1"/>
  <c r="S252" i="11" s="1"/>
  <c r="S253" i="11" s="1"/>
  <c r="S254" i="11" s="1"/>
  <c r="S255" i="11" s="1"/>
  <c r="S256" i="11" s="1"/>
  <c r="S257" i="11" s="1"/>
  <c r="S258" i="11" s="1"/>
  <c r="S259" i="11" s="1"/>
  <c r="S260" i="11" s="1"/>
  <c r="S261" i="11" s="1"/>
  <c r="S262" i="11" s="1"/>
  <c r="S263" i="11" s="1"/>
  <c r="S264" i="11" s="1"/>
  <c r="S265" i="11" s="1"/>
  <c r="S266" i="11" s="1"/>
  <c r="S267" i="11" s="1"/>
  <c r="S268" i="11" s="1"/>
  <c r="S269" i="11" s="1"/>
  <c r="S270" i="11" s="1"/>
  <c r="S271" i="11" s="1"/>
  <c r="S272" i="11" s="1"/>
  <c r="S273" i="11" s="1"/>
  <c r="S274" i="11" s="1"/>
  <c r="S275" i="11" s="1"/>
  <c r="S276" i="11" s="1"/>
  <c r="S277" i="11" s="1"/>
  <c r="S278" i="11" s="1"/>
  <c r="S279" i="11" s="1"/>
  <c r="S280" i="11" s="1"/>
  <c r="S281" i="11" s="1"/>
  <c r="S282" i="11" s="1"/>
  <c r="S283" i="11" s="1"/>
  <c r="S284" i="11" s="1"/>
  <c r="S285" i="11" s="1"/>
  <c r="S286" i="11" s="1"/>
  <c r="S287" i="11" s="1"/>
  <c r="S288" i="11" s="1"/>
  <c r="S289" i="11" s="1"/>
  <c r="S290" i="11" s="1"/>
  <c r="S291" i="11" s="1"/>
  <c r="S292" i="11" s="1"/>
  <c r="S293" i="11" s="1"/>
  <c r="S294" i="11" s="1"/>
  <c r="S295" i="11" s="1"/>
  <c r="S296" i="11" s="1"/>
  <c r="S297" i="11" s="1"/>
  <c r="S298" i="11" s="1"/>
  <c r="S299" i="11" s="1"/>
  <c r="S300" i="11" s="1"/>
  <c r="S301" i="11" s="1"/>
  <c r="S302" i="11" s="1"/>
  <c r="S303" i="11" s="1"/>
  <c r="S304" i="11" s="1"/>
  <c r="S305" i="11" s="1"/>
  <c r="R21" i="12"/>
  <c r="R22" i="12" s="1"/>
  <c r="R23" i="12" s="1"/>
  <c r="R24" i="12" s="1"/>
  <c r="R25" i="12" s="1"/>
  <c r="R26" i="12" s="1"/>
  <c r="R27" i="12" s="1"/>
  <c r="R28" i="12" s="1"/>
  <c r="R29" i="12" s="1"/>
  <c r="U20" i="12"/>
  <c r="S17" i="11"/>
  <c r="Y18" i="11"/>
  <c r="P22" i="13"/>
  <c r="Z21" i="13"/>
  <c r="AA21" i="13" s="1"/>
  <c r="X21" i="13"/>
  <c r="Y21" i="13" s="1"/>
  <c r="U21" i="12"/>
  <c r="P22" i="12"/>
  <c r="X21" i="12"/>
  <c r="Y21" i="12" s="1"/>
  <c r="Z21" i="12"/>
  <c r="AA21" i="12" s="1"/>
  <c r="X20" i="12"/>
  <c r="Z20" i="12"/>
  <c r="AA20" i="13"/>
  <c r="T21" i="14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T35" i="14" s="1"/>
  <c r="T36" i="14" s="1"/>
  <c r="T37" i="14" s="1"/>
  <c r="T38" i="14" s="1"/>
  <c r="T39" i="14" s="1"/>
  <c r="T40" i="14" s="1"/>
  <c r="T41" i="14" s="1"/>
  <c r="T42" i="14" s="1"/>
  <c r="T43" i="14" s="1"/>
  <c r="T44" i="14" s="1"/>
  <c r="T45" i="14" s="1"/>
  <c r="T46" i="14" s="1"/>
  <c r="T47" i="14" s="1"/>
  <c r="T48" i="14" s="1"/>
  <c r="T49" i="14" s="1"/>
  <c r="T50" i="14" s="1"/>
  <c r="T51" i="14" s="1"/>
  <c r="T52" i="14" s="1"/>
  <c r="T53" i="14" s="1"/>
  <c r="T54" i="14" s="1"/>
  <c r="T55" i="14" s="1"/>
  <c r="T56" i="14" s="1"/>
  <c r="T57" i="14" s="1"/>
  <c r="T58" i="14" s="1"/>
  <c r="T59" i="14" s="1"/>
  <c r="T60" i="14" s="1"/>
  <c r="T61" i="14" s="1"/>
  <c r="T62" i="14" s="1"/>
  <c r="T63" i="14" s="1"/>
  <c r="T64" i="14" s="1"/>
  <c r="T65" i="14" s="1"/>
  <c r="T66" i="14" s="1"/>
  <c r="T67" i="14" s="1"/>
  <c r="T68" i="14" s="1"/>
  <c r="T69" i="14" s="1"/>
  <c r="T70" i="14" s="1"/>
  <c r="T71" i="14" s="1"/>
  <c r="T72" i="14" s="1"/>
  <c r="T73" i="14" s="1"/>
  <c r="T74" i="14" s="1"/>
  <c r="T75" i="14" s="1"/>
  <c r="T76" i="14" s="1"/>
  <c r="T77" i="14" s="1"/>
  <c r="T78" i="14" s="1"/>
  <c r="T79" i="14" s="1"/>
  <c r="T80" i="14" s="1"/>
  <c r="T81" i="14" s="1"/>
  <c r="T82" i="14" s="1"/>
  <c r="T83" i="14" s="1"/>
  <c r="T84" i="14" s="1"/>
  <c r="T85" i="14" s="1"/>
  <c r="T86" i="14" s="1"/>
  <c r="T87" i="14" s="1"/>
  <c r="T88" i="14" s="1"/>
  <c r="T89" i="14" s="1"/>
  <c r="T90" i="14" s="1"/>
  <c r="T91" i="14" s="1"/>
  <c r="T92" i="14" s="1"/>
  <c r="T93" i="14" s="1"/>
  <c r="T94" i="14" s="1"/>
  <c r="T95" i="14" s="1"/>
  <c r="T96" i="14" s="1"/>
  <c r="T97" i="14" s="1"/>
  <c r="T98" i="14" s="1"/>
  <c r="T99" i="14" s="1"/>
  <c r="T100" i="14" s="1"/>
  <c r="T101" i="14" s="1"/>
  <c r="T102" i="14" s="1"/>
  <c r="T103" i="14" s="1"/>
  <c r="T104" i="14" s="1"/>
  <c r="T105" i="14" s="1"/>
  <c r="T106" i="14" s="1"/>
  <c r="T107" i="14" s="1"/>
  <c r="T108" i="14" s="1"/>
  <c r="T109" i="14" s="1"/>
  <c r="T110" i="14" s="1"/>
  <c r="T111" i="14" s="1"/>
  <c r="T112" i="14" s="1"/>
  <c r="T113" i="14" s="1"/>
  <c r="T114" i="14" s="1"/>
  <c r="T115" i="14" s="1"/>
  <c r="T116" i="14" s="1"/>
  <c r="T117" i="14" s="1"/>
  <c r="T118" i="14" s="1"/>
  <c r="T119" i="14" s="1"/>
  <c r="T120" i="14" s="1"/>
  <c r="T121" i="14" s="1"/>
  <c r="T122" i="14" s="1"/>
  <c r="T123" i="14" s="1"/>
  <c r="T124" i="14" s="1"/>
  <c r="T125" i="14" s="1"/>
  <c r="T126" i="14" s="1"/>
  <c r="T127" i="14" s="1"/>
  <c r="T128" i="14" s="1"/>
  <c r="T129" i="14" s="1"/>
  <c r="T130" i="14" s="1"/>
  <c r="T131" i="14" s="1"/>
  <c r="T132" i="14" s="1"/>
  <c r="T133" i="14" s="1"/>
  <c r="T134" i="14" s="1"/>
  <c r="T135" i="14" s="1"/>
  <c r="T136" i="14" s="1"/>
  <c r="T137" i="14" s="1"/>
  <c r="T138" i="14" s="1"/>
  <c r="T139" i="14" s="1"/>
  <c r="T140" i="14" s="1"/>
  <c r="T141" i="14" s="1"/>
  <c r="T142" i="14" s="1"/>
  <c r="T143" i="14" s="1"/>
  <c r="T144" i="14" s="1"/>
  <c r="T145" i="14" s="1"/>
  <c r="T146" i="14" s="1"/>
  <c r="T147" i="14" s="1"/>
  <c r="T148" i="14" s="1"/>
  <c r="T149" i="14" s="1"/>
  <c r="T150" i="14" s="1"/>
  <c r="T151" i="14" s="1"/>
  <c r="T152" i="14" s="1"/>
  <c r="T153" i="14" s="1"/>
  <c r="T154" i="14" s="1"/>
  <c r="T155" i="14" s="1"/>
  <c r="T156" i="14" s="1"/>
  <c r="T157" i="14" s="1"/>
  <c r="T158" i="14" s="1"/>
  <c r="T159" i="14" s="1"/>
  <c r="T160" i="14" s="1"/>
  <c r="T161" i="14" s="1"/>
  <c r="T162" i="14" s="1"/>
  <c r="T163" i="14" s="1"/>
  <c r="T164" i="14" s="1"/>
  <c r="T165" i="14" s="1"/>
  <c r="T166" i="14" s="1"/>
  <c r="T167" i="14" s="1"/>
  <c r="T168" i="14" s="1"/>
  <c r="T169" i="14" s="1"/>
  <c r="T170" i="14" s="1"/>
  <c r="T171" i="14" s="1"/>
  <c r="T172" i="14" s="1"/>
  <c r="T173" i="14" s="1"/>
  <c r="T174" i="14" s="1"/>
  <c r="T175" i="14" s="1"/>
  <c r="T176" i="14" s="1"/>
  <c r="T177" i="14" s="1"/>
  <c r="T178" i="14" s="1"/>
  <c r="T179" i="14" s="1"/>
  <c r="T180" i="14" s="1"/>
  <c r="T181" i="14" s="1"/>
  <c r="T182" i="14" s="1"/>
  <c r="T183" i="14" s="1"/>
  <c r="T184" i="14" s="1"/>
  <c r="T185" i="14" s="1"/>
  <c r="T186" i="14" s="1"/>
  <c r="T187" i="14" s="1"/>
  <c r="T188" i="14" s="1"/>
  <c r="T189" i="14" s="1"/>
  <c r="T190" i="14" s="1"/>
  <c r="T191" i="14" s="1"/>
  <c r="T192" i="14" s="1"/>
  <c r="T193" i="14" s="1"/>
  <c r="T194" i="14" s="1"/>
  <c r="T195" i="14" s="1"/>
  <c r="T196" i="14" s="1"/>
  <c r="T197" i="14" s="1"/>
  <c r="T198" i="14" s="1"/>
  <c r="T199" i="14" s="1"/>
  <c r="T200" i="14" s="1"/>
  <c r="T201" i="14" s="1"/>
  <c r="T202" i="14" s="1"/>
  <c r="T203" i="14" s="1"/>
  <c r="T204" i="14" s="1"/>
  <c r="T205" i="14" s="1"/>
  <c r="T206" i="14" s="1"/>
  <c r="T207" i="14" s="1"/>
  <c r="T208" i="14" s="1"/>
  <c r="T209" i="14" s="1"/>
  <c r="T210" i="14" s="1"/>
  <c r="T211" i="14" s="1"/>
  <c r="T212" i="14" s="1"/>
  <c r="T213" i="14" s="1"/>
  <c r="T214" i="14" s="1"/>
  <c r="T215" i="14" s="1"/>
  <c r="T216" i="14" s="1"/>
  <c r="T217" i="14" s="1"/>
  <c r="T218" i="14" s="1"/>
  <c r="T219" i="14" s="1"/>
  <c r="T220" i="14" s="1"/>
  <c r="T221" i="14" s="1"/>
  <c r="T222" i="14" s="1"/>
  <c r="T223" i="14" s="1"/>
  <c r="T224" i="14" s="1"/>
  <c r="T225" i="14" s="1"/>
  <c r="T226" i="14" s="1"/>
  <c r="T227" i="14" s="1"/>
  <c r="T228" i="14" s="1"/>
  <c r="T229" i="14" s="1"/>
  <c r="T230" i="14" s="1"/>
  <c r="T231" i="14" s="1"/>
  <c r="T232" i="14" s="1"/>
  <c r="T233" i="14" s="1"/>
  <c r="T234" i="14" s="1"/>
  <c r="T235" i="14" s="1"/>
  <c r="T236" i="14" s="1"/>
  <c r="T237" i="14" s="1"/>
  <c r="T238" i="14" s="1"/>
  <c r="T239" i="14" s="1"/>
  <c r="T240" i="14" s="1"/>
  <c r="T241" i="14" s="1"/>
  <c r="T242" i="14" s="1"/>
  <c r="T243" i="14" s="1"/>
  <c r="T244" i="14" s="1"/>
  <c r="T245" i="14" s="1"/>
  <c r="T246" i="14" s="1"/>
  <c r="T247" i="14" s="1"/>
  <c r="T248" i="14" s="1"/>
  <c r="T249" i="14" s="1"/>
  <c r="T250" i="14" s="1"/>
  <c r="T251" i="14" s="1"/>
  <c r="T252" i="14" s="1"/>
  <c r="T253" i="14" s="1"/>
  <c r="T254" i="14" s="1"/>
  <c r="T255" i="14" s="1"/>
  <c r="T256" i="14" s="1"/>
  <c r="T257" i="14" s="1"/>
  <c r="T258" i="14" s="1"/>
  <c r="T259" i="14" s="1"/>
  <c r="T260" i="14" s="1"/>
  <c r="T261" i="14" s="1"/>
  <c r="T262" i="14" s="1"/>
  <c r="T263" i="14" s="1"/>
  <c r="T264" i="14" s="1"/>
  <c r="T265" i="14" s="1"/>
  <c r="T266" i="14" s="1"/>
  <c r="T267" i="14" s="1"/>
  <c r="T268" i="14" s="1"/>
  <c r="T269" i="14" s="1"/>
  <c r="T270" i="14" s="1"/>
  <c r="T271" i="14" s="1"/>
  <c r="T272" i="14" s="1"/>
  <c r="T273" i="14" s="1"/>
  <c r="T274" i="14" s="1"/>
  <c r="T275" i="14" s="1"/>
  <c r="T276" i="14" s="1"/>
  <c r="T277" i="14" s="1"/>
  <c r="T278" i="14" s="1"/>
  <c r="T279" i="14" s="1"/>
  <c r="T280" i="14" s="1"/>
  <c r="T281" i="14" s="1"/>
  <c r="T282" i="14" s="1"/>
  <c r="T283" i="14" s="1"/>
  <c r="T284" i="14" s="1"/>
  <c r="T285" i="14" s="1"/>
  <c r="T286" i="14" s="1"/>
  <c r="T287" i="14" s="1"/>
  <c r="T288" i="14" s="1"/>
  <c r="T289" i="14" s="1"/>
  <c r="T290" i="14" s="1"/>
  <c r="T291" i="14" s="1"/>
  <c r="T292" i="14" s="1"/>
  <c r="T293" i="14" s="1"/>
  <c r="T294" i="14" s="1"/>
  <c r="T295" i="14" s="1"/>
  <c r="T296" i="14" s="1"/>
  <c r="T297" i="14" s="1"/>
  <c r="T298" i="14" s="1"/>
  <c r="T299" i="14" s="1"/>
  <c r="T300" i="14" s="1"/>
  <c r="T301" i="14" s="1"/>
  <c r="T302" i="14" s="1"/>
  <c r="T303" i="14" s="1"/>
  <c r="T304" i="14" s="1"/>
  <c r="T305" i="14" s="1"/>
  <c r="T306" i="14" s="1"/>
  <c r="T307" i="14" s="1"/>
  <c r="T18" i="14" s="1"/>
  <c r="X20" i="13"/>
  <c r="O8" i="14"/>
  <c r="T21" i="15"/>
  <c r="T22" i="15" s="1"/>
  <c r="T23" i="15" s="1"/>
  <c r="T24" i="15" s="1"/>
  <c r="T25" i="15" s="1"/>
  <c r="T26" i="15" s="1"/>
  <c r="T27" i="15" s="1"/>
  <c r="T28" i="15" s="1"/>
  <c r="T29" i="15" s="1"/>
  <c r="T30" i="15" s="1"/>
  <c r="T31" i="15" s="1"/>
  <c r="T32" i="15" s="1"/>
  <c r="T33" i="15" s="1"/>
  <c r="T34" i="15" s="1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T45" i="15" s="1"/>
  <c r="T46" i="15" s="1"/>
  <c r="T47" i="15" s="1"/>
  <c r="T48" i="15" s="1"/>
  <c r="T49" i="15" s="1"/>
  <c r="T50" i="15" s="1"/>
  <c r="T51" i="15" s="1"/>
  <c r="T52" i="15" s="1"/>
  <c r="T53" i="15" s="1"/>
  <c r="T54" i="15" s="1"/>
  <c r="T55" i="15" s="1"/>
  <c r="T56" i="15" s="1"/>
  <c r="T57" i="15" s="1"/>
  <c r="T58" i="15" s="1"/>
  <c r="T59" i="15" s="1"/>
  <c r="T60" i="15" s="1"/>
  <c r="T61" i="15" s="1"/>
  <c r="T62" i="15" s="1"/>
  <c r="T63" i="15" s="1"/>
  <c r="T64" i="15" s="1"/>
  <c r="T65" i="15" s="1"/>
  <c r="T66" i="15" s="1"/>
  <c r="T67" i="15" s="1"/>
  <c r="T68" i="15" s="1"/>
  <c r="T69" i="15" s="1"/>
  <c r="T70" i="15" s="1"/>
  <c r="T71" i="15" s="1"/>
  <c r="T72" i="15" s="1"/>
  <c r="T73" i="15" s="1"/>
  <c r="T74" i="15" s="1"/>
  <c r="T75" i="15" s="1"/>
  <c r="T76" i="15" s="1"/>
  <c r="T77" i="15" s="1"/>
  <c r="T78" i="15" s="1"/>
  <c r="T79" i="15" s="1"/>
  <c r="T80" i="15" s="1"/>
  <c r="T81" i="15" s="1"/>
  <c r="T82" i="15" s="1"/>
  <c r="T83" i="15" s="1"/>
  <c r="T84" i="15" s="1"/>
  <c r="T85" i="15" s="1"/>
  <c r="T86" i="15" s="1"/>
  <c r="T87" i="15" s="1"/>
  <c r="T88" i="15" s="1"/>
  <c r="T89" i="15" s="1"/>
  <c r="T90" i="15" s="1"/>
  <c r="T91" i="15" s="1"/>
  <c r="T92" i="15" s="1"/>
  <c r="T93" i="15" s="1"/>
  <c r="T94" i="15" s="1"/>
  <c r="T95" i="15" s="1"/>
  <c r="T96" i="15" s="1"/>
  <c r="T97" i="15" s="1"/>
  <c r="T98" i="15" s="1"/>
  <c r="T99" i="15" s="1"/>
  <c r="T100" i="15" s="1"/>
  <c r="T101" i="15" s="1"/>
  <c r="T102" i="15" s="1"/>
  <c r="T103" i="15" s="1"/>
  <c r="T104" i="15" s="1"/>
  <c r="T105" i="15" s="1"/>
  <c r="T106" i="15" s="1"/>
  <c r="T107" i="15" s="1"/>
  <c r="T108" i="15" s="1"/>
  <c r="T109" i="15" s="1"/>
  <c r="T110" i="15" s="1"/>
  <c r="T111" i="15" s="1"/>
  <c r="T112" i="15" s="1"/>
  <c r="T113" i="15" s="1"/>
  <c r="T114" i="15" s="1"/>
  <c r="T115" i="15" s="1"/>
  <c r="T116" i="15" s="1"/>
  <c r="T117" i="15" s="1"/>
  <c r="T118" i="15" s="1"/>
  <c r="T119" i="15" s="1"/>
  <c r="T120" i="15" s="1"/>
  <c r="T121" i="15" s="1"/>
  <c r="T122" i="15" s="1"/>
  <c r="T123" i="15" s="1"/>
  <c r="T124" i="15" s="1"/>
  <c r="T125" i="15" s="1"/>
  <c r="T126" i="15" s="1"/>
  <c r="T127" i="15" s="1"/>
  <c r="T128" i="15" s="1"/>
  <c r="T129" i="15" s="1"/>
  <c r="T130" i="15" s="1"/>
  <c r="T131" i="15" s="1"/>
  <c r="T132" i="15" s="1"/>
  <c r="T133" i="15" s="1"/>
  <c r="T134" i="15" s="1"/>
  <c r="T135" i="15" s="1"/>
  <c r="T136" i="15" s="1"/>
  <c r="T137" i="15" s="1"/>
  <c r="T138" i="15" s="1"/>
  <c r="T139" i="15" s="1"/>
  <c r="T140" i="15" s="1"/>
  <c r="T141" i="15" s="1"/>
  <c r="T142" i="15" s="1"/>
  <c r="T143" i="15" s="1"/>
  <c r="T144" i="15" s="1"/>
  <c r="T145" i="15" s="1"/>
  <c r="T146" i="15" s="1"/>
  <c r="T147" i="15" s="1"/>
  <c r="T148" i="15" s="1"/>
  <c r="T149" i="15" s="1"/>
  <c r="T150" i="15" s="1"/>
  <c r="T151" i="15" s="1"/>
  <c r="T152" i="15" s="1"/>
  <c r="T153" i="15" s="1"/>
  <c r="T154" i="15" s="1"/>
  <c r="T155" i="15" s="1"/>
  <c r="T156" i="15" s="1"/>
  <c r="T157" i="15" s="1"/>
  <c r="T158" i="15" s="1"/>
  <c r="T159" i="15" s="1"/>
  <c r="T160" i="15" s="1"/>
  <c r="T161" i="15" s="1"/>
  <c r="T162" i="15" s="1"/>
  <c r="T163" i="15" s="1"/>
  <c r="T164" i="15" s="1"/>
  <c r="T165" i="15" s="1"/>
  <c r="T166" i="15" s="1"/>
  <c r="T167" i="15" s="1"/>
  <c r="T168" i="15" s="1"/>
  <c r="T169" i="15" s="1"/>
  <c r="T170" i="15" s="1"/>
  <c r="T171" i="15" s="1"/>
  <c r="T172" i="15" s="1"/>
  <c r="T173" i="15" s="1"/>
  <c r="T174" i="15" s="1"/>
  <c r="T175" i="15" s="1"/>
  <c r="T176" i="15" s="1"/>
  <c r="T177" i="15" s="1"/>
  <c r="T178" i="15" s="1"/>
  <c r="T179" i="15" s="1"/>
  <c r="T180" i="15" s="1"/>
  <c r="T181" i="15" s="1"/>
  <c r="T182" i="15" s="1"/>
  <c r="T183" i="15" s="1"/>
  <c r="T184" i="15" s="1"/>
  <c r="T185" i="15" s="1"/>
  <c r="T186" i="15" s="1"/>
  <c r="T187" i="15" s="1"/>
  <c r="T188" i="15" s="1"/>
  <c r="T189" i="15" s="1"/>
  <c r="T190" i="15" s="1"/>
  <c r="T191" i="15" s="1"/>
  <c r="T192" i="15" s="1"/>
  <c r="T193" i="15" s="1"/>
  <c r="T194" i="15" s="1"/>
  <c r="T195" i="15" s="1"/>
  <c r="T196" i="15" s="1"/>
  <c r="T197" i="15" s="1"/>
  <c r="T198" i="15" s="1"/>
  <c r="T199" i="15" s="1"/>
  <c r="T200" i="15" s="1"/>
  <c r="T201" i="15" s="1"/>
  <c r="T202" i="15" s="1"/>
  <c r="T203" i="15" s="1"/>
  <c r="T204" i="15" s="1"/>
  <c r="T205" i="15" s="1"/>
  <c r="T206" i="15" s="1"/>
  <c r="T207" i="15" s="1"/>
  <c r="T208" i="15" s="1"/>
  <c r="T209" i="15" s="1"/>
  <c r="T210" i="15" s="1"/>
  <c r="T211" i="15" s="1"/>
  <c r="T212" i="15" s="1"/>
  <c r="T213" i="15" s="1"/>
  <c r="T214" i="15" s="1"/>
  <c r="T215" i="15" s="1"/>
  <c r="T216" i="15" s="1"/>
  <c r="T217" i="15" s="1"/>
  <c r="T218" i="15" s="1"/>
  <c r="T219" i="15" s="1"/>
  <c r="T220" i="15" s="1"/>
  <c r="T221" i="15" s="1"/>
  <c r="T222" i="15" s="1"/>
  <c r="T223" i="15" s="1"/>
  <c r="T224" i="15" s="1"/>
  <c r="T225" i="15" s="1"/>
  <c r="T226" i="15" s="1"/>
  <c r="T227" i="15" s="1"/>
  <c r="T228" i="15" s="1"/>
  <c r="T229" i="15" s="1"/>
  <c r="T230" i="15" s="1"/>
  <c r="T231" i="15" s="1"/>
  <c r="T232" i="15" s="1"/>
  <c r="T233" i="15" s="1"/>
  <c r="T234" i="15" s="1"/>
  <c r="T235" i="15" s="1"/>
  <c r="T236" i="15" s="1"/>
  <c r="T237" i="15" s="1"/>
  <c r="T238" i="15" s="1"/>
  <c r="T239" i="15" s="1"/>
  <c r="T240" i="15" s="1"/>
  <c r="T241" i="15" s="1"/>
  <c r="T242" i="15" s="1"/>
  <c r="T243" i="15" s="1"/>
  <c r="T244" i="15" s="1"/>
  <c r="T245" i="15" s="1"/>
  <c r="T246" i="15" s="1"/>
  <c r="T247" i="15" s="1"/>
  <c r="T248" i="15" s="1"/>
  <c r="T249" i="15" s="1"/>
  <c r="T250" i="15" s="1"/>
  <c r="T251" i="15" s="1"/>
  <c r="T252" i="15" s="1"/>
  <c r="T253" i="15" s="1"/>
  <c r="T254" i="15" s="1"/>
  <c r="T255" i="15" s="1"/>
  <c r="T256" i="15" s="1"/>
  <c r="T257" i="15" s="1"/>
  <c r="T258" i="15" s="1"/>
  <c r="T259" i="15" s="1"/>
  <c r="T260" i="15" s="1"/>
  <c r="T261" i="15" s="1"/>
  <c r="T262" i="15" s="1"/>
  <c r="T263" i="15" s="1"/>
  <c r="T264" i="15" s="1"/>
  <c r="T265" i="15" s="1"/>
  <c r="T266" i="15" s="1"/>
  <c r="T267" i="15" s="1"/>
  <c r="T268" i="15" s="1"/>
  <c r="T269" i="15" s="1"/>
  <c r="T270" i="15" s="1"/>
  <c r="T271" i="15" s="1"/>
  <c r="T272" i="15" s="1"/>
  <c r="T273" i="15" s="1"/>
  <c r="T274" i="15" s="1"/>
  <c r="T275" i="15" s="1"/>
  <c r="T276" i="15" s="1"/>
  <c r="T277" i="15" s="1"/>
  <c r="T278" i="15" s="1"/>
  <c r="T279" i="15" s="1"/>
  <c r="T280" i="15" s="1"/>
  <c r="T281" i="15" s="1"/>
  <c r="T282" i="15" s="1"/>
  <c r="T283" i="15" s="1"/>
  <c r="T284" i="15" s="1"/>
  <c r="T285" i="15" s="1"/>
  <c r="T286" i="15" s="1"/>
  <c r="T287" i="15" s="1"/>
  <c r="T288" i="15" s="1"/>
  <c r="T289" i="15" s="1"/>
  <c r="T290" i="15" s="1"/>
  <c r="T291" i="15" s="1"/>
  <c r="T292" i="15" s="1"/>
  <c r="T293" i="15" s="1"/>
  <c r="T294" i="15" s="1"/>
  <c r="T295" i="15" s="1"/>
  <c r="T296" i="15" s="1"/>
  <c r="T297" i="15" s="1"/>
  <c r="T298" i="15" s="1"/>
  <c r="T299" i="15" s="1"/>
  <c r="T300" i="15" s="1"/>
  <c r="T301" i="15" s="1"/>
  <c r="T302" i="15" s="1"/>
  <c r="T303" i="15" s="1"/>
  <c r="T304" i="15" s="1"/>
  <c r="T305" i="15" s="1"/>
  <c r="T306" i="15" s="1"/>
  <c r="T307" i="15" s="1"/>
  <c r="T18" i="15" s="1"/>
  <c r="P8" i="15"/>
  <c r="S8" i="15"/>
  <c r="R8" i="15"/>
  <c r="T17" i="15" l="1"/>
  <c r="Q20" i="15"/>
  <c r="Q21" i="15" s="1"/>
  <c r="C13" i="3"/>
  <c r="S8" i="5"/>
  <c r="R8" i="5"/>
  <c r="Q8" i="5"/>
  <c r="P8" i="5"/>
  <c r="Z19" i="9"/>
  <c r="AA18" i="10"/>
  <c r="Q19" i="11"/>
  <c r="D11" i="2"/>
  <c r="R20" i="6"/>
  <c r="W19" i="10"/>
  <c r="P21" i="8"/>
  <c r="V20" i="8"/>
  <c r="U20" i="9"/>
  <c r="V20" i="9" s="1"/>
  <c r="W19" i="9"/>
  <c r="Q20" i="9"/>
  <c r="Q8" i="7"/>
  <c r="P8" i="7"/>
  <c r="S8" i="7"/>
  <c r="R8" i="7"/>
  <c r="R20" i="15"/>
  <c r="D13" i="3"/>
  <c r="T19" i="15"/>
  <c r="S20" i="15"/>
  <c r="E13" i="3"/>
  <c r="F13" i="3" s="1"/>
  <c r="V20" i="10"/>
  <c r="P21" i="10"/>
  <c r="V19" i="9"/>
  <c r="S20" i="9"/>
  <c r="W19" i="8"/>
  <c r="P22" i="9"/>
  <c r="S22" i="8"/>
  <c r="Q19" i="8"/>
  <c r="S20" i="6"/>
  <c r="E11" i="2"/>
  <c r="F11" i="2" s="1"/>
  <c r="T17" i="6"/>
  <c r="T17" i="5"/>
  <c r="T17" i="14"/>
  <c r="P23" i="13"/>
  <c r="Z22" i="13"/>
  <c r="X22" i="13"/>
  <c r="Y22" i="13" s="1"/>
  <c r="Q22" i="15"/>
  <c r="Y20" i="13"/>
  <c r="AA20" i="12"/>
  <c r="P20" i="15"/>
  <c r="B13" i="3"/>
  <c r="Q8" i="14"/>
  <c r="S8" i="14"/>
  <c r="R8" i="14"/>
  <c r="P8" i="14"/>
  <c r="T19" i="14"/>
  <c r="Y20" i="12"/>
  <c r="P23" i="12"/>
  <c r="Z22" i="12"/>
  <c r="AA22" i="12" s="1"/>
  <c r="U22" i="12"/>
  <c r="X22" i="12"/>
  <c r="Y22" i="12" s="1"/>
  <c r="Z18" i="11"/>
  <c r="U21" i="11"/>
  <c r="V21" i="11" s="1"/>
  <c r="P22" i="11"/>
  <c r="S15" i="11"/>
  <c r="T17" i="7"/>
  <c r="P20" i="6"/>
  <c r="B11" i="2"/>
  <c r="T19" i="6"/>
  <c r="T19" i="5"/>
  <c r="S20" i="10"/>
  <c r="U19" i="10"/>
  <c r="R21" i="9"/>
  <c r="R22" i="9" s="1"/>
  <c r="R23" i="9" s="1"/>
  <c r="R24" i="9" s="1"/>
  <c r="R25" i="9" s="1"/>
  <c r="R26" i="9" s="1"/>
  <c r="R27" i="9" s="1"/>
  <c r="Q20" i="10"/>
  <c r="Q21" i="10" s="1"/>
  <c r="Q22" i="10" s="1"/>
  <c r="Q23" i="10" s="1"/>
  <c r="Q24" i="10" s="1"/>
  <c r="Q25" i="10" s="1"/>
  <c r="Q26" i="10" s="1"/>
  <c r="Q27" i="10" s="1"/>
  <c r="X19" i="10"/>
  <c r="C11" i="2"/>
  <c r="Q20" i="6"/>
  <c r="Y19" i="10" l="1"/>
  <c r="Z23" i="12"/>
  <c r="AA23" i="12" s="1"/>
  <c r="X23" i="12"/>
  <c r="P24" i="12"/>
  <c r="U23" i="12"/>
  <c r="Q20" i="14"/>
  <c r="C12" i="3"/>
  <c r="AA22" i="13"/>
  <c r="P23" i="9"/>
  <c r="U22" i="9"/>
  <c r="X20" i="10"/>
  <c r="Y20" i="10" s="1"/>
  <c r="R21" i="15"/>
  <c r="R22" i="15" s="1"/>
  <c r="R23" i="15" s="1"/>
  <c r="R24" i="15" s="1"/>
  <c r="R25" i="15" s="1"/>
  <c r="R26" i="15" s="1"/>
  <c r="R27" i="15" s="1"/>
  <c r="R28" i="15" s="1"/>
  <c r="R29" i="15" s="1"/>
  <c r="R30" i="15" s="1"/>
  <c r="R31" i="15" s="1"/>
  <c r="R32" i="15" s="1"/>
  <c r="R33" i="15" s="1"/>
  <c r="R34" i="15" s="1"/>
  <c r="R35" i="15" s="1"/>
  <c r="R36" i="15" s="1"/>
  <c r="R37" i="15" s="1"/>
  <c r="R38" i="15" s="1"/>
  <c r="R39" i="15" s="1"/>
  <c r="R40" i="15" s="1"/>
  <c r="R41" i="15" s="1"/>
  <c r="R42" i="15" s="1"/>
  <c r="R43" i="15" s="1"/>
  <c r="R44" i="15" s="1"/>
  <c r="R45" i="15" s="1"/>
  <c r="R46" i="15" s="1"/>
  <c r="R47" i="15" s="1"/>
  <c r="R48" i="15" s="1"/>
  <c r="R49" i="15" s="1"/>
  <c r="R50" i="15" s="1"/>
  <c r="R51" i="15" s="1"/>
  <c r="R52" i="15" s="1"/>
  <c r="R53" i="15" s="1"/>
  <c r="R54" i="15" s="1"/>
  <c r="R55" i="15" s="1"/>
  <c r="R56" i="15" s="1"/>
  <c r="R57" i="15" s="1"/>
  <c r="R58" i="15" s="1"/>
  <c r="R59" i="15" s="1"/>
  <c r="R60" i="15" s="1"/>
  <c r="R61" i="15" s="1"/>
  <c r="R62" i="15" s="1"/>
  <c r="R63" i="15" s="1"/>
  <c r="R64" i="15" s="1"/>
  <c r="R65" i="15" s="1"/>
  <c r="C12" i="2"/>
  <c r="Q20" i="7"/>
  <c r="R21" i="6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Q20" i="11"/>
  <c r="Y19" i="11"/>
  <c r="W19" i="11"/>
  <c r="D10" i="2"/>
  <c r="R20" i="5"/>
  <c r="Q28" i="10"/>
  <c r="R28" i="10"/>
  <c r="P21" i="6"/>
  <c r="AC20" i="6"/>
  <c r="Y20" i="6"/>
  <c r="AA20" i="6"/>
  <c r="P20" i="14"/>
  <c r="B12" i="3"/>
  <c r="X23" i="13"/>
  <c r="Z23" i="13"/>
  <c r="AA23" i="13" s="1"/>
  <c r="P24" i="13"/>
  <c r="W20" i="15"/>
  <c r="S21" i="15"/>
  <c r="X20" i="15"/>
  <c r="R20" i="7"/>
  <c r="D12" i="2"/>
  <c r="Q21" i="9"/>
  <c r="W20" i="9"/>
  <c r="X20" i="9" s="1"/>
  <c r="Y20" i="9"/>
  <c r="P22" i="8"/>
  <c r="V21" i="8"/>
  <c r="E10" i="2"/>
  <c r="F10" i="2" s="1"/>
  <c r="S20" i="5"/>
  <c r="S21" i="10"/>
  <c r="U20" i="10"/>
  <c r="R20" i="14"/>
  <c r="D12" i="3"/>
  <c r="Q23" i="15"/>
  <c r="S21" i="6"/>
  <c r="X20" i="6"/>
  <c r="W20" i="6"/>
  <c r="W19" i="6"/>
  <c r="U21" i="8"/>
  <c r="U21" i="9"/>
  <c r="S21" i="9"/>
  <c r="Z20" i="10"/>
  <c r="S20" i="7"/>
  <c r="E12" i="2"/>
  <c r="F12" i="2" s="1"/>
  <c r="P20" i="5"/>
  <c r="B10" i="2"/>
  <c r="Q21" i="6"/>
  <c r="U20" i="6"/>
  <c r="U22" i="11"/>
  <c r="V22" i="11" s="1"/>
  <c r="P23" i="11"/>
  <c r="S20" i="14"/>
  <c r="E12" i="3"/>
  <c r="F12" i="3" s="1"/>
  <c r="AA20" i="15"/>
  <c r="Y20" i="15"/>
  <c r="AC20" i="15"/>
  <c r="P21" i="15"/>
  <c r="U20" i="15"/>
  <c r="Q20" i="8"/>
  <c r="X19" i="8"/>
  <c r="Z19" i="8"/>
  <c r="S23" i="8"/>
  <c r="U22" i="8"/>
  <c r="X21" i="10"/>
  <c r="Y21" i="10" s="1"/>
  <c r="P22" i="10"/>
  <c r="V21" i="10"/>
  <c r="W20" i="10"/>
  <c r="B12" i="2"/>
  <c r="P20" i="7"/>
  <c r="X19" i="9"/>
  <c r="W20" i="8"/>
  <c r="Q20" i="5"/>
  <c r="C10" i="2"/>
  <c r="V22" i="8" l="1"/>
  <c r="P23" i="8"/>
  <c r="Q22" i="9"/>
  <c r="Y21" i="9"/>
  <c r="Z21" i="9" s="1"/>
  <c r="W21" i="9"/>
  <c r="X21" i="9" s="1"/>
  <c r="Y23" i="13"/>
  <c r="R29" i="10"/>
  <c r="R30" i="10" s="1"/>
  <c r="R31" i="10" s="1"/>
  <c r="R32" i="10" s="1"/>
  <c r="R33" i="10" s="1"/>
  <c r="R34" i="10" s="1"/>
  <c r="R35" i="10" s="1"/>
  <c r="R36" i="10" s="1"/>
  <c r="R37" i="10" s="1"/>
  <c r="R38" i="10" s="1"/>
  <c r="R39" i="10" s="1"/>
  <c r="X19" i="11"/>
  <c r="Q21" i="7"/>
  <c r="U20" i="7"/>
  <c r="P24" i="9"/>
  <c r="U23" i="9"/>
  <c r="U20" i="14"/>
  <c r="Q21" i="14"/>
  <c r="X24" i="12"/>
  <c r="P25" i="12"/>
  <c r="U24" i="12"/>
  <c r="Z24" i="12"/>
  <c r="AA20" i="7"/>
  <c r="P21" i="7"/>
  <c r="AC20" i="7"/>
  <c r="Y20" i="7"/>
  <c r="W21" i="10"/>
  <c r="Y19" i="8"/>
  <c r="P21" i="14"/>
  <c r="Y20" i="14"/>
  <c r="AC20" i="14"/>
  <c r="AA20" i="14"/>
  <c r="P22" i="6"/>
  <c r="AC21" i="6"/>
  <c r="AD21" i="6" s="1"/>
  <c r="Y21" i="6"/>
  <c r="Z21" i="6" s="1"/>
  <c r="AA21" i="6"/>
  <c r="AB21" i="6" s="1"/>
  <c r="Q21" i="11"/>
  <c r="Y20" i="11"/>
  <c r="Z20" i="11" s="1"/>
  <c r="W20" i="11"/>
  <c r="X20" i="11" s="1"/>
  <c r="P23" i="10"/>
  <c r="X22" i="10"/>
  <c r="Y22" i="10" s="1"/>
  <c r="V22" i="10"/>
  <c r="Z22" i="10"/>
  <c r="AA22" i="10" s="1"/>
  <c r="AD20" i="15"/>
  <c r="S21" i="14"/>
  <c r="X20" i="14"/>
  <c r="W20" i="14"/>
  <c r="U23" i="11"/>
  <c r="P24" i="11"/>
  <c r="P21" i="5"/>
  <c r="AC20" i="5"/>
  <c r="Y20" i="5"/>
  <c r="AA20" i="5"/>
  <c r="Q24" i="15"/>
  <c r="S22" i="10"/>
  <c r="U21" i="10"/>
  <c r="Q21" i="5"/>
  <c r="U20" i="5"/>
  <c r="Z21" i="10"/>
  <c r="AA21" i="10" s="1"/>
  <c r="S24" i="8"/>
  <c r="U23" i="8"/>
  <c r="Z20" i="15"/>
  <c r="S21" i="7"/>
  <c r="X20" i="7"/>
  <c r="W20" i="7"/>
  <c r="W19" i="7"/>
  <c r="S22" i="9"/>
  <c r="S22" i="6"/>
  <c r="X21" i="6"/>
  <c r="W21" i="6"/>
  <c r="R21" i="14"/>
  <c r="R22" i="14" s="1"/>
  <c r="R23" i="14" s="1"/>
  <c r="R24" i="14" s="1"/>
  <c r="R25" i="14" s="1"/>
  <c r="R26" i="14" s="1"/>
  <c r="R27" i="14" s="1"/>
  <c r="R28" i="14" s="1"/>
  <c r="R29" i="14" s="1"/>
  <c r="R30" i="14" s="1"/>
  <c r="R31" i="14" s="1"/>
  <c r="R32" i="14" s="1"/>
  <c r="R33" i="14" s="1"/>
  <c r="R34" i="14" s="1"/>
  <c r="R35" i="14" s="1"/>
  <c r="R36" i="14" s="1"/>
  <c r="R37" i="14" s="1"/>
  <c r="R38" i="14" s="1"/>
  <c r="R39" i="14" s="1"/>
  <c r="R40" i="14" s="1"/>
  <c r="R41" i="14" s="1"/>
  <c r="R42" i="14" s="1"/>
  <c r="R43" i="14" s="1"/>
  <c r="R44" i="14" s="1"/>
  <c r="R45" i="14" s="1"/>
  <c r="R46" i="14" s="1"/>
  <c r="R47" i="14" s="1"/>
  <c r="R48" i="14" s="1"/>
  <c r="R49" i="14" s="1"/>
  <c r="R50" i="14" s="1"/>
  <c r="R51" i="14" s="1"/>
  <c r="R52" i="14" s="1"/>
  <c r="R53" i="14" s="1"/>
  <c r="R54" i="14" s="1"/>
  <c r="R55" i="14" s="1"/>
  <c r="R56" i="14" s="1"/>
  <c r="R57" i="14" s="1"/>
  <c r="R58" i="14" s="1"/>
  <c r="R59" i="14" s="1"/>
  <c r="R60" i="14" s="1"/>
  <c r="R61" i="14" s="1"/>
  <c r="R62" i="14" s="1"/>
  <c r="R63" i="14" s="1"/>
  <c r="R64" i="14" s="1"/>
  <c r="R65" i="14" s="1"/>
  <c r="Z20" i="6"/>
  <c r="Q29" i="10"/>
  <c r="Z19" i="11"/>
  <c r="Y23" i="12"/>
  <c r="AA19" i="8"/>
  <c r="Q21" i="8"/>
  <c r="X20" i="8"/>
  <c r="Y20" i="8" s="1"/>
  <c r="Z20" i="8"/>
  <c r="AA20" i="8" s="1"/>
  <c r="AA21" i="15"/>
  <c r="AB21" i="15" s="1"/>
  <c r="P22" i="15"/>
  <c r="AC21" i="15"/>
  <c r="AD21" i="15" s="1"/>
  <c r="Y21" i="15"/>
  <c r="Z21" i="15" s="1"/>
  <c r="U21" i="15"/>
  <c r="AB20" i="15"/>
  <c r="Q22" i="6"/>
  <c r="U21" i="6"/>
  <c r="AA20" i="10"/>
  <c r="V21" i="9"/>
  <c r="S21" i="5"/>
  <c r="X20" i="5"/>
  <c r="W20" i="5"/>
  <c r="W19" i="5"/>
  <c r="W21" i="8"/>
  <c r="Z20" i="9"/>
  <c r="R21" i="7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W21" i="15"/>
  <c r="S22" i="15"/>
  <c r="X21" i="15"/>
  <c r="X24" i="13"/>
  <c r="P25" i="13"/>
  <c r="Z24" i="13"/>
  <c r="AA24" i="13" s="1"/>
  <c r="AB20" i="6"/>
  <c r="AD20" i="6"/>
  <c r="R21" i="5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R60" i="5" s="1"/>
  <c r="R61" i="5" s="1"/>
  <c r="R62" i="5" s="1"/>
  <c r="R63" i="5" s="1"/>
  <c r="R64" i="5" s="1"/>
  <c r="R65" i="5" s="1"/>
  <c r="V22" i="9"/>
  <c r="W22" i="15" l="1"/>
  <c r="S23" i="15"/>
  <c r="X22" i="15"/>
  <c r="Q30" i="10"/>
  <c r="S23" i="10"/>
  <c r="U22" i="10"/>
  <c r="S22" i="14"/>
  <c r="X21" i="14"/>
  <c r="W21" i="14"/>
  <c r="W22" i="10"/>
  <c r="Q22" i="11"/>
  <c r="Y21" i="11"/>
  <c r="W21" i="11"/>
  <c r="X21" i="11" s="1"/>
  <c r="P23" i="6"/>
  <c r="AC22" i="6"/>
  <c r="Y22" i="6"/>
  <c r="AA22" i="6"/>
  <c r="Z20" i="14"/>
  <c r="AA21" i="7"/>
  <c r="AB21" i="7" s="1"/>
  <c r="P22" i="7"/>
  <c r="AC21" i="7"/>
  <c r="AD21" i="7" s="1"/>
  <c r="Y21" i="7"/>
  <c r="Z21" i="7" s="1"/>
  <c r="AA24" i="12"/>
  <c r="Q22" i="14"/>
  <c r="U21" i="14"/>
  <c r="P25" i="9"/>
  <c r="U24" i="9"/>
  <c r="P24" i="8"/>
  <c r="V23" i="8"/>
  <c r="P26" i="13"/>
  <c r="Z25" i="13"/>
  <c r="X25" i="13"/>
  <c r="Y25" i="13" s="1"/>
  <c r="S23" i="9"/>
  <c r="S24" i="9" s="1"/>
  <c r="S25" i="9" s="1"/>
  <c r="S26" i="9" s="1"/>
  <c r="S27" i="9" s="1"/>
  <c r="S28" i="9" s="1"/>
  <c r="S29" i="9" s="1"/>
  <c r="S30" i="9" s="1"/>
  <c r="S31" i="9" s="1"/>
  <c r="S32" i="9" s="1"/>
  <c r="S33" i="9" s="1"/>
  <c r="S34" i="9" s="1"/>
  <c r="S35" i="9" s="1"/>
  <c r="S36" i="9" s="1"/>
  <c r="S37" i="9" s="1"/>
  <c r="S38" i="9" s="1"/>
  <c r="S39" i="9" s="1"/>
  <c r="S40" i="9" s="1"/>
  <c r="S41" i="9" s="1"/>
  <c r="S42" i="9" s="1"/>
  <c r="S43" i="9" s="1"/>
  <c r="S44" i="9" s="1"/>
  <c r="S45" i="9" s="1"/>
  <c r="S46" i="9" s="1"/>
  <c r="S47" i="9" s="1"/>
  <c r="S48" i="9" s="1"/>
  <c r="S49" i="9" s="1"/>
  <c r="S50" i="9" s="1"/>
  <c r="S51" i="9" s="1"/>
  <c r="S52" i="9" s="1"/>
  <c r="S53" i="9" s="1"/>
  <c r="S54" i="9" s="1"/>
  <c r="S55" i="9" s="1"/>
  <c r="S56" i="9" s="1"/>
  <c r="S57" i="9" s="1"/>
  <c r="S58" i="9" s="1"/>
  <c r="S59" i="9" s="1"/>
  <c r="S60" i="9" s="1"/>
  <c r="S61" i="9" s="1"/>
  <c r="S62" i="9" s="1"/>
  <c r="S63" i="9" s="1"/>
  <c r="S64" i="9" s="1"/>
  <c r="S65" i="9" s="1"/>
  <c r="S66" i="9" s="1"/>
  <c r="S67" i="9" s="1"/>
  <c r="S68" i="9" s="1"/>
  <c r="S69" i="9" s="1"/>
  <c r="S70" i="9" s="1"/>
  <c r="S71" i="9" s="1"/>
  <c r="S72" i="9" s="1"/>
  <c r="S73" i="9" s="1"/>
  <c r="S74" i="9" s="1"/>
  <c r="S75" i="9" s="1"/>
  <c r="S76" i="9" s="1"/>
  <c r="S77" i="9" s="1"/>
  <c r="S78" i="9" s="1"/>
  <c r="S79" i="9" s="1"/>
  <c r="S80" i="9" s="1"/>
  <c r="S81" i="9" s="1"/>
  <c r="S82" i="9" s="1"/>
  <c r="S83" i="9" s="1"/>
  <c r="S84" i="9" s="1"/>
  <c r="S85" i="9" s="1"/>
  <c r="S86" i="9" s="1"/>
  <c r="S87" i="9" s="1"/>
  <c r="S88" i="9" s="1"/>
  <c r="S89" i="9" s="1"/>
  <c r="S90" i="9" s="1"/>
  <c r="S91" i="9" s="1"/>
  <c r="S92" i="9" s="1"/>
  <c r="S93" i="9" s="1"/>
  <c r="S94" i="9" s="1"/>
  <c r="S95" i="9" s="1"/>
  <c r="S96" i="9" s="1"/>
  <c r="S97" i="9" s="1"/>
  <c r="S98" i="9" s="1"/>
  <c r="S99" i="9" s="1"/>
  <c r="S100" i="9" s="1"/>
  <c r="S101" i="9" s="1"/>
  <c r="S102" i="9" s="1"/>
  <c r="S103" i="9" s="1"/>
  <c r="S104" i="9" s="1"/>
  <c r="S105" i="9" s="1"/>
  <c r="S106" i="9" s="1"/>
  <c r="S107" i="9" s="1"/>
  <c r="S108" i="9" s="1"/>
  <c r="S109" i="9" s="1"/>
  <c r="S110" i="9" s="1"/>
  <c r="S111" i="9" s="1"/>
  <c r="S112" i="9" s="1"/>
  <c r="S113" i="9" s="1"/>
  <c r="S114" i="9" s="1"/>
  <c r="S115" i="9" s="1"/>
  <c r="S116" i="9" s="1"/>
  <c r="S117" i="9" s="1"/>
  <c r="S118" i="9" s="1"/>
  <c r="S119" i="9" s="1"/>
  <c r="S120" i="9" s="1"/>
  <c r="S121" i="9" s="1"/>
  <c r="S122" i="9" s="1"/>
  <c r="S123" i="9" s="1"/>
  <c r="S124" i="9" s="1"/>
  <c r="S125" i="9" s="1"/>
  <c r="S126" i="9" s="1"/>
  <c r="S127" i="9" s="1"/>
  <c r="S128" i="9" s="1"/>
  <c r="S129" i="9" s="1"/>
  <c r="S130" i="9" s="1"/>
  <c r="S131" i="9" s="1"/>
  <c r="S132" i="9" s="1"/>
  <c r="S133" i="9" s="1"/>
  <c r="S134" i="9" s="1"/>
  <c r="S135" i="9" s="1"/>
  <c r="S136" i="9" s="1"/>
  <c r="S137" i="9" s="1"/>
  <c r="S138" i="9" s="1"/>
  <c r="S139" i="9" s="1"/>
  <c r="S140" i="9" s="1"/>
  <c r="S141" i="9" s="1"/>
  <c r="S142" i="9" s="1"/>
  <c r="S143" i="9" s="1"/>
  <c r="S144" i="9" s="1"/>
  <c r="S145" i="9" s="1"/>
  <c r="S146" i="9" s="1"/>
  <c r="S147" i="9" s="1"/>
  <c r="S148" i="9" s="1"/>
  <c r="S149" i="9" s="1"/>
  <c r="S150" i="9" s="1"/>
  <c r="S151" i="9" s="1"/>
  <c r="S152" i="9" s="1"/>
  <c r="S153" i="9" s="1"/>
  <c r="S154" i="9" s="1"/>
  <c r="S155" i="9" s="1"/>
  <c r="S156" i="9" s="1"/>
  <c r="S157" i="9" s="1"/>
  <c r="S158" i="9" s="1"/>
  <c r="S159" i="9" s="1"/>
  <c r="S160" i="9" s="1"/>
  <c r="S161" i="9" s="1"/>
  <c r="S162" i="9" s="1"/>
  <c r="S163" i="9" s="1"/>
  <c r="S164" i="9" s="1"/>
  <c r="S165" i="9" s="1"/>
  <c r="S166" i="9" s="1"/>
  <c r="S167" i="9" s="1"/>
  <c r="S168" i="9" s="1"/>
  <c r="S169" i="9" s="1"/>
  <c r="S170" i="9" s="1"/>
  <c r="S171" i="9" s="1"/>
  <c r="S172" i="9" s="1"/>
  <c r="S173" i="9" s="1"/>
  <c r="S174" i="9" s="1"/>
  <c r="S175" i="9" s="1"/>
  <c r="S176" i="9" s="1"/>
  <c r="S177" i="9" s="1"/>
  <c r="S178" i="9" s="1"/>
  <c r="S179" i="9" s="1"/>
  <c r="S180" i="9" s="1"/>
  <c r="S181" i="9" s="1"/>
  <c r="S182" i="9" s="1"/>
  <c r="S183" i="9" s="1"/>
  <c r="S184" i="9" s="1"/>
  <c r="S185" i="9" s="1"/>
  <c r="S186" i="9" s="1"/>
  <c r="S187" i="9" s="1"/>
  <c r="S188" i="9" s="1"/>
  <c r="S189" i="9" s="1"/>
  <c r="S190" i="9" s="1"/>
  <c r="S191" i="9" s="1"/>
  <c r="S192" i="9" s="1"/>
  <c r="S193" i="9" s="1"/>
  <c r="S194" i="9" s="1"/>
  <c r="S195" i="9" s="1"/>
  <c r="S196" i="9" s="1"/>
  <c r="S197" i="9" s="1"/>
  <c r="S198" i="9" s="1"/>
  <c r="S199" i="9" s="1"/>
  <c r="S200" i="9" s="1"/>
  <c r="S201" i="9" s="1"/>
  <c r="S202" i="9" s="1"/>
  <c r="S203" i="9" s="1"/>
  <c r="S204" i="9" s="1"/>
  <c r="S205" i="9" s="1"/>
  <c r="S206" i="9" s="1"/>
  <c r="S207" i="9" s="1"/>
  <c r="S208" i="9" s="1"/>
  <c r="S209" i="9" s="1"/>
  <c r="S210" i="9" s="1"/>
  <c r="S211" i="9" s="1"/>
  <c r="S212" i="9" s="1"/>
  <c r="S213" i="9" s="1"/>
  <c r="S214" i="9" s="1"/>
  <c r="S215" i="9" s="1"/>
  <c r="S216" i="9" s="1"/>
  <c r="S217" i="9" s="1"/>
  <c r="S218" i="9" s="1"/>
  <c r="S219" i="9" s="1"/>
  <c r="S220" i="9" s="1"/>
  <c r="S221" i="9" s="1"/>
  <c r="S222" i="9" s="1"/>
  <c r="S223" i="9" s="1"/>
  <c r="S224" i="9" s="1"/>
  <c r="S225" i="9" s="1"/>
  <c r="S226" i="9" s="1"/>
  <c r="S227" i="9" s="1"/>
  <c r="S228" i="9" s="1"/>
  <c r="S229" i="9" s="1"/>
  <c r="S230" i="9" s="1"/>
  <c r="S231" i="9" s="1"/>
  <c r="S232" i="9" s="1"/>
  <c r="S233" i="9" s="1"/>
  <c r="S234" i="9" s="1"/>
  <c r="S235" i="9" s="1"/>
  <c r="S236" i="9" s="1"/>
  <c r="S237" i="9" s="1"/>
  <c r="S238" i="9" s="1"/>
  <c r="S239" i="9" s="1"/>
  <c r="S240" i="9" s="1"/>
  <c r="S241" i="9" s="1"/>
  <c r="S242" i="9" s="1"/>
  <c r="S243" i="9" s="1"/>
  <c r="S244" i="9" s="1"/>
  <c r="S245" i="9" s="1"/>
  <c r="S246" i="9" s="1"/>
  <c r="S247" i="9" s="1"/>
  <c r="S248" i="9" s="1"/>
  <c r="S249" i="9" s="1"/>
  <c r="S250" i="9" s="1"/>
  <c r="S251" i="9" s="1"/>
  <c r="S252" i="9" s="1"/>
  <c r="S253" i="9" s="1"/>
  <c r="S254" i="9" s="1"/>
  <c r="S255" i="9" s="1"/>
  <c r="S256" i="9" s="1"/>
  <c r="S257" i="9" s="1"/>
  <c r="S258" i="9" s="1"/>
  <c r="S259" i="9" s="1"/>
  <c r="S260" i="9" s="1"/>
  <c r="S261" i="9" s="1"/>
  <c r="S262" i="9" s="1"/>
  <c r="S263" i="9" s="1"/>
  <c r="S264" i="9" s="1"/>
  <c r="S265" i="9" s="1"/>
  <c r="S266" i="9" s="1"/>
  <c r="S267" i="9" s="1"/>
  <c r="S268" i="9" s="1"/>
  <c r="S269" i="9" s="1"/>
  <c r="S270" i="9" s="1"/>
  <c r="S271" i="9" s="1"/>
  <c r="S272" i="9" s="1"/>
  <c r="S273" i="9" s="1"/>
  <c r="S274" i="9" s="1"/>
  <c r="S275" i="9" s="1"/>
  <c r="S276" i="9" s="1"/>
  <c r="S277" i="9" s="1"/>
  <c r="S278" i="9" s="1"/>
  <c r="S279" i="9" s="1"/>
  <c r="S280" i="9" s="1"/>
  <c r="S281" i="9" s="1"/>
  <c r="S282" i="9" s="1"/>
  <c r="S283" i="9" s="1"/>
  <c r="S284" i="9" s="1"/>
  <c r="S285" i="9" s="1"/>
  <c r="S286" i="9" s="1"/>
  <c r="S287" i="9" s="1"/>
  <c r="S288" i="9" s="1"/>
  <c r="S289" i="9" s="1"/>
  <c r="S290" i="9" s="1"/>
  <c r="S291" i="9" s="1"/>
  <c r="S292" i="9" s="1"/>
  <c r="S293" i="9" s="1"/>
  <c r="S294" i="9" s="1"/>
  <c r="S295" i="9" s="1"/>
  <c r="S296" i="9" s="1"/>
  <c r="S297" i="9" s="1"/>
  <c r="S298" i="9" s="1"/>
  <c r="S299" i="9" s="1"/>
  <c r="S300" i="9" s="1"/>
  <c r="S301" i="9" s="1"/>
  <c r="S302" i="9" s="1"/>
  <c r="S303" i="9" s="1"/>
  <c r="S304" i="9" s="1"/>
  <c r="S305" i="9" s="1"/>
  <c r="Z20" i="5"/>
  <c r="U24" i="11"/>
  <c r="P25" i="11"/>
  <c r="AB20" i="14"/>
  <c r="AB20" i="7"/>
  <c r="Q22" i="7"/>
  <c r="U21" i="7"/>
  <c r="W22" i="8"/>
  <c r="Y24" i="13"/>
  <c r="S23" i="6"/>
  <c r="X22" i="6"/>
  <c r="W22" i="6"/>
  <c r="S25" i="8"/>
  <c r="U24" i="8"/>
  <c r="Q22" i="5"/>
  <c r="U21" i="5"/>
  <c r="AB20" i="5"/>
  <c r="AD20" i="5"/>
  <c r="V23" i="11"/>
  <c r="P24" i="10"/>
  <c r="V23" i="10"/>
  <c r="X23" i="10"/>
  <c r="AD20" i="14"/>
  <c r="AA21" i="14"/>
  <c r="AB21" i="14" s="1"/>
  <c r="P22" i="14"/>
  <c r="Y21" i="14"/>
  <c r="Z21" i="14" s="1"/>
  <c r="AC21" i="14"/>
  <c r="AD21" i="14" s="1"/>
  <c r="Z20" i="7"/>
  <c r="U25" i="12"/>
  <c r="Z25" i="12"/>
  <c r="AA25" i="12" s="1"/>
  <c r="P26" i="12"/>
  <c r="X25" i="12"/>
  <c r="Q23" i="9"/>
  <c r="W22" i="9"/>
  <c r="Y22" i="9"/>
  <c r="S22" i="5"/>
  <c r="X21" i="5"/>
  <c r="W21" i="5"/>
  <c r="Q23" i="6"/>
  <c r="U22" i="6"/>
  <c r="AA22" i="15"/>
  <c r="Y22" i="15"/>
  <c r="Z22" i="15" s="1"/>
  <c r="AC22" i="15"/>
  <c r="AD22" i="15" s="1"/>
  <c r="P23" i="15"/>
  <c r="U22" i="15"/>
  <c r="Q22" i="8"/>
  <c r="X21" i="8"/>
  <c r="Y21" i="8" s="1"/>
  <c r="Z21" i="8"/>
  <c r="AA21" i="8" s="1"/>
  <c r="S22" i="7"/>
  <c r="X21" i="7"/>
  <c r="W21" i="7"/>
  <c r="Q25" i="15"/>
  <c r="P22" i="5"/>
  <c r="AC21" i="5"/>
  <c r="AD21" i="5" s="1"/>
  <c r="Y21" i="5"/>
  <c r="Z21" i="5" s="1"/>
  <c r="AA21" i="5"/>
  <c r="AB21" i="5" s="1"/>
  <c r="AD20" i="7"/>
  <c r="Y24" i="12"/>
  <c r="Q26" i="15" l="1"/>
  <c r="Q24" i="9"/>
  <c r="Y23" i="9"/>
  <c r="Z23" i="9" s="1"/>
  <c r="W23" i="9"/>
  <c r="X23" i="9" s="1"/>
  <c r="P25" i="10"/>
  <c r="V24" i="10"/>
  <c r="X24" i="10"/>
  <c r="Y24" i="10" s="1"/>
  <c r="S24" i="6"/>
  <c r="X23" i="6"/>
  <c r="W23" i="6"/>
  <c r="P26" i="9"/>
  <c r="U25" i="9"/>
  <c r="AA22" i="7"/>
  <c r="P23" i="7"/>
  <c r="AC22" i="7"/>
  <c r="Y22" i="7"/>
  <c r="S26" i="8"/>
  <c r="U25" i="8"/>
  <c r="AB22" i="6"/>
  <c r="P23" i="5"/>
  <c r="AC22" i="5"/>
  <c r="Y22" i="5"/>
  <c r="Z22" i="5" s="1"/>
  <c r="AA22" i="5"/>
  <c r="Z22" i="9"/>
  <c r="W23" i="10"/>
  <c r="Q23" i="14"/>
  <c r="U22" i="14"/>
  <c r="Z21" i="11"/>
  <c r="Q31" i="10"/>
  <c r="AA25" i="13"/>
  <c r="P25" i="8"/>
  <c r="V24" i="8"/>
  <c r="P24" i="6"/>
  <c r="AC23" i="6"/>
  <c r="AD23" i="6" s="1"/>
  <c r="Y23" i="6"/>
  <c r="Z23" i="6" s="1"/>
  <c r="AA23" i="6"/>
  <c r="AB23" i="6" s="1"/>
  <c r="S23" i="7"/>
  <c r="X22" i="7"/>
  <c r="W22" i="7"/>
  <c r="S23" i="5"/>
  <c r="X22" i="5"/>
  <c r="W22" i="5"/>
  <c r="V23" i="9"/>
  <c r="Y23" i="10"/>
  <c r="P27" i="13"/>
  <c r="Z26" i="13"/>
  <c r="AA26" i="13" s="1"/>
  <c r="X26" i="13"/>
  <c r="S23" i="14"/>
  <c r="X22" i="14"/>
  <c r="W22" i="14"/>
  <c r="S17" i="9"/>
  <c r="AB22" i="15"/>
  <c r="Q24" i="6"/>
  <c r="U23" i="6"/>
  <c r="Y25" i="12"/>
  <c r="U25" i="11"/>
  <c r="P26" i="11"/>
  <c r="W23" i="8"/>
  <c r="V24" i="9"/>
  <c r="Z22" i="6"/>
  <c r="S24" i="10"/>
  <c r="Z24" i="10" s="1"/>
  <c r="AA24" i="10" s="1"/>
  <c r="U23" i="10"/>
  <c r="Q23" i="8"/>
  <c r="Z22" i="8"/>
  <c r="X22" i="8"/>
  <c r="AA23" i="15"/>
  <c r="AB23" i="15" s="1"/>
  <c r="P24" i="15"/>
  <c r="AC23" i="15"/>
  <c r="AD23" i="15" s="1"/>
  <c r="Y23" i="15"/>
  <c r="Z23" i="15" s="1"/>
  <c r="U23" i="15"/>
  <c r="X22" i="9"/>
  <c r="P27" i="12"/>
  <c r="Z26" i="12"/>
  <c r="AA26" i="12" s="1"/>
  <c r="X26" i="12"/>
  <c r="U26" i="12"/>
  <c r="AC22" i="14"/>
  <c r="AD22" i="14" s="1"/>
  <c r="AA22" i="14"/>
  <c r="AB22" i="14" s="1"/>
  <c r="P23" i="14"/>
  <c r="Y22" i="14"/>
  <c r="Z23" i="10"/>
  <c r="Q23" i="5"/>
  <c r="U22" i="5"/>
  <c r="Q23" i="7"/>
  <c r="U22" i="7"/>
  <c r="V24" i="11"/>
  <c r="S15" i="9"/>
  <c r="AD22" i="6"/>
  <c r="Q23" i="11"/>
  <c r="W22" i="11"/>
  <c r="Y22" i="11"/>
  <c r="Z22" i="11" s="1"/>
  <c r="W23" i="15"/>
  <c r="X23" i="15"/>
  <c r="S24" i="15"/>
  <c r="Z22" i="14" l="1"/>
  <c r="AA22" i="8"/>
  <c r="S24" i="7"/>
  <c r="X23" i="7"/>
  <c r="W23" i="7"/>
  <c r="Q24" i="7"/>
  <c r="U23" i="7"/>
  <c r="AA23" i="10"/>
  <c r="Y23" i="14"/>
  <c r="Z23" i="14" s="1"/>
  <c r="AC23" i="14"/>
  <c r="AD23" i="14" s="1"/>
  <c r="AA23" i="14"/>
  <c r="P24" i="14"/>
  <c r="AA24" i="15"/>
  <c r="Y24" i="15"/>
  <c r="Z24" i="15" s="1"/>
  <c r="AC24" i="15"/>
  <c r="AD24" i="15" s="1"/>
  <c r="P25" i="15"/>
  <c r="U24" i="15"/>
  <c r="Q24" i="8"/>
  <c r="Z23" i="8"/>
  <c r="AA23" i="8" s="1"/>
  <c r="X23" i="8"/>
  <c r="V25" i="11"/>
  <c r="S24" i="5"/>
  <c r="X23" i="5"/>
  <c r="W23" i="5"/>
  <c r="P25" i="6"/>
  <c r="AC24" i="6"/>
  <c r="Y24" i="6"/>
  <c r="AA24" i="6"/>
  <c r="W24" i="8"/>
  <c r="Q32" i="10"/>
  <c r="Q24" i="14"/>
  <c r="U23" i="14"/>
  <c r="AD22" i="5"/>
  <c r="S27" i="8"/>
  <c r="AA23" i="7"/>
  <c r="AB23" i="7" s="1"/>
  <c r="P24" i="7"/>
  <c r="AC23" i="7"/>
  <c r="AD23" i="7" s="1"/>
  <c r="Y23" i="7"/>
  <c r="V25" i="9"/>
  <c r="Q25" i="9"/>
  <c r="Y24" i="9"/>
  <c r="W24" i="9"/>
  <c r="U26" i="11"/>
  <c r="V26" i="11" s="1"/>
  <c r="P27" i="11"/>
  <c r="Y26" i="13"/>
  <c r="X22" i="11"/>
  <c r="Q24" i="11"/>
  <c r="W23" i="11"/>
  <c r="X23" i="11" s="1"/>
  <c r="Y23" i="11"/>
  <c r="Z23" i="11" s="1"/>
  <c r="Y26" i="12"/>
  <c r="Q25" i="6"/>
  <c r="U24" i="6"/>
  <c r="S24" i="14"/>
  <c r="X23" i="14"/>
  <c r="W23" i="14"/>
  <c r="X27" i="13"/>
  <c r="Y27" i="13" s="1"/>
  <c r="P28" i="13"/>
  <c r="Z27" i="13"/>
  <c r="P24" i="5"/>
  <c r="AC23" i="5"/>
  <c r="Y23" i="5"/>
  <c r="AA23" i="5"/>
  <c r="AB22" i="7"/>
  <c r="W24" i="10"/>
  <c r="Z27" i="12"/>
  <c r="X27" i="12"/>
  <c r="Y27" i="12" s="1"/>
  <c r="P28" i="12"/>
  <c r="U27" i="12"/>
  <c r="AD22" i="7"/>
  <c r="S25" i="6"/>
  <c r="X24" i="6"/>
  <c r="W24" i="6"/>
  <c r="Q24" i="5"/>
  <c r="U23" i="5"/>
  <c r="W24" i="15"/>
  <c r="X24" i="15"/>
  <c r="S25" i="15"/>
  <c r="Y22" i="8"/>
  <c r="S25" i="10"/>
  <c r="U24" i="10"/>
  <c r="V25" i="8"/>
  <c r="W25" i="8" s="1"/>
  <c r="P26" i="8"/>
  <c r="AB22" i="5"/>
  <c r="Z22" i="7"/>
  <c r="P27" i="9"/>
  <c r="U26" i="9"/>
  <c r="X25" i="10"/>
  <c r="Y25" i="10" s="1"/>
  <c r="V25" i="10"/>
  <c r="P26" i="10"/>
  <c r="Q27" i="15"/>
  <c r="P27" i="8" l="1"/>
  <c r="V26" i="8"/>
  <c r="W26" i="8" s="1"/>
  <c r="S26" i="10"/>
  <c r="U25" i="10"/>
  <c r="Q33" i="10"/>
  <c r="Q34" i="10" s="1"/>
  <c r="Q35" i="10" s="1"/>
  <c r="Q36" i="10" s="1"/>
  <c r="Q37" i="10" s="1"/>
  <c r="Q38" i="10" s="1"/>
  <c r="Q39" i="10" s="1"/>
  <c r="Q25" i="8"/>
  <c r="X24" i="8"/>
  <c r="Z24" i="8"/>
  <c r="AA24" i="8" s="1"/>
  <c r="Z25" i="10"/>
  <c r="T27" i="9"/>
  <c r="U27" i="9"/>
  <c r="V27" i="9" s="1"/>
  <c r="P28" i="9"/>
  <c r="W25" i="15"/>
  <c r="X25" i="15"/>
  <c r="S26" i="15"/>
  <c r="X28" i="12"/>
  <c r="P29" i="12"/>
  <c r="U28" i="12"/>
  <c r="Z28" i="12"/>
  <c r="AA28" i="12" s="1"/>
  <c r="AD23" i="5"/>
  <c r="P28" i="11"/>
  <c r="U27" i="11"/>
  <c r="V27" i="11" s="1"/>
  <c r="T27" i="11"/>
  <c r="Q26" i="9"/>
  <c r="Y25" i="9"/>
  <c r="Z25" i="9" s="1"/>
  <c r="W25" i="9"/>
  <c r="X25" i="9" s="1"/>
  <c r="Z23" i="7"/>
  <c r="U26" i="8"/>
  <c r="Q25" i="14"/>
  <c r="U24" i="14"/>
  <c r="AD24" i="6"/>
  <c r="S25" i="5"/>
  <c r="X24" i="5"/>
  <c r="W24" i="5"/>
  <c r="Z23" i="5"/>
  <c r="X28" i="13"/>
  <c r="P29" i="13"/>
  <c r="Z28" i="13"/>
  <c r="AA28" i="13" s="1"/>
  <c r="S25" i="14"/>
  <c r="X24" i="14"/>
  <c r="W24" i="14"/>
  <c r="Z24" i="6"/>
  <c r="AA25" i="15"/>
  <c r="P26" i="15"/>
  <c r="AC25" i="15"/>
  <c r="Y25" i="15"/>
  <c r="U25" i="15"/>
  <c r="W25" i="10"/>
  <c r="Q25" i="5"/>
  <c r="U24" i="5"/>
  <c r="S26" i="6"/>
  <c r="X25" i="6"/>
  <c r="W25" i="6"/>
  <c r="P25" i="5"/>
  <c r="AC24" i="5"/>
  <c r="AD24" i="5" s="1"/>
  <c r="Y24" i="5"/>
  <c r="AA24" i="5"/>
  <c r="S28" i="8"/>
  <c r="U27" i="8"/>
  <c r="P26" i="6"/>
  <c r="AC25" i="6"/>
  <c r="Y25" i="6"/>
  <c r="Z25" i="6" s="1"/>
  <c r="AA25" i="6"/>
  <c r="AB25" i="6" s="1"/>
  <c r="Y23" i="8"/>
  <c r="P25" i="14"/>
  <c r="Y24" i="14"/>
  <c r="AC24" i="14"/>
  <c r="AA24" i="14"/>
  <c r="AB24" i="14" s="1"/>
  <c r="Q25" i="7"/>
  <c r="U24" i="7"/>
  <c r="Z26" i="10"/>
  <c r="AA26" i="10" s="1"/>
  <c r="P27" i="10"/>
  <c r="X26" i="10"/>
  <c r="Y26" i="10" s="1"/>
  <c r="V26" i="10"/>
  <c r="W26" i="10" s="1"/>
  <c r="Z24" i="9"/>
  <c r="Q28" i="15"/>
  <c r="V26" i="9"/>
  <c r="AA27" i="12"/>
  <c r="AB23" i="5"/>
  <c r="AA27" i="13"/>
  <c r="Q26" i="6"/>
  <c r="U25" i="6"/>
  <c r="Q25" i="11"/>
  <c r="Y24" i="11"/>
  <c r="W24" i="11"/>
  <c r="X24" i="9"/>
  <c r="AA24" i="7"/>
  <c r="P25" i="7"/>
  <c r="AC24" i="7"/>
  <c r="Y24" i="7"/>
  <c r="AB24" i="6"/>
  <c r="AB24" i="15"/>
  <c r="AB23" i="14"/>
  <c r="S25" i="7"/>
  <c r="X24" i="7"/>
  <c r="W24" i="7"/>
  <c r="X29" i="13" l="1"/>
  <c r="Y29" i="13" s="1"/>
  <c r="P30" i="13"/>
  <c r="Z29" i="13"/>
  <c r="AA29" i="13" s="1"/>
  <c r="T29" i="13"/>
  <c r="R40" i="10"/>
  <c r="Q40" i="10"/>
  <c r="Q41" i="10" s="1"/>
  <c r="Q42" i="10" s="1"/>
  <c r="Q43" i="10" s="1"/>
  <c r="Q44" i="10" s="1"/>
  <c r="Q45" i="10" s="1"/>
  <c r="Q46" i="10" s="1"/>
  <c r="Q47" i="10" s="1"/>
  <c r="Q48" i="10" s="1"/>
  <c r="Q49" i="10" s="1"/>
  <c r="Q50" i="10" s="1"/>
  <c r="Q51" i="10" s="1"/>
  <c r="P28" i="8"/>
  <c r="V27" i="8"/>
  <c r="W27" i="8" s="1"/>
  <c r="T27" i="8"/>
  <c r="S26" i="7"/>
  <c r="X25" i="7"/>
  <c r="W25" i="7"/>
  <c r="Z24" i="7"/>
  <c r="X27" i="10"/>
  <c r="Y27" i="10" s="1"/>
  <c r="P28" i="10"/>
  <c r="V27" i="10"/>
  <c r="T27" i="10"/>
  <c r="AD24" i="14"/>
  <c r="S29" i="8"/>
  <c r="P26" i="5"/>
  <c r="AC25" i="5"/>
  <c r="AD25" i="5" s="1"/>
  <c r="Y25" i="5"/>
  <c r="AA25" i="5"/>
  <c r="Q26" i="5"/>
  <c r="U25" i="5"/>
  <c r="AA26" i="15"/>
  <c r="Y26" i="15"/>
  <c r="Z26" i="15" s="1"/>
  <c r="P27" i="15"/>
  <c r="AC26" i="15"/>
  <c r="AD26" i="15" s="1"/>
  <c r="U26" i="15"/>
  <c r="Y28" i="13"/>
  <c r="S26" i="5"/>
  <c r="X25" i="5"/>
  <c r="W25" i="5"/>
  <c r="Q26" i="14"/>
  <c r="U25" i="14"/>
  <c r="P29" i="11"/>
  <c r="Y24" i="8"/>
  <c r="S27" i="10"/>
  <c r="Z27" i="10" s="1"/>
  <c r="U26" i="10"/>
  <c r="AD25" i="15"/>
  <c r="AD24" i="7"/>
  <c r="X24" i="11"/>
  <c r="Z24" i="14"/>
  <c r="AD25" i="6"/>
  <c r="AB24" i="5"/>
  <c r="AB25" i="15"/>
  <c r="S26" i="14"/>
  <c r="X25" i="14"/>
  <c r="W25" i="14"/>
  <c r="Q26" i="8"/>
  <c r="Z25" i="8"/>
  <c r="X25" i="8"/>
  <c r="AB24" i="7"/>
  <c r="Q26" i="11"/>
  <c r="Y25" i="11"/>
  <c r="Z25" i="11" s="1"/>
  <c r="W25" i="11"/>
  <c r="Q27" i="9"/>
  <c r="W26" i="9"/>
  <c r="Y26" i="9"/>
  <c r="Y28" i="12"/>
  <c r="AA25" i="7"/>
  <c r="AB25" i="7" s="1"/>
  <c r="P26" i="7"/>
  <c r="AC25" i="7"/>
  <c r="AD25" i="7" s="1"/>
  <c r="Y25" i="7"/>
  <c r="Z25" i="7" s="1"/>
  <c r="Z24" i="11"/>
  <c r="Q27" i="6"/>
  <c r="U26" i="6"/>
  <c r="Q29" i="15"/>
  <c r="Q26" i="7"/>
  <c r="U25" i="7"/>
  <c r="AA25" i="14"/>
  <c r="AB25" i="14" s="1"/>
  <c r="P26" i="14"/>
  <c r="AC25" i="14"/>
  <c r="AD25" i="14" s="1"/>
  <c r="Y25" i="14"/>
  <c r="Z25" i="14" s="1"/>
  <c r="P27" i="6"/>
  <c r="AC26" i="6"/>
  <c r="AD26" i="6" s="1"/>
  <c r="Y26" i="6"/>
  <c r="AA26" i="6"/>
  <c r="AB26" i="6" s="1"/>
  <c r="Z24" i="5"/>
  <c r="S27" i="6"/>
  <c r="X26" i="6"/>
  <c r="W26" i="6"/>
  <c r="Z25" i="15"/>
  <c r="P30" i="12"/>
  <c r="Z29" i="12"/>
  <c r="AA29" i="12" s="1"/>
  <c r="T29" i="12"/>
  <c r="R30" i="12"/>
  <c r="X29" i="12"/>
  <c r="Y29" i="12" s="1"/>
  <c r="U29" i="12"/>
  <c r="W26" i="15"/>
  <c r="X26" i="15"/>
  <c r="S27" i="15"/>
  <c r="P29" i="9"/>
  <c r="AA25" i="10"/>
  <c r="AA27" i="10" l="1"/>
  <c r="R31" i="12"/>
  <c r="R32" i="12" s="1"/>
  <c r="R33" i="12" s="1"/>
  <c r="R34" i="12" s="1"/>
  <c r="R35" i="12" s="1"/>
  <c r="R36" i="12" s="1"/>
  <c r="R37" i="12" s="1"/>
  <c r="R38" i="12" s="1"/>
  <c r="R39" i="12" s="1"/>
  <c r="R40" i="12" s="1"/>
  <c r="R41" i="12" s="1"/>
  <c r="P28" i="6"/>
  <c r="AC27" i="6"/>
  <c r="AD27" i="6" s="1"/>
  <c r="Y27" i="6"/>
  <c r="Z27" i="6" s="1"/>
  <c r="AA27" i="6"/>
  <c r="R52" i="10"/>
  <c r="R53" i="10" s="1"/>
  <c r="R54" i="10" s="1"/>
  <c r="R55" i="10" s="1"/>
  <c r="R56" i="10" s="1"/>
  <c r="R57" i="10" s="1"/>
  <c r="R58" i="10" s="1"/>
  <c r="R59" i="10" s="1"/>
  <c r="R60" i="10" s="1"/>
  <c r="R61" i="10" s="1"/>
  <c r="R62" i="10" s="1"/>
  <c r="R63" i="10" s="1"/>
  <c r="S28" i="6"/>
  <c r="X27" i="6"/>
  <c r="W27" i="6"/>
  <c r="AA26" i="7"/>
  <c r="AB26" i="7" s="1"/>
  <c r="P27" i="7"/>
  <c r="AC26" i="7"/>
  <c r="AD26" i="7" s="1"/>
  <c r="Y26" i="7"/>
  <c r="R28" i="9"/>
  <c r="Q28" i="9"/>
  <c r="Y27" i="9"/>
  <c r="Z27" i="9" s="1"/>
  <c r="W27" i="9"/>
  <c r="X27" i="9" s="1"/>
  <c r="P30" i="11"/>
  <c r="Q27" i="14"/>
  <c r="U26" i="14"/>
  <c r="AB26" i="15"/>
  <c r="AB25" i="5"/>
  <c r="S27" i="7"/>
  <c r="X26" i="7"/>
  <c r="W26" i="7"/>
  <c r="R41" i="10"/>
  <c r="R42" i="10" s="1"/>
  <c r="R43" i="10" s="1"/>
  <c r="R44" i="10" s="1"/>
  <c r="R45" i="10" s="1"/>
  <c r="R46" i="10" s="1"/>
  <c r="R47" i="10" s="1"/>
  <c r="R48" i="10" s="1"/>
  <c r="R49" i="10" s="1"/>
  <c r="R50" i="10" s="1"/>
  <c r="R51" i="10" s="1"/>
  <c r="Q52" i="10" s="1"/>
  <c r="Q53" i="10" s="1"/>
  <c r="Q54" i="10" s="1"/>
  <c r="Q55" i="10" s="1"/>
  <c r="Q56" i="10" s="1"/>
  <c r="Q57" i="10" s="1"/>
  <c r="Q58" i="10" s="1"/>
  <c r="Q59" i="10" s="1"/>
  <c r="Q60" i="10" s="1"/>
  <c r="Q61" i="10" s="1"/>
  <c r="Q62" i="10" s="1"/>
  <c r="Q63" i="10" s="1"/>
  <c r="X25" i="11"/>
  <c r="S27" i="5"/>
  <c r="X26" i="5"/>
  <c r="W26" i="5"/>
  <c r="Z26" i="6"/>
  <c r="AC26" i="14"/>
  <c r="AD26" i="14" s="1"/>
  <c r="AA26" i="14"/>
  <c r="Y26" i="14"/>
  <c r="Z26" i="14" s="1"/>
  <c r="P27" i="14"/>
  <c r="Q30" i="15"/>
  <c r="Q28" i="6"/>
  <c r="U27" i="6"/>
  <c r="Q27" i="11"/>
  <c r="W26" i="11"/>
  <c r="X26" i="11" s="1"/>
  <c r="Y26" i="11"/>
  <c r="Z26" i="11" s="1"/>
  <c r="Y25" i="8"/>
  <c r="S27" i="14"/>
  <c r="X26" i="14"/>
  <c r="W26" i="14"/>
  <c r="Z25" i="5"/>
  <c r="S30" i="8"/>
  <c r="X26" i="9"/>
  <c r="Q27" i="8"/>
  <c r="Z26" i="8"/>
  <c r="AA26" i="8" s="1"/>
  <c r="X26" i="8"/>
  <c r="Q27" i="5"/>
  <c r="U26" i="5"/>
  <c r="P27" i="5"/>
  <c r="AC26" i="5"/>
  <c r="Y26" i="5"/>
  <c r="AA26" i="5"/>
  <c r="X28" i="10"/>
  <c r="Y28" i="10" s="1"/>
  <c r="P29" i="10"/>
  <c r="V28" i="10"/>
  <c r="W28" i="10" s="1"/>
  <c r="Z28" i="10"/>
  <c r="AA28" i="10" s="1"/>
  <c r="P31" i="13"/>
  <c r="Z30" i="13"/>
  <c r="AA30" i="13" s="1"/>
  <c r="X30" i="13"/>
  <c r="Y30" i="13" s="1"/>
  <c r="P30" i="9"/>
  <c r="W27" i="15"/>
  <c r="S28" i="15"/>
  <c r="X27" i="15"/>
  <c r="X30" i="12"/>
  <c r="Y30" i="12" s="1"/>
  <c r="P31" i="12"/>
  <c r="U30" i="12"/>
  <c r="Z30" i="12"/>
  <c r="AA30" i="12" s="1"/>
  <c r="Q27" i="7"/>
  <c r="U26" i="7"/>
  <c r="Z26" i="9"/>
  <c r="AA25" i="8"/>
  <c r="S28" i="10"/>
  <c r="U27" i="10"/>
  <c r="AA27" i="15"/>
  <c r="P28" i="15"/>
  <c r="AC27" i="15"/>
  <c r="AD27" i="15" s="1"/>
  <c r="Y27" i="15"/>
  <c r="Z27" i="15" s="1"/>
  <c r="U27" i="15"/>
  <c r="W27" i="10"/>
  <c r="P29" i="8"/>
  <c r="R64" i="10" l="1"/>
  <c r="Q64" i="10"/>
  <c r="Q65" i="10" s="1"/>
  <c r="Q66" i="10" s="1"/>
  <c r="Q67" i="10" s="1"/>
  <c r="Q68" i="10" s="1"/>
  <c r="Q69" i="10" s="1"/>
  <c r="Q70" i="10" s="1"/>
  <c r="Q71" i="10" s="1"/>
  <c r="Q72" i="10" s="1"/>
  <c r="Q73" i="10" s="1"/>
  <c r="Q74" i="10" s="1"/>
  <c r="Q75" i="10" s="1"/>
  <c r="AA28" i="15"/>
  <c r="Y28" i="15"/>
  <c r="Z28" i="15" s="1"/>
  <c r="AC28" i="15"/>
  <c r="AD28" i="15" s="1"/>
  <c r="P29" i="15"/>
  <c r="U28" i="15"/>
  <c r="P28" i="5"/>
  <c r="AC27" i="5"/>
  <c r="AD27" i="5" s="1"/>
  <c r="Y27" i="5"/>
  <c r="Z27" i="5" s="1"/>
  <c r="AA27" i="5"/>
  <c r="AB27" i="5" s="1"/>
  <c r="Q28" i="8"/>
  <c r="R28" i="8"/>
  <c r="Z27" i="8"/>
  <c r="AA27" i="8" s="1"/>
  <c r="X27" i="8"/>
  <c r="Y27" i="8" s="1"/>
  <c r="AB27" i="15"/>
  <c r="Q28" i="7"/>
  <c r="U27" i="7"/>
  <c r="X31" i="12"/>
  <c r="Y31" i="12" s="1"/>
  <c r="Z31" i="12"/>
  <c r="AA31" i="12" s="1"/>
  <c r="U31" i="12"/>
  <c r="P32" i="12"/>
  <c r="W28" i="15"/>
  <c r="S29" i="15"/>
  <c r="X28" i="15"/>
  <c r="P31" i="9"/>
  <c r="AB26" i="5"/>
  <c r="Y27" i="14"/>
  <c r="Z27" i="14" s="1"/>
  <c r="AC27" i="14"/>
  <c r="AD27" i="14" s="1"/>
  <c r="AA27" i="14"/>
  <c r="AB27" i="14" s="1"/>
  <c r="P28" i="14"/>
  <c r="S28" i="7"/>
  <c r="X27" i="7"/>
  <c r="W27" i="7"/>
  <c r="S29" i="6"/>
  <c r="X28" i="6"/>
  <c r="W28" i="6"/>
  <c r="P29" i="6"/>
  <c r="AC28" i="6"/>
  <c r="AD28" i="6" s="1"/>
  <c r="Y28" i="6"/>
  <c r="AA28" i="6"/>
  <c r="AB28" i="6" s="1"/>
  <c r="S28" i="14"/>
  <c r="X27" i="14"/>
  <c r="W27" i="14"/>
  <c r="Q29" i="6"/>
  <c r="U28" i="6"/>
  <c r="Z26" i="7"/>
  <c r="AB27" i="6"/>
  <c r="S31" i="8"/>
  <c r="Q31" i="15"/>
  <c r="S28" i="5"/>
  <c r="X27" i="5"/>
  <c r="W27" i="5"/>
  <c r="R29" i="9"/>
  <c r="U28" i="9"/>
  <c r="V28" i="9" s="1"/>
  <c r="AA27" i="7"/>
  <c r="P28" i="7"/>
  <c r="AC27" i="7"/>
  <c r="Y27" i="7"/>
  <c r="P32" i="13"/>
  <c r="Z31" i="13"/>
  <c r="AA31" i="13" s="1"/>
  <c r="X31" i="13"/>
  <c r="Y31" i="13" s="1"/>
  <c r="V29" i="10"/>
  <c r="Z29" i="10"/>
  <c r="AA29" i="10" s="1"/>
  <c r="P30" i="10"/>
  <c r="X29" i="10"/>
  <c r="Y29" i="10" s="1"/>
  <c r="Z26" i="5"/>
  <c r="Q28" i="5"/>
  <c r="U27" i="5"/>
  <c r="Y26" i="8"/>
  <c r="P30" i="8"/>
  <c r="S29" i="10"/>
  <c r="U28" i="10"/>
  <c r="AD26" i="5"/>
  <c r="Q28" i="11"/>
  <c r="R28" i="11"/>
  <c r="W27" i="11"/>
  <c r="X27" i="11" s="1"/>
  <c r="Y27" i="11"/>
  <c r="Z27" i="11" s="1"/>
  <c r="AB26" i="14"/>
  <c r="U27" i="14"/>
  <c r="Q28" i="14"/>
  <c r="P31" i="11"/>
  <c r="Q29" i="9"/>
  <c r="Y28" i="9"/>
  <c r="Z28" i="9" s="1"/>
  <c r="W28" i="9"/>
  <c r="X28" i="9" s="1"/>
  <c r="S32" i="8" l="1"/>
  <c r="Q30" i="6"/>
  <c r="U29" i="6"/>
  <c r="S29" i="14"/>
  <c r="X28" i="14"/>
  <c r="W28" i="14"/>
  <c r="S30" i="6"/>
  <c r="X29" i="6"/>
  <c r="W29" i="6"/>
  <c r="P29" i="14"/>
  <c r="Y28" i="14"/>
  <c r="Z28" i="14" s="1"/>
  <c r="AC28" i="14"/>
  <c r="AD28" i="14" s="1"/>
  <c r="AA28" i="14"/>
  <c r="AB28" i="14" s="1"/>
  <c r="P32" i="9"/>
  <c r="AB28" i="15"/>
  <c r="Q30" i="9"/>
  <c r="W29" i="9"/>
  <c r="X29" i="9" s="1"/>
  <c r="Y29" i="9"/>
  <c r="Z29" i="9" s="1"/>
  <c r="P32" i="11"/>
  <c r="S30" i="10"/>
  <c r="Z30" i="10" s="1"/>
  <c r="AA30" i="10" s="1"/>
  <c r="U29" i="10"/>
  <c r="Q29" i="5"/>
  <c r="U28" i="5"/>
  <c r="P31" i="10"/>
  <c r="V30" i="10"/>
  <c r="W30" i="10" s="1"/>
  <c r="X30" i="10"/>
  <c r="Y30" i="10" s="1"/>
  <c r="AA28" i="7"/>
  <c r="AB28" i="7" s="1"/>
  <c r="P29" i="7"/>
  <c r="AC28" i="7"/>
  <c r="AD28" i="7" s="1"/>
  <c r="Y28" i="7"/>
  <c r="Z28" i="7" s="1"/>
  <c r="R30" i="9"/>
  <c r="U29" i="9"/>
  <c r="V29" i="9" s="1"/>
  <c r="AA29" i="6"/>
  <c r="AB29" i="6" s="1"/>
  <c r="P30" i="6"/>
  <c r="AC29" i="6"/>
  <c r="AD29" i="6" s="1"/>
  <c r="Y29" i="6"/>
  <c r="Z29" i="6" s="1"/>
  <c r="S29" i="7"/>
  <c r="X28" i="7"/>
  <c r="W28" i="7"/>
  <c r="X29" i="15"/>
  <c r="W29" i="15"/>
  <c r="S30" i="15"/>
  <c r="R29" i="8"/>
  <c r="U28" i="8"/>
  <c r="V28" i="8"/>
  <c r="W28" i="8" s="1"/>
  <c r="P30" i="15"/>
  <c r="AC29" i="15"/>
  <c r="AD29" i="15" s="1"/>
  <c r="Y29" i="15"/>
  <c r="Z29" i="15" s="1"/>
  <c r="AA29" i="15"/>
  <c r="AB29" i="15" s="1"/>
  <c r="U29" i="15"/>
  <c r="Q29" i="7"/>
  <c r="U28" i="7"/>
  <c r="Q29" i="8"/>
  <c r="Z28" i="8"/>
  <c r="AA28" i="8" s="1"/>
  <c r="X28" i="8"/>
  <c r="Y28" i="8" s="1"/>
  <c r="P29" i="5"/>
  <c r="AC28" i="5"/>
  <c r="AD28" i="5" s="1"/>
  <c r="Y28" i="5"/>
  <c r="Z28" i="5" s="1"/>
  <c r="AA28" i="5"/>
  <c r="R76" i="10"/>
  <c r="R77" i="10" s="1"/>
  <c r="R78" i="10" s="1"/>
  <c r="R79" i="10" s="1"/>
  <c r="R80" i="10" s="1"/>
  <c r="R81" i="10" s="1"/>
  <c r="R82" i="10" s="1"/>
  <c r="R83" i="10" s="1"/>
  <c r="R84" i="10" s="1"/>
  <c r="R85" i="10" s="1"/>
  <c r="R86" i="10" s="1"/>
  <c r="R87" i="10" s="1"/>
  <c r="U28" i="14"/>
  <c r="Q29" i="14"/>
  <c r="AD27" i="7"/>
  <c r="S29" i="5"/>
  <c r="X28" i="5"/>
  <c r="W28" i="5"/>
  <c r="R29" i="11"/>
  <c r="U28" i="11"/>
  <c r="V28" i="11" s="1"/>
  <c r="X32" i="13"/>
  <c r="Y32" i="13" s="1"/>
  <c r="P33" i="13"/>
  <c r="Z32" i="13"/>
  <c r="AA32" i="13" s="1"/>
  <c r="AB27" i="7"/>
  <c r="Q32" i="15"/>
  <c r="Q29" i="11"/>
  <c r="Y28" i="11"/>
  <c r="Z28" i="11" s="1"/>
  <c r="W28" i="11"/>
  <c r="X28" i="11" s="1"/>
  <c r="P31" i="8"/>
  <c r="W29" i="10"/>
  <c r="Z27" i="7"/>
  <c r="Z28" i="6"/>
  <c r="U32" i="12"/>
  <c r="P33" i="12"/>
  <c r="X32" i="12"/>
  <c r="Y32" i="12" s="1"/>
  <c r="Z32" i="12"/>
  <c r="AA32" i="12" s="1"/>
  <c r="R65" i="10"/>
  <c r="R66" i="10" s="1"/>
  <c r="R67" i="10" s="1"/>
  <c r="R68" i="10" s="1"/>
  <c r="R69" i="10" s="1"/>
  <c r="R70" i="10" s="1"/>
  <c r="R71" i="10" s="1"/>
  <c r="R72" i="10" s="1"/>
  <c r="R73" i="10" s="1"/>
  <c r="R74" i="10" s="1"/>
  <c r="R75" i="10" s="1"/>
  <c r="Q76" i="10" s="1"/>
  <c r="Q77" i="10" s="1"/>
  <c r="Q78" i="10" s="1"/>
  <c r="Q79" i="10" s="1"/>
  <c r="Q80" i="10" s="1"/>
  <c r="Q81" i="10" s="1"/>
  <c r="Q82" i="10" s="1"/>
  <c r="Q83" i="10" s="1"/>
  <c r="Q84" i="10" s="1"/>
  <c r="Q85" i="10" s="1"/>
  <c r="Q86" i="10" s="1"/>
  <c r="Q87" i="10" s="1"/>
  <c r="R88" i="10" l="1"/>
  <c r="R89" i="10" s="1"/>
  <c r="R90" i="10" s="1"/>
  <c r="R91" i="10" s="1"/>
  <c r="R92" i="10" s="1"/>
  <c r="R93" i="10" s="1"/>
  <c r="R94" i="10" s="1"/>
  <c r="R95" i="10" s="1"/>
  <c r="R96" i="10" s="1"/>
  <c r="R97" i="10" s="1"/>
  <c r="R98" i="10" s="1"/>
  <c r="R99" i="10" s="1"/>
  <c r="Q88" i="10"/>
  <c r="Q89" i="10" s="1"/>
  <c r="Q90" i="10" s="1"/>
  <c r="Q91" i="10" s="1"/>
  <c r="Q92" i="10" s="1"/>
  <c r="Q93" i="10" s="1"/>
  <c r="Q94" i="10" s="1"/>
  <c r="Q95" i="10" s="1"/>
  <c r="Q96" i="10" s="1"/>
  <c r="Q97" i="10" s="1"/>
  <c r="Q98" i="10" s="1"/>
  <c r="Q99" i="10" s="1"/>
  <c r="W30" i="15"/>
  <c r="S31" i="15"/>
  <c r="X30" i="15"/>
  <c r="Q31" i="6"/>
  <c r="U30" i="6"/>
  <c r="P34" i="12"/>
  <c r="Z33" i="12"/>
  <c r="AA33" i="12" s="1"/>
  <c r="U33" i="12"/>
  <c r="X33" i="12"/>
  <c r="Y33" i="12" s="1"/>
  <c r="Q30" i="11"/>
  <c r="W29" i="11"/>
  <c r="X29" i="11" s="1"/>
  <c r="Y29" i="11"/>
  <c r="Z29" i="11" s="1"/>
  <c r="X33" i="13"/>
  <c r="Y33" i="13" s="1"/>
  <c r="Z33" i="13"/>
  <c r="AA33" i="13" s="1"/>
  <c r="P34" i="13"/>
  <c r="S30" i="5"/>
  <c r="X29" i="5"/>
  <c r="W29" i="5"/>
  <c r="U29" i="14"/>
  <c r="Q30" i="14"/>
  <c r="P30" i="5"/>
  <c r="AC29" i="5"/>
  <c r="AD29" i="5" s="1"/>
  <c r="Y29" i="5"/>
  <c r="Z29" i="5" s="1"/>
  <c r="AA29" i="5"/>
  <c r="AB29" i="5" s="1"/>
  <c r="P31" i="15"/>
  <c r="AC30" i="15"/>
  <c r="AD30" i="15" s="1"/>
  <c r="Y30" i="15"/>
  <c r="Z30" i="15" s="1"/>
  <c r="AA30" i="15"/>
  <c r="AB30" i="15" s="1"/>
  <c r="U30" i="15"/>
  <c r="W29" i="7"/>
  <c r="S30" i="7"/>
  <c r="X29" i="7"/>
  <c r="P32" i="8"/>
  <c r="R30" i="11"/>
  <c r="U29" i="11"/>
  <c r="V29" i="11" s="1"/>
  <c r="AB28" i="5"/>
  <c r="Q30" i="7"/>
  <c r="U29" i="7"/>
  <c r="R30" i="8"/>
  <c r="V29" i="8"/>
  <c r="W29" i="8" s="1"/>
  <c r="U29" i="8"/>
  <c r="AA29" i="7"/>
  <c r="AB29" i="7" s="1"/>
  <c r="P30" i="7"/>
  <c r="AC29" i="7"/>
  <c r="AD29" i="7" s="1"/>
  <c r="Y29" i="7"/>
  <c r="Z29" i="7" s="1"/>
  <c r="Q31" i="9"/>
  <c r="Y30" i="9"/>
  <c r="Z30" i="9" s="1"/>
  <c r="W30" i="9"/>
  <c r="X30" i="9" s="1"/>
  <c r="P33" i="9"/>
  <c r="W29" i="14"/>
  <c r="X29" i="14"/>
  <c r="S30" i="14"/>
  <c r="S33" i="8"/>
  <c r="Q30" i="8"/>
  <c r="Z29" i="8"/>
  <c r="AA29" i="8" s="1"/>
  <c r="X29" i="8"/>
  <c r="Y29" i="8" s="1"/>
  <c r="AA30" i="6"/>
  <c r="AB30" i="6" s="1"/>
  <c r="P31" i="6"/>
  <c r="AC30" i="6"/>
  <c r="AD30" i="6" s="1"/>
  <c r="Y30" i="6"/>
  <c r="Z30" i="6" s="1"/>
  <c r="AA29" i="14"/>
  <c r="AB29" i="14" s="1"/>
  <c r="P30" i="14"/>
  <c r="Y29" i="14"/>
  <c r="Z29" i="14" s="1"/>
  <c r="AC29" i="14"/>
  <c r="AD29" i="14" s="1"/>
  <c r="Q33" i="15"/>
  <c r="U29" i="5"/>
  <c r="Q30" i="5"/>
  <c r="R31" i="9"/>
  <c r="U30" i="9"/>
  <c r="V30" i="9" s="1"/>
  <c r="X31" i="10"/>
  <c r="Y31" i="10" s="1"/>
  <c r="P32" i="10"/>
  <c r="V31" i="10"/>
  <c r="S31" i="10"/>
  <c r="U30" i="10"/>
  <c r="P33" i="11"/>
  <c r="S31" i="6"/>
  <c r="X30" i="6"/>
  <c r="W30" i="6"/>
  <c r="R32" i="9" l="1"/>
  <c r="U31" i="9"/>
  <c r="V31" i="9" s="1"/>
  <c r="AA30" i="7"/>
  <c r="AB30" i="7" s="1"/>
  <c r="P31" i="7"/>
  <c r="AC30" i="7"/>
  <c r="AD30" i="7" s="1"/>
  <c r="Y30" i="7"/>
  <c r="Z30" i="7" s="1"/>
  <c r="S32" i="10"/>
  <c r="Z32" i="10" s="1"/>
  <c r="AA32" i="10" s="1"/>
  <c r="U31" i="10"/>
  <c r="Q31" i="5"/>
  <c r="U30" i="5"/>
  <c r="Q31" i="11"/>
  <c r="W30" i="11"/>
  <c r="X30" i="11" s="1"/>
  <c r="Y30" i="11"/>
  <c r="Z30" i="11" s="1"/>
  <c r="Z34" i="12"/>
  <c r="AA34" i="12" s="1"/>
  <c r="X34" i="12"/>
  <c r="Y34" i="12" s="1"/>
  <c r="P35" i="12"/>
  <c r="U34" i="12"/>
  <c r="S32" i="15"/>
  <c r="X31" i="15"/>
  <c r="W31" i="15"/>
  <c r="Q34" i="15"/>
  <c r="W30" i="14"/>
  <c r="X30" i="14"/>
  <c r="S31" i="14"/>
  <c r="P35" i="13"/>
  <c r="Z34" i="13"/>
  <c r="AA34" i="13" s="1"/>
  <c r="X34" i="13"/>
  <c r="Y34" i="13" s="1"/>
  <c r="Q32" i="9"/>
  <c r="Y31" i="9"/>
  <c r="Z31" i="9" s="1"/>
  <c r="W31" i="9"/>
  <c r="X31" i="9" s="1"/>
  <c r="W31" i="10"/>
  <c r="Q31" i="7"/>
  <c r="U30" i="7"/>
  <c r="R31" i="11"/>
  <c r="U30" i="11"/>
  <c r="V30" i="11" s="1"/>
  <c r="P33" i="8"/>
  <c r="P32" i="15"/>
  <c r="AC31" i="15"/>
  <c r="AD31" i="15" s="1"/>
  <c r="Y31" i="15"/>
  <c r="Z31" i="15" s="1"/>
  <c r="AA31" i="15"/>
  <c r="AB31" i="15" s="1"/>
  <c r="U31" i="15"/>
  <c r="P31" i="5"/>
  <c r="AC30" i="5"/>
  <c r="AD30" i="5" s="1"/>
  <c r="Y30" i="5"/>
  <c r="Z30" i="5" s="1"/>
  <c r="AA30" i="5"/>
  <c r="AB30" i="5" s="1"/>
  <c r="Q100" i="10"/>
  <c r="Q101" i="10" s="1"/>
  <c r="Q102" i="10" s="1"/>
  <c r="Q103" i="10" s="1"/>
  <c r="Q104" i="10" s="1"/>
  <c r="Q105" i="10" s="1"/>
  <c r="Q106" i="10" s="1"/>
  <c r="Q107" i="10" s="1"/>
  <c r="Q108" i="10" s="1"/>
  <c r="Q109" i="10" s="1"/>
  <c r="Q110" i="10" s="1"/>
  <c r="Q111" i="10" s="1"/>
  <c r="R100" i="10"/>
  <c r="R101" i="10" s="1"/>
  <c r="R102" i="10" s="1"/>
  <c r="R103" i="10" s="1"/>
  <c r="R104" i="10" s="1"/>
  <c r="R105" i="10" s="1"/>
  <c r="R106" i="10" s="1"/>
  <c r="R107" i="10" s="1"/>
  <c r="R108" i="10" s="1"/>
  <c r="R109" i="10" s="1"/>
  <c r="R110" i="10" s="1"/>
  <c r="R111" i="10" s="1"/>
  <c r="P34" i="9"/>
  <c r="R31" i="8"/>
  <c r="U30" i="8"/>
  <c r="V30" i="8"/>
  <c r="W30" i="8" s="1"/>
  <c r="W30" i="7"/>
  <c r="S31" i="7"/>
  <c r="X30" i="7"/>
  <c r="Z31" i="10"/>
  <c r="AA31" i="10" s="1"/>
  <c r="S32" i="6"/>
  <c r="X31" i="6"/>
  <c r="W31" i="6"/>
  <c r="P34" i="11"/>
  <c r="X32" i="10"/>
  <c r="Y32" i="10" s="1"/>
  <c r="P33" i="10"/>
  <c r="V32" i="10"/>
  <c r="AA30" i="14"/>
  <c r="AB30" i="14" s="1"/>
  <c r="P31" i="14"/>
  <c r="Y30" i="14"/>
  <c r="Z30" i="14" s="1"/>
  <c r="AC30" i="14"/>
  <c r="AD30" i="14" s="1"/>
  <c r="AA31" i="6"/>
  <c r="AB31" i="6" s="1"/>
  <c r="P32" i="6"/>
  <c r="AC31" i="6"/>
  <c r="AD31" i="6" s="1"/>
  <c r="Y31" i="6"/>
  <c r="Z31" i="6" s="1"/>
  <c r="Q31" i="8"/>
  <c r="X30" i="8"/>
  <c r="Y30" i="8" s="1"/>
  <c r="Z30" i="8"/>
  <c r="AA30" i="8" s="1"/>
  <c r="S34" i="8"/>
  <c r="Q31" i="14"/>
  <c r="U30" i="14"/>
  <c r="S31" i="5"/>
  <c r="X30" i="5"/>
  <c r="W30" i="5"/>
  <c r="Q32" i="6"/>
  <c r="U31" i="6"/>
  <c r="Q32" i="11" l="1"/>
  <c r="W31" i="11"/>
  <c r="X31" i="11" s="1"/>
  <c r="Y31" i="11"/>
  <c r="Z31" i="11" s="1"/>
  <c r="S32" i="5"/>
  <c r="X31" i="5"/>
  <c r="W31" i="5"/>
  <c r="S35" i="8"/>
  <c r="P34" i="8"/>
  <c r="Q32" i="7"/>
  <c r="U31" i="7"/>
  <c r="P36" i="13"/>
  <c r="Z35" i="13"/>
  <c r="AA35" i="13" s="1"/>
  <c r="X35" i="13"/>
  <c r="Y35" i="13" s="1"/>
  <c r="W32" i="15"/>
  <c r="S33" i="15"/>
  <c r="X32" i="15"/>
  <c r="R32" i="8"/>
  <c r="U31" i="8"/>
  <c r="V31" i="8"/>
  <c r="W31" i="8" s="1"/>
  <c r="S33" i="10"/>
  <c r="U32" i="10"/>
  <c r="Q33" i="6"/>
  <c r="U32" i="6"/>
  <c r="W31" i="7"/>
  <c r="S32" i="7"/>
  <c r="X31" i="7"/>
  <c r="P35" i="9"/>
  <c r="R112" i="10"/>
  <c r="R113" i="10" s="1"/>
  <c r="R114" i="10" s="1"/>
  <c r="R115" i="10" s="1"/>
  <c r="R116" i="10" s="1"/>
  <c r="R117" i="10" s="1"/>
  <c r="R118" i="10" s="1"/>
  <c r="R119" i="10" s="1"/>
  <c r="R120" i="10" s="1"/>
  <c r="R121" i="10" s="1"/>
  <c r="R122" i="10" s="1"/>
  <c r="R123" i="10" s="1"/>
  <c r="Q112" i="10"/>
  <c r="Q113" i="10" s="1"/>
  <c r="Q114" i="10" s="1"/>
  <c r="Q115" i="10" s="1"/>
  <c r="Q116" i="10" s="1"/>
  <c r="Q117" i="10" s="1"/>
  <c r="Q118" i="10" s="1"/>
  <c r="Q119" i="10" s="1"/>
  <c r="Q120" i="10" s="1"/>
  <c r="Q121" i="10" s="1"/>
  <c r="Q122" i="10" s="1"/>
  <c r="Q123" i="10" s="1"/>
  <c r="P32" i="5"/>
  <c r="AC31" i="5"/>
  <c r="AD31" i="5" s="1"/>
  <c r="Y31" i="5"/>
  <c r="Z31" i="5" s="1"/>
  <c r="AA31" i="5"/>
  <c r="AB31" i="5" s="1"/>
  <c r="Q33" i="9"/>
  <c r="Y32" i="9"/>
  <c r="Z32" i="9" s="1"/>
  <c r="W32" i="9"/>
  <c r="X32" i="9" s="1"/>
  <c r="W31" i="14"/>
  <c r="S32" i="14"/>
  <c r="X31" i="14"/>
  <c r="Q35" i="15"/>
  <c r="Q32" i="5"/>
  <c r="U31" i="5"/>
  <c r="R33" i="9"/>
  <c r="U32" i="9"/>
  <c r="V32" i="9" s="1"/>
  <c r="Q32" i="8"/>
  <c r="X31" i="8"/>
  <c r="Y31" i="8" s="1"/>
  <c r="Z31" i="8"/>
  <c r="AA31" i="8" s="1"/>
  <c r="P35" i="11"/>
  <c r="W32" i="10"/>
  <c r="Q32" i="14"/>
  <c r="U31" i="14"/>
  <c r="AA32" i="6"/>
  <c r="AB32" i="6" s="1"/>
  <c r="P33" i="6"/>
  <c r="AC32" i="6"/>
  <c r="AD32" i="6" s="1"/>
  <c r="Y32" i="6"/>
  <c r="Z32" i="6" s="1"/>
  <c r="AA31" i="14"/>
  <c r="AB31" i="14" s="1"/>
  <c r="AC31" i="14"/>
  <c r="AD31" i="14" s="1"/>
  <c r="P32" i="14"/>
  <c r="Y31" i="14"/>
  <c r="Z31" i="14" s="1"/>
  <c r="P34" i="10"/>
  <c r="X33" i="10"/>
  <c r="Y33" i="10" s="1"/>
  <c r="V33" i="10"/>
  <c r="W33" i="10" s="1"/>
  <c r="Z33" i="10"/>
  <c r="AA33" i="10" s="1"/>
  <c r="S33" i="6"/>
  <c r="X32" i="6"/>
  <c r="W32" i="6"/>
  <c r="P33" i="15"/>
  <c r="AC32" i="15"/>
  <c r="AD32" i="15" s="1"/>
  <c r="Y32" i="15"/>
  <c r="Z32" i="15" s="1"/>
  <c r="AA32" i="15"/>
  <c r="AB32" i="15" s="1"/>
  <c r="U32" i="15"/>
  <c r="R32" i="11"/>
  <c r="U31" i="11"/>
  <c r="V31" i="11" s="1"/>
  <c r="X35" i="12"/>
  <c r="Y35" i="12" s="1"/>
  <c r="P36" i="12"/>
  <c r="U35" i="12"/>
  <c r="Z35" i="12"/>
  <c r="AA35" i="12" s="1"/>
  <c r="AA31" i="7"/>
  <c r="AB31" i="7" s="1"/>
  <c r="P32" i="7"/>
  <c r="AC31" i="7"/>
  <c r="AD31" i="7" s="1"/>
  <c r="Y31" i="7"/>
  <c r="Z31" i="7" s="1"/>
  <c r="AA32" i="14" l="1"/>
  <c r="AB32" i="14" s="1"/>
  <c r="Y32" i="14"/>
  <c r="Z32" i="14" s="1"/>
  <c r="AC32" i="14"/>
  <c r="AD32" i="14" s="1"/>
  <c r="P33" i="14"/>
  <c r="AA33" i="6"/>
  <c r="AB33" i="6" s="1"/>
  <c r="P34" i="6"/>
  <c r="AC33" i="6"/>
  <c r="AD33" i="6" s="1"/>
  <c r="Y33" i="6"/>
  <c r="Z33" i="6" s="1"/>
  <c r="P36" i="11"/>
  <c r="Q33" i="5"/>
  <c r="U32" i="5"/>
  <c r="W32" i="14"/>
  <c r="S33" i="14"/>
  <c r="X32" i="14"/>
  <c r="Q34" i="9"/>
  <c r="W33" i="9"/>
  <c r="X33" i="9" s="1"/>
  <c r="Y33" i="9"/>
  <c r="Z33" i="9" s="1"/>
  <c r="P33" i="5"/>
  <c r="AC32" i="5"/>
  <c r="AD32" i="5" s="1"/>
  <c r="Y32" i="5"/>
  <c r="Z32" i="5" s="1"/>
  <c r="AA32" i="5"/>
  <c r="AB32" i="5" s="1"/>
  <c r="P36" i="9"/>
  <c r="Q34" i="6"/>
  <c r="U33" i="6"/>
  <c r="P35" i="8"/>
  <c r="Q33" i="8"/>
  <c r="X32" i="8"/>
  <c r="Y32" i="8" s="1"/>
  <c r="Z32" i="8"/>
  <c r="AA32" i="8" s="1"/>
  <c r="W33" i="15"/>
  <c r="S34" i="15"/>
  <c r="X33" i="15"/>
  <c r="S36" i="8"/>
  <c r="R33" i="11"/>
  <c r="U32" i="11"/>
  <c r="V32" i="11" s="1"/>
  <c r="S34" i="6"/>
  <c r="X33" i="6"/>
  <c r="W33" i="6"/>
  <c r="P35" i="10"/>
  <c r="V34" i="10"/>
  <c r="W34" i="10" s="1"/>
  <c r="X34" i="10"/>
  <c r="Y34" i="10" s="1"/>
  <c r="R34" i="9"/>
  <c r="U33" i="9"/>
  <c r="V33" i="9" s="1"/>
  <c r="R124" i="10"/>
  <c r="R125" i="10" s="1"/>
  <c r="R126" i="10" s="1"/>
  <c r="R127" i="10" s="1"/>
  <c r="R128" i="10" s="1"/>
  <c r="R129" i="10" s="1"/>
  <c r="R130" i="10" s="1"/>
  <c r="R131" i="10" s="1"/>
  <c r="R132" i="10" s="1"/>
  <c r="R133" i="10" s="1"/>
  <c r="R134" i="10" s="1"/>
  <c r="R135" i="10" s="1"/>
  <c r="Q124" i="10"/>
  <c r="Q125" i="10" s="1"/>
  <c r="Q126" i="10" s="1"/>
  <c r="Q127" i="10" s="1"/>
  <c r="Q128" i="10" s="1"/>
  <c r="Q129" i="10" s="1"/>
  <c r="Q130" i="10" s="1"/>
  <c r="Q131" i="10" s="1"/>
  <c r="Q132" i="10" s="1"/>
  <c r="Q133" i="10" s="1"/>
  <c r="Q134" i="10" s="1"/>
  <c r="Q135" i="10" s="1"/>
  <c r="W32" i="7"/>
  <c r="S33" i="7"/>
  <c r="X32" i="7"/>
  <c r="R33" i="8"/>
  <c r="U32" i="8"/>
  <c r="V32" i="8"/>
  <c r="W32" i="8" s="1"/>
  <c r="Q33" i="7"/>
  <c r="U32" i="7"/>
  <c r="Q33" i="11"/>
  <c r="Y32" i="11"/>
  <c r="Z32" i="11" s="1"/>
  <c r="W32" i="11"/>
  <c r="X32" i="11" s="1"/>
  <c r="Q33" i="14"/>
  <c r="U32" i="14"/>
  <c r="X36" i="13"/>
  <c r="Y36" i="13" s="1"/>
  <c r="Z36" i="13"/>
  <c r="AA36" i="13" s="1"/>
  <c r="P37" i="13"/>
  <c r="AA32" i="7"/>
  <c r="AB32" i="7" s="1"/>
  <c r="P33" i="7"/>
  <c r="AC32" i="7"/>
  <c r="AD32" i="7" s="1"/>
  <c r="Y32" i="7"/>
  <c r="Z32" i="7" s="1"/>
  <c r="U36" i="12"/>
  <c r="Z36" i="12"/>
  <c r="AA36" i="12" s="1"/>
  <c r="P37" i="12"/>
  <c r="X36" i="12"/>
  <c r="Y36" i="12" s="1"/>
  <c r="P34" i="15"/>
  <c r="AC33" i="15"/>
  <c r="AD33" i="15" s="1"/>
  <c r="Y33" i="15"/>
  <c r="Z33" i="15" s="1"/>
  <c r="AA33" i="15"/>
  <c r="AB33" i="15" s="1"/>
  <c r="U33" i="15"/>
  <c r="Q36" i="15"/>
  <c r="S34" i="10"/>
  <c r="Z34" i="10" s="1"/>
  <c r="AA34" i="10" s="1"/>
  <c r="U33" i="10"/>
  <c r="S33" i="5"/>
  <c r="X32" i="5"/>
  <c r="W32" i="5"/>
  <c r="AA33" i="7" l="1"/>
  <c r="AB33" i="7" s="1"/>
  <c r="P34" i="7"/>
  <c r="AC33" i="7"/>
  <c r="AD33" i="7" s="1"/>
  <c r="Y33" i="7"/>
  <c r="Z33" i="7" s="1"/>
  <c r="W33" i="14"/>
  <c r="X33" i="14"/>
  <c r="S34" i="14"/>
  <c r="AA33" i="14"/>
  <c r="AB33" i="14" s="1"/>
  <c r="AC33" i="14"/>
  <c r="AD33" i="14" s="1"/>
  <c r="P34" i="14"/>
  <c r="Y33" i="14"/>
  <c r="Z33" i="14" s="1"/>
  <c r="P35" i="15"/>
  <c r="AC34" i="15"/>
  <c r="AD34" i="15" s="1"/>
  <c r="Y34" i="15"/>
  <c r="Z34" i="15" s="1"/>
  <c r="AA34" i="15"/>
  <c r="AB34" i="15" s="1"/>
  <c r="U34" i="15"/>
  <c r="Q34" i="11"/>
  <c r="Y33" i="11"/>
  <c r="Z33" i="11" s="1"/>
  <c r="W33" i="11"/>
  <c r="X33" i="11" s="1"/>
  <c r="S35" i="6"/>
  <c r="X34" i="6"/>
  <c r="W34" i="6"/>
  <c r="R34" i="11"/>
  <c r="U33" i="11"/>
  <c r="V33" i="11" s="1"/>
  <c r="W34" i="15"/>
  <c r="X34" i="15"/>
  <c r="S35" i="15"/>
  <c r="Q34" i="8"/>
  <c r="Z33" i="8"/>
  <c r="AA33" i="8" s="1"/>
  <c r="X33" i="8"/>
  <c r="Y33" i="8" s="1"/>
  <c r="P36" i="8"/>
  <c r="P37" i="9"/>
  <c r="Q37" i="15"/>
  <c r="W33" i="7"/>
  <c r="S34" i="7"/>
  <c r="X33" i="7"/>
  <c r="X37" i="13"/>
  <c r="Y37" i="13" s="1"/>
  <c r="P38" i="13"/>
  <c r="Z37" i="13"/>
  <c r="AA37" i="13" s="1"/>
  <c r="Q34" i="14"/>
  <c r="U33" i="14"/>
  <c r="R34" i="8"/>
  <c r="U33" i="8"/>
  <c r="V33" i="8"/>
  <c r="W33" i="8" s="1"/>
  <c r="R136" i="10"/>
  <c r="R137" i="10" s="1"/>
  <c r="R138" i="10" s="1"/>
  <c r="R139" i="10" s="1"/>
  <c r="R140" i="10" s="1"/>
  <c r="R141" i="10" s="1"/>
  <c r="R142" i="10" s="1"/>
  <c r="R143" i="10" s="1"/>
  <c r="R144" i="10" s="1"/>
  <c r="R145" i="10" s="1"/>
  <c r="R146" i="10" s="1"/>
  <c r="R147" i="10" s="1"/>
  <c r="Q136" i="10"/>
  <c r="Q137" i="10" s="1"/>
  <c r="Q138" i="10" s="1"/>
  <c r="Q139" i="10" s="1"/>
  <c r="Q140" i="10" s="1"/>
  <c r="Q141" i="10" s="1"/>
  <c r="Q142" i="10" s="1"/>
  <c r="Q143" i="10" s="1"/>
  <c r="Q144" i="10" s="1"/>
  <c r="Q145" i="10" s="1"/>
  <c r="Q146" i="10" s="1"/>
  <c r="Q147" i="10" s="1"/>
  <c r="R35" i="9"/>
  <c r="U34" i="9"/>
  <c r="V34" i="9" s="1"/>
  <c r="V35" i="10"/>
  <c r="X35" i="10"/>
  <c r="Y35" i="10" s="1"/>
  <c r="P36" i="10"/>
  <c r="Q35" i="9"/>
  <c r="W34" i="9"/>
  <c r="X34" i="9" s="1"/>
  <c r="Y34" i="9"/>
  <c r="Z34" i="9" s="1"/>
  <c r="AA34" i="6"/>
  <c r="AB34" i="6" s="1"/>
  <c r="P35" i="6"/>
  <c r="AC34" i="6"/>
  <c r="AD34" i="6" s="1"/>
  <c r="Y34" i="6"/>
  <c r="Z34" i="6" s="1"/>
  <c r="S35" i="10"/>
  <c r="U34" i="10"/>
  <c r="S34" i="5"/>
  <c r="X33" i="5"/>
  <c r="W33" i="5"/>
  <c r="P38" i="12"/>
  <c r="Z37" i="12"/>
  <c r="AA37" i="12" s="1"/>
  <c r="X37" i="12"/>
  <c r="Y37" i="12" s="1"/>
  <c r="U37" i="12"/>
  <c r="Q34" i="7"/>
  <c r="U33" i="7"/>
  <c r="S37" i="8"/>
  <c r="Q35" i="6"/>
  <c r="U34" i="6"/>
  <c r="P34" i="5"/>
  <c r="AC33" i="5"/>
  <c r="AD33" i="5" s="1"/>
  <c r="Y33" i="5"/>
  <c r="Z33" i="5" s="1"/>
  <c r="AA33" i="5"/>
  <c r="AB33" i="5" s="1"/>
  <c r="Q34" i="5"/>
  <c r="U33" i="5"/>
  <c r="P37" i="11"/>
  <c r="S36" i="10" l="1"/>
  <c r="U35" i="10"/>
  <c r="X36" i="10"/>
  <c r="Y36" i="10" s="1"/>
  <c r="Z36" i="10"/>
  <c r="AA36" i="10" s="1"/>
  <c r="P37" i="10"/>
  <c r="V36" i="10"/>
  <c r="W36" i="10" s="1"/>
  <c r="Q35" i="8"/>
  <c r="X34" i="8"/>
  <c r="Y34" i="8" s="1"/>
  <c r="Z34" i="8"/>
  <c r="AA34" i="8" s="1"/>
  <c r="Q35" i="5"/>
  <c r="U34" i="5"/>
  <c r="P35" i="5"/>
  <c r="AC34" i="5"/>
  <c r="AD34" i="5" s="1"/>
  <c r="Y34" i="5"/>
  <c r="Z34" i="5" s="1"/>
  <c r="AA34" i="5"/>
  <c r="AB34" i="5" s="1"/>
  <c r="S38" i="8"/>
  <c r="R36" i="9"/>
  <c r="U35" i="9"/>
  <c r="V35" i="9" s="1"/>
  <c r="U34" i="14"/>
  <c r="Q35" i="14"/>
  <c r="Q38" i="15"/>
  <c r="P37" i="8"/>
  <c r="X35" i="15"/>
  <c r="W35" i="15"/>
  <c r="S36" i="15"/>
  <c r="R35" i="11"/>
  <c r="U34" i="11"/>
  <c r="V34" i="11" s="1"/>
  <c r="W34" i="14"/>
  <c r="S35" i="14"/>
  <c r="X34" i="14"/>
  <c r="S35" i="5"/>
  <c r="X34" i="5"/>
  <c r="W34" i="5"/>
  <c r="Z35" i="10"/>
  <c r="AA35" i="10" s="1"/>
  <c r="Q148" i="10"/>
  <c r="Q149" i="10" s="1"/>
  <c r="Q150" i="10" s="1"/>
  <c r="Q151" i="10" s="1"/>
  <c r="Q152" i="10" s="1"/>
  <c r="Q153" i="10" s="1"/>
  <c r="Q154" i="10" s="1"/>
  <c r="Q155" i="10" s="1"/>
  <c r="Q156" i="10" s="1"/>
  <c r="Q157" i="10" s="1"/>
  <c r="Q158" i="10" s="1"/>
  <c r="Q159" i="10" s="1"/>
  <c r="R148" i="10"/>
  <c r="R149" i="10" s="1"/>
  <c r="R150" i="10" s="1"/>
  <c r="R151" i="10" s="1"/>
  <c r="R152" i="10" s="1"/>
  <c r="R153" i="10" s="1"/>
  <c r="R154" i="10" s="1"/>
  <c r="R155" i="10" s="1"/>
  <c r="R156" i="10" s="1"/>
  <c r="R157" i="10" s="1"/>
  <c r="R158" i="10" s="1"/>
  <c r="R159" i="10" s="1"/>
  <c r="W34" i="7"/>
  <c r="S35" i="7"/>
  <c r="X34" i="7"/>
  <c r="AA34" i="14"/>
  <c r="AB34" i="14" s="1"/>
  <c r="AC34" i="14"/>
  <c r="AD34" i="14" s="1"/>
  <c r="P35" i="14"/>
  <c r="Y34" i="14"/>
  <c r="Z34" i="14" s="1"/>
  <c r="AA34" i="7"/>
  <c r="AB34" i="7" s="1"/>
  <c r="P35" i="7"/>
  <c r="AC34" i="7"/>
  <c r="AD34" i="7" s="1"/>
  <c r="Y34" i="7"/>
  <c r="Z34" i="7" s="1"/>
  <c r="S36" i="6"/>
  <c r="X35" i="6"/>
  <c r="W35" i="6"/>
  <c r="P36" i="15"/>
  <c r="AC35" i="15"/>
  <c r="AD35" i="15" s="1"/>
  <c r="Y35" i="15"/>
  <c r="Z35" i="15" s="1"/>
  <c r="AA35" i="15"/>
  <c r="AB35" i="15" s="1"/>
  <c r="U35" i="15"/>
  <c r="P38" i="11"/>
  <c r="Q36" i="6"/>
  <c r="U35" i="6"/>
  <c r="Q35" i="7"/>
  <c r="U34" i="7"/>
  <c r="Z38" i="12"/>
  <c r="AA38" i="12" s="1"/>
  <c r="X38" i="12"/>
  <c r="Y38" i="12" s="1"/>
  <c r="P39" i="12"/>
  <c r="U38" i="12"/>
  <c r="AA35" i="6"/>
  <c r="AB35" i="6" s="1"/>
  <c r="P36" i="6"/>
  <c r="AC35" i="6"/>
  <c r="AD35" i="6" s="1"/>
  <c r="Y35" i="6"/>
  <c r="Z35" i="6" s="1"/>
  <c r="Q36" i="9"/>
  <c r="W35" i="9"/>
  <c r="X35" i="9" s="1"/>
  <c r="Y35" i="9"/>
  <c r="Z35" i="9" s="1"/>
  <c r="W35" i="10"/>
  <c r="R35" i="8"/>
  <c r="V34" i="8"/>
  <c r="W34" i="8" s="1"/>
  <c r="U34" i="8"/>
  <c r="P39" i="13"/>
  <c r="Z38" i="13"/>
  <c r="AA38" i="13" s="1"/>
  <c r="X38" i="13"/>
  <c r="Y38" i="13" s="1"/>
  <c r="P38" i="9"/>
  <c r="Q35" i="11"/>
  <c r="W34" i="11"/>
  <c r="X34" i="11" s="1"/>
  <c r="Y34" i="11"/>
  <c r="Z34" i="11" s="1"/>
  <c r="AA35" i="7" l="1"/>
  <c r="AB35" i="7" s="1"/>
  <c r="P36" i="7"/>
  <c r="AC35" i="7"/>
  <c r="AD35" i="7" s="1"/>
  <c r="Y35" i="7"/>
  <c r="Z35" i="7" s="1"/>
  <c r="W35" i="14"/>
  <c r="X35" i="14"/>
  <c r="S36" i="14"/>
  <c r="S39" i="8"/>
  <c r="P36" i="5"/>
  <c r="AC35" i="5"/>
  <c r="AD35" i="5" s="1"/>
  <c r="Y35" i="5"/>
  <c r="Z35" i="5" s="1"/>
  <c r="AA35" i="5"/>
  <c r="AB35" i="5" s="1"/>
  <c r="P39" i="9"/>
  <c r="R36" i="8"/>
  <c r="U35" i="8"/>
  <c r="V35" i="8"/>
  <c r="W35" i="8" s="1"/>
  <c r="Q37" i="9"/>
  <c r="Y36" i="9"/>
  <c r="Z36" i="9" s="1"/>
  <c r="W36" i="9"/>
  <c r="X36" i="9" s="1"/>
  <c r="Q37" i="6"/>
  <c r="U36" i="6"/>
  <c r="P39" i="11"/>
  <c r="S37" i="6"/>
  <c r="X36" i="6"/>
  <c r="W36" i="6"/>
  <c r="R36" i="11"/>
  <c r="U35" i="11"/>
  <c r="V35" i="11" s="1"/>
  <c r="Q36" i="8"/>
  <c r="Z35" i="8"/>
  <c r="AA35" i="8" s="1"/>
  <c r="X35" i="8"/>
  <c r="Y35" i="8" s="1"/>
  <c r="AA36" i="6"/>
  <c r="AB36" i="6" s="1"/>
  <c r="P37" i="6"/>
  <c r="AC36" i="6"/>
  <c r="AD36" i="6" s="1"/>
  <c r="Y36" i="6"/>
  <c r="Z36" i="6" s="1"/>
  <c r="P37" i="15"/>
  <c r="AC36" i="15"/>
  <c r="AD36" i="15" s="1"/>
  <c r="Y36" i="15"/>
  <c r="Z36" i="15" s="1"/>
  <c r="AA36" i="15"/>
  <c r="AB36" i="15" s="1"/>
  <c r="U36" i="15"/>
  <c r="R160" i="10"/>
  <c r="R161" i="10" s="1"/>
  <c r="R162" i="10" s="1"/>
  <c r="R163" i="10" s="1"/>
  <c r="R164" i="10" s="1"/>
  <c r="R165" i="10" s="1"/>
  <c r="R166" i="10" s="1"/>
  <c r="R167" i="10" s="1"/>
  <c r="R168" i="10" s="1"/>
  <c r="R169" i="10" s="1"/>
  <c r="R170" i="10" s="1"/>
  <c r="R171" i="10" s="1"/>
  <c r="Q160" i="10"/>
  <c r="Q161" i="10" s="1"/>
  <c r="Q162" i="10" s="1"/>
  <c r="Q163" i="10" s="1"/>
  <c r="Q164" i="10" s="1"/>
  <c r="Q165" i="10" s="1"/>
  <c r="Q166" i="10" s="1"/>
  <c r="Q167" i="10" s="1"/>
  <c r="Q168" i="10" s="1"/>
  <c r="Q169" i="10" s="1"/>
  <c r="Q170" i="10" s="1"/>
  <c r="Q171" i="10" s="1"/>
  <c r="S36" i="5"/>
  <c r="X35" i="5"/>
  <c r="W35" i="5"/>
  <c r="W36" i="15"/>
  <c r="X36" i="15"/>
  <c r="S37" i="15"/>
  <c r="Q39" i="15"/>
  <c r="R37" i="9"/>
  <c r="U36" i="9"/>
  <c r="V36" i="9" s="1"/>
  <c r="Q36" i="5"/>
  <c r="U35" i="5"/>
  <c r="P40" i="13"/>
  <c r="Z39" i="13"/>
  <c r="AA39" i="13" s="1"/>
  <c r="X39" i="13"/>
  <c r="Y39" i="13" s="1"/>
  <c r="Q36" i="11"/>
  <c r="Y35" i="11"/>
  <c r="Z35" i="11" s="1"/>
  <c r="W35" i="11"/>
  <c r="X35" i="11" s="1"/>
  <c r="X39" i="12"/>
  <c r="Y39" i="12" s="1"/>
  <c r="P40" i="12"/>
  <c r="U39" i="12"/>
  <c r="Z39" i="12"/>
  <c r="AA39" i="12" s="1"/>
  <c r="Q36" i="7"/>
  <c r="U35" i="7"/>
  <c r="AA35" i="14"/>
  <c r="AB35" i="14" s="1"/>
  <c r="Y35" i="14"/>
  <c r="Z35" i="14" s="1"/>
  <c r="P36" i="14"/>
  <c r="AC35" i="14"/>
  <c r="AD35" i="14" s="1"/>
  <c r="W35" i="7"/>
  <c r="S36" i="7"/>
  <c r="X35" i="7"/>
  <c r="P38" i="8"/>
  <c r="Q36" i="14"/>
  <c r="U35" i="14"/>
  <c r="P38" i="10"/>
  <c r="X37" i="10"/>
  <c r="Y37" i="10" s="1"/>
  <c r="V37" i="10"/>
  <c r="S37" i="10"/>
  <c r="U36" i="10"/>
  <c r="Q37" i="11" l="1"/>
  <c r="W36" i="11"/>
  <c r="X36" i="11" s="1"/>
  <c r="Y36" i="11"/>
  <c r="Z36" i="11" s="1"/>
  <c r="P40" i="9"/>
  <c r="T39" i="9"/>
  <c r="S38" i="10"/>
  <c r="U37" i="10"/>
  <c r="P39" i="10"/>
  <c r="Z38" i="10"/>
  <c r="AA38" i="10" s="1"/>
  <c r="V38" i="10"/>
  <c r="W38" i="10" s="1"/>
  <c r="X38" i="10"/>
  <c r="Y38" i="10" s="1"/>
  <c r="AA36" i="14"/>
  <c r="AB36" i="14" s="1"/>
  <c r="P37" i="14"/>
  <c r="Y36" i="14"/>
  <c r="Z36" i="14" s="1"/>
  <c r="AC36" i="14"/>
  <c r="AD36" i="14" s="1"/>
  <c r="Q37" i="7"/>
  <c r="U36" i="7"/>
  <c r="Q37" i="5"/>
  <c r="U36" i="5"/>
  <c r="Q40" i="15"/>
  <c r="AA37" i="6"/>
  <c r="AB37" i="6" s="1"/>
  <c r="P38" i="6"/>
  <c r="AC37" i="6"/>
  <c r="AD37" i="6" s="1"/>
  <c r="Y37" i="6"/>
  <c r="Z37" i="6" s="1"/>
  <c r="Q37" i="8"/>
  <c r="X36" i="8"/>
  <c r="Y36" i="8" s="1"/>
  <c r="Z36" i="8"/>
  <c r="AA36" i="8" s="1"/>
  <c r="W36" i="14"/>
  <c r="S37" i="14"/>
  <c r="X36" i="14"/>
  <c r="Q37" i="14"/>
  <c r="U36" i="14"/>
  <c r="U40" i="12"/>
  <c r="Z40" i="12"/>
  <c r="AA40" i="12" s="1"/>
  <c r="P41" i="12"/>
  <c r="X40" i="12"/>
  <c r="Y40" i="12" s="1"/>
  <c r="Q38" i="6"/>
  <c r="U37" i="6"/>
  <c r="S40" i="8"/>
  <c r="Z37" i="10"/>
  <c r="AA37" i="10" s="1"/>
  <c r="P39" i="8"/>
  <c r="W36" i="7"/>
  <c r="S37" i="7"/>
  <c r="X36" i="7"/>
  <c r="X37" i="15"/>
  <c r="S38" i="15"/>
  <c r="W37" i="15"/>
  <c r="P38" i="15"/>
  <c r="AC37" i="15"/>
  <c r="AD37" i="15" s="1"/>
  <c r="Y37" i="15"/>
  <c r="Z37" i="15" s="1"/>
  <c r="AA37" i="15"/>
  <c r="AB37" i="15" s="1"/>
  <c r="U37" i="15"/>
  <c r="S38" i="6"/>
  <c r="X37" i="6"/>
  <c r="W37" i="6"/>
  <c r="P40" i="11"/>
  <c r="T39" i="11"/>
  <c r="R37" i="8"/>
  <c r="U36" i="8"/>
  <c r="V36" i="8"/>
  <c r="W36" i="8" s="1"/>
  <c r="P37" i="5"/>
  <c r="AC36" i="5"/>
  <c r="AD36" i="5" s="1"/>
  <c r="Y36" i="5"/>
  <c r="Z36" i="5" s="1"/>
  <c r="AA36" i="5"/>
  <c r="AB36" i="5" s="1"/>
  <c r="AA36" i="7"/>
  <c r="AB36" i="7" s="1"/>
  <c r="P37" i="7"/>
  <c r="AC36" i="7"/>
  <c r="AD36" i="7" s="1"/>
  <c r="Y36" i="7"/>
  <c r="Z36" i="7" s="1"/>
  <c r="R172" i="10"/>
  <c r="R173" i="10" s="1"/>
  <c r="R174" i="10" s="1"/>
  <c r="R175" i="10" s="1"/>
  <c r="R176" i="10" s="1"/>
  <c r="R177" i="10" s="1"/>
  <c r="R178" i="10" s="1"/>
  <c r="R179" i="10" s="1"/>
  <c r="R180" i="10" s="1"/>
  <c r="R181" i="10" s="1"/>
  <c r="R182" i="10" s="1"/>
  <c r="R183" i="10" s="1"/>
  <c r="Q172" i="10"/>
  <c r="Q173" i="10" s="1"/>
  <c r="Q174" i="10" s="1"/>
  <c r="Q175" i="10" s="1"/>
  <c r="Q176" i="10" s="1"/>
  <c r="Q177" i="10" s="1"/>
  <c r="Q178" i="10" s="1"/>
  <c r="Q179" i="10" s="1"/>
  <c r="Q180" i="10" s="1"/>
  <c r="Q181" i="10" s="1"/>
  <c r="Q182" i="10" s="1"/>
  <c r="Q183" i="10" s="1"/>
  <c r="W37" i="10"/>
  <c r="X40" i="13"/>
  <c r="Y40" i="13" s="1"/>
  <c r="P41" i="13"/>
  <c r="Z40" i="13"/>
  <c r="AA40" i="13" s="1"/>
  <c r="R38" i="9"/>
  <c r="U37" i="9"/>
  <c r="V37" i="9" s="1"/>
  <c r="S37" i="5"/>
  <c r="X36" i="5"/>
  <c r="W36" i="5"/>
  <c r="R37" i="11"/>
  <c r="U36" i="11"/>
  <c r="V36" i="11" s="1"/>
  <c r="Q38" i="9"/>
  <c r="W37" i="9"/>
  <c r="X37" i="9" s="1"/>
  <c r="Y37" i="9"/>
  <c r="Z37" i="9" s="1"/>
  <c r="P38" i="5" l="1"/>
  <c r="AC37" i="5"/>
  <c r="AD37" i="5" s="1"/>
  <c r="Y37" i="5"/>
  <c r="Z37" i="5" s="1"/>
  <c r="AA37" i="5"/>
  <c r="AB37" i="5" s="1"/>
  <c r="P41" i="11"/>
  <c r="AA37" i="14"/>
  <c r="AB37" i="14" s="1"/>
  <c r="Y37" i="14"/>
  <c r="Z37" i="14" s="1"/>
  <c r="P38" i="14"/>
  <c r="AC37" i="14"/>
  <c r="AD37" i="14" s="1"/>
  <c r="R38" i="11"/>
  <c r="U37" i="11"/>
  <c r="V37" i="11" s="1"/>
  <c r="W37" i="7"/>
  <c r="S38" i="7"/>
  <c r="X37" i="7"/>
  <c r="S41" i="8"/>
  <c r="R42" i="12"/>
  <c r="X41" i="12"/>
  <c r="Y41" i="12" s="1"/>
  <c r="P42" i="12"/>
  <c r="U41" i="12"/>
  <c r="T41" i="12"/>
  <c r="Z41" i="12"/>
  <c r="AA41" i="12" s="1"/>
  <c r="Q38" i="14"/>
  <c r="U37" i="14"/>
  <c r="Q41" i="15"/>
  <c r="Q38" i="7"/>
  <c r="U37" i="7"/>
  <c r="X39" i="10"/>
  <c r="Y39" i="10" s="1"/>
  <c r="T39" i="10"/>
  <c r="V39" i="10"/>
  <c r="P40" i="10"/>
  <c r="S38" i="5"/>
  <c r="X37" i="5"/>
  <c r="W37" i="5"/>
  <c r="X41" i="13"/>
  <c r="Y41" i="13" s="1"/>
  <c r="T41" i="13"/>
  <c r="P42" i="13"/>
  <c r="Z41" i="13"/>
  <c r="AA41" i="13" s="1"/>
  <c r="R39" i="9"/>
  <c r="U39" i="9" s="1"/>
  <c r="V39" i="9" s="1"/>
  <c r="U38" i="9"/>
  <c r="V38" i="9" s="1"/>
  <c r="W38" i="15"/>
  <c r="S39" i="15"/>
  <c r="X38" i="15"/>
  <c r="T39" i="8"/>
  <c r="P40" i="8"/>
  <c r="AA38" i="6"/>
  <c r="AB38" i="6" s="1"/>
  <c r="P39" i="6"/>
  <c r="AC38" i="6"/>
  <c r="AD38" i="6" s="1"/>
  <c r="Y38" i="6"/>
  <c r="Z38" i="6" s="1"/>
  <c r="P39" i="15"/>
  <c r="AC38" i="15"/>
  <c r="AD38" i="15" s="1"/>
  <c r="Y38" i="15"/>
  <c r="Z38" i="15" s="1"/>
  <c r="AA38" i="15"/>
  <c r="AB38" i="15" s="1"/>
  <c r="U38" i="15"/>
  <c r="Q39" i="9"/>
  <c r="Y38" i="9"/>
  <c r="Z38" i="9" s="1"/>
  <c r="W38" i="9"/>
  <c r="X38" i="9" s="1"/>
  <c r="R184" i="10"/>
  <c r="R185" i="10" s="1"/>
  <c r="R186" i="10" s="1"/>
  <c r="R187" i="10" s="1"/>
  <c r="R188" i="10" s="1"/>
  <c r="R189" i="10" s="1"/>
  <c r="R190" i="10" s="1"/>
  <c r="R191" i="10" s="1"/>
  <c r="R192" i="10" s="1"/>
  <c r="R193" i="10" s="1"/>
  <c r="R194" i="10" s="1"/>
  <c r="R195" i="10" s="1"/>
  <c r="Q184" i="10"/>
  <c r="Q185" i="10" s="1"/>
  <c r="Q186" i="10" s="1"/>
  <c r="Q187" i="10" s="1"/>
  <c r="Q188" i="10" s="1"/>
  <c r="Q189" i="10" s="1"/>
  <c r="Q190" i="10" s="1"/>
  <c r="Q191" i="10" s="1"/>
  <c r="Q192" i="10" s="1"/>
  <c r="Q193" i="10" s="1"/>
  <c r="Q194" i="10" s="1"/>
  <c r="Q195" i="10" s="1"/>
  <c r="AA37" i="7"/>
  <c r="AB37" i="7" s="1"/>
  <c r="P38" i="7"/>
  <c r="AC37" i="7"/>
  <c r="AD37" i="7" s="1"/>
  <c r="Y37" i="7"/>
  <c r="Z37" i="7" s="1"/>
  <c r="R38" i="8"/>
  <c r="V37" i="8"/>
  <c r="W37" i="8" s="1"/>
  <c r="U37" i="8"/>
  <c r="S39" i="6"/>
  <c r="X38" i="6"/>
  <c r="W38" i="6"/>
  <c r="Q39" i="6"/>
  <c r="U38" i="6"/>
  <c r="W37" i="14"/>
  <c r="S38" i="14"/>
  <c r="X37" i="14"/>
  <c r="Q38" i="8"/>
  <c r="Z37" i="8"/>
  <c r="AA37" i="8" s="1"/>
  <c r="X37" i="8"/>
  <c r="Y37" i="8" s="1"/>
  <c r="Q38" i="5"/>
  <c r="U37" i="5"/>
  <c r="S39" i="10"/>
  <c r="U38" i="10"/>
  <c r="P41" i="9"/>
  <c r="Q38" i="11"/>
  <c r="Y37" i="11"/>
  <c r="Z37" i="11" s="1"/>
  <c r="W37" i="11"/>
  <c r="X37" i="11" s="1"/>
  <c r="S40" i="10" l="1"/>
  <c r="U39" i="10"/>
  <c r="W38" i="7"/>
  <c r="S39" i="7"/>
  <c r="X38" i="7"/>
  <c r="P42" i="9"/>
  <c r="Q39" i="8"/>
  <c r="X38" i="8"/>
  <c r="Y38" i="8" s="1"/>
  <c r="Z38" i="8"/>
  <c r="AA38" i="8" s="1"/>
  <c r="S40" i="6"/>
  <c r="X39" i="6"/>
  <c r="W39" i="6"/>
  <c r="R196" i="10"/>
  <c r="R197" i="10" s="1"/>
  <c r="R198" i="10" s="1"/>
  <c r="R199" i="10" s="1"/>
  <c r="R200" i="10" s="1"/>
  <c r="R201" i="10" s="1"/>
  <c r="R202" i="10" s="1"/>
  <c r="R203" i="10" s="1"/>
  <c r="R204" i="10" s="1"/>
  <c r="R205" i="10" s="1"/>
  <c r="R206" i="10" s="1"/>
  <c r="R207" i="10" s="1"/>
  <c r="Q196" i="10"/>
  <c r="Q197" i="10" s="1"/>
  <c r="Q198" i="10" s="1"/>
  <c r="Q199" i="10" s="1"/>
  <c r="Q200" i="10" s="1"/>
  <c r="Q201" i="10" s="1"/>
  <c r="Q202" i="10" s="1"/>
  <c r="Q203" i="10" s="1"/>
  <c r="Q204" i="10" s="1"/>
  <c r="Q205" i="10" s="1"/>
  <c r="Q206" i="10" s="1"/>
  <c r="Q207" i="10" s="1"/>
  <c r="R40" i="9"/>
  <c r="Q40" i="9"/>
  <c r="Y39" i="9"/>
  <c r="Z39" i="9" s="1"/>
  <c r="W39" i="9"/>
  <c r="X39" i="9" s="1"/>
  <c r="AA39" i="6"/>
  <c r="AB39" i="6" s="1"/>
  <c r="P40" i="6"/>
  <c r="AC39" i="6"/>
  <c r="AD39" i="6" s="1"/>
  <c r="Y39" i="6"/>
  <c r="Z39" i="6" s="1"/>
  <c r="S40" i="15"/>
  <c r="W39" i="15"/>
  <c r="X39" i="15"/>
  <c r="Z39" i="10"/>
  <c r="AA39" i="10" s="1"/>
  <c r="AA38" i="14"/>
  <c r="AB38" i="14" s="1"/>
  <c r="AC38" i="14"/>
  <c r="AD38" i="14" s="1"/>
  <c r="P39" i="14"/>
  <c r="Y38" i="14"/>
  <c r="Z38" i="14" s="1"/>
  <c r="P41" i="8"/>
  <c r="Q42" i="15"/>
  <c r="Q39" i="11"/>
  <c r="W38" i="11"/>
  <c r="X38" i="11" s="1"/>
  <c r="Y38" i="11"/>
  <c r="Z38" i="11" s="1"/>
  <c r="Q39" i="5"/>
  <c r="U38" i="5"/>
  <c r="Q40" i="6"/>
  <c r="U39" i="6"/>
  <c r="P40" i="15"/>
  <c r="AC39" i="15"/>
  <c r="AD39" i="15" s="1"/>
  <c r="Y39" i="15"/>
  <c r="Z39" i="15" s="1"/>
  <c r="AA39" i="15"/>
  <c r="AB39" i="15" s="1"/>
  <c r="U39" i="15"/>
  <c r="X42" i="13"/>
  <c r="Y42" i="13" s="1"/>
  <c r="P43" i="13"/>
  <c r="Z42" i="13"/>
  <c r="AA42" i="13" s="1"/>
  <c r="W39" i="10"/>
  <c r="Q39" i="7"/>
  <c r="U38" i="7"/>
  <c r="U38" i="14"/>
  <c r="Q39" i="14"/>
  <c r="X42" i="12"/>
  <c r="Y42" i="12" s="1"/>
  <c r="Z42" i="12"/>
  <c r="AA42" i="12" s="1"/>
  <c r="U42" i="12"/>
  <c r="P43" i="12"/>
  <c r="S42" i="8"/>
  <c r="R39" i="8"/>
  <c r="V38" i="8"/>
  <c r="W38" i="8" s="1"/>
  <c r="U38" i="8"/>
  <c r="Z40" i="10"/>
  <c r="AA40" i="10" s="1"/>
  <c r="P41" i="10"/>
  <c r="X40" i="10"/>
  <c r="Y40" i="10" s="1"/>
  <c r="V40" i="10"/>
  <c r="W40" i="10" s="1"/>
  <c r="R43" i="12"/>
  <c r="R44" i="12" s="1"/>
  <c r="R45" i="12" s="1"/>
  <c r="R46" i="12" s="1"/>
  <c r="R47" i="12" s="1"/>
  <c r="R48" i="12" s="1"/>
  <c r="R49" i="12" s="1"/>
  <c r="R50" i="12" s="1"/>
  <c r="R51" i="12" s="1"/>
  <c r="R52" i="12" s="1"/>
  <c r="R53" i="12" s="1"/>
  <c r="W38" i="14"/>
  <c r="S39" i="14"/>
  <c r="X38" i="14"/>
  <c r="AA38" i="7"/>
  <c r="AB38" i="7" s="1"/>
  <c r="P39" i="7"/>
  <c r="AC38" i="7"/>
  <c r="AD38" i="7" s="1"/>
  <c r="Y38" i="7"/>
  <c r="Z38" i="7" s="1"/>
  <c r="S39" i="5"/>
  <c r="X38" i="5"/>
  <c r="W38" i="5"/>
  <c r="R39" i="11"/>
  <c r="U39" i="11" s="1"/>
  <c r="V39" i="11" s="1"/>
  <c r="U38" i="11"/>
  <c r="V38" i="11" s="1"/>
  <c r="P42" i="11"/>
  <c r="P39" i="5"/>
  <c r="AC38" i="5"/>
  <c r="AD38" i="5" s="1"/>
  <c r="Y38" i="5"/>
  <c r="Z38" i="5" s="1"/>
  <c r="AA38" i="5"/>
  <c r="AB38" i="5" s="1"/>
  <c r="U39" i="14" l="1"/>
  <c r="Q40" i="14"/>
  <c r="P41" i="15"/>
  <c r="AC40" i="15"/>
  <c r="AD40" i="15" s="1"/>
  <c r="Y40" i="15"/>
  <c r="Z40" i="15" s="1"/>
  <c r="AA40" i="15"/>
  <c r="AB40" i="15" s="1"/>
  <c r="U40" i="15"/>
  <c r="Q43" i="15"/>
  <c r="Q41" i="9"/>
  <c r="Y40" i="9"/>
  <c r="Z40" i="9" s="1"/>
  <c r="W40" i="9"/>
  <c r="X40" i="9" s="1"/>
  <c r="P43" i="9"/>
  <c r="P42" i="10"/>
  <c r="V41" i="10"/>
  <c r="X41" i="10"/>
  <c r="Y41" i="10" s="1"/>
  <c r="U39" i="8"/>
  <c r="V39" i="8"/>
  <c r="W39" i="8" s="1"/>
  <c r="W40" i="15"/>
  <c r="S41" i="15"/>
  <c r="X40" i="15"/>
  <c r="R41" i="9"/>
  <c r="U40" i="9"/>
  <c r="V40" i="9" s="1"/>
  <c r="R40" i="8"/>
  <c r="Q40" i="8"/>
  <c r="X39" i="8"/>
  <c r="Y39" i="8" s="1"/>
  <c r="Z39" i="8"/>
  <c r="AA39" i="8" s="1"/>
  <c r="AA40" i="6"/>
  <c r="AB40" i="6" s="1"/>
  <c r="P41" i="6"/>
  <c r="AC40" i="6"/>
  <c r="AD40" i="6" s="1"/>
  <c r="Y40" i="6"/>
  <c r="Z40" i="6" s="1"/>
  <c r="P44" i="13"/>
  <c r="Z43" i="13"/>
  <c r="AA43" i="13" s="1"/>
  <c r="X43" i="13"/>
  <c r="Y43" i="13" s="1"/>
  <c r="Q41" i="6"/>
  <c r="U40" i="6"/>
  <c r="Q208" i="10"/>
  <c r="Q209" i="10" s="1"/>
  <c r="Q210" i="10" s="1"/>
  <c r="Q211" i="10" s="1"/>
  <c r="Q212" i="10" s="1"/>
  <c r="Q213" i="10" s="1"/>
  <c r="Q214" i="10" s="1"/>
  <c r="Q215" i="10" s="1"/>
  <c r="Q216" i="10" s="1"/>
  <c r="Q217" i="10" s="1"/>
  <c r="Q218" i="10" s="1"/>
  <c r="Q219" i="10" s="1"/>
  <c r="R208" i="10"/>
  <c r="R209" i="10" s="1"/>
  <c r="R210" i="10" s="1"/>
  <c r="R211" i="10" s="1"/>
  <c r="R212" i="10" s="1"/>
  <c r="R213" i="10" s="1"/>
  <c r="R214" i="10" s="1"/>
  <c r="R215" i="10" s="1"/>
  <c r="R216" i="10" s="1"/>
  <c r="R217" i="10" s="1"/>
  <c r="R218" i="10" s="1"/>
  <c r="R219" i="10" s="1"/>
  <c r="S41" i="6"/>
  <c r="X40" i="6"/>
  <c r="W40" i="6"/>
  <c r="S41" i="10"/>
  <c r="Z41" i="10" s="1"/>
  <c r="AA41" i="10" s="1"/>
  <c r="U40" i="10"/>
  <c r="S40" i="5"/>
  <c r="X39" i="5"/>
  <c r="W39" i="5"/>
  <c r="U43" i="12"/>
  <c r="P44" i="12"/>
  <c r="X43" i="12"/>
  <c r="Y43" i="12" s="1"/>
  <c r="Z43" i="12"/>
  <c r="AA43" i="12" s="1"/>
  <c r="Q40" i="5"/>
  <c r="U39" i="5"/>
  <c r="P42" i="8"/>
  <c r="W39" i="14"/>
  <c r="S40" i="14"/>
  <c r="X39" i="14"/>
  <c r="P40" i="5"/>
  <c r="AC39" i="5"/>
  <c r="AD39" i="5" s="1"/>
  <c r="Y39" i="5"/>
  <c r="Z39" i="5" s="1"/>
  <c r="AA39" i="5"/>
  <c r="AB39" i="5" s="1"/>
  <c r="P43" i="11"/>
  <c r="AA39" i="7"/>
  <c r="AB39" i="7" s="1"/>
  <c r="P40" i="7"/>
  <c r="AC39" i="7"/>
  <c r="AD39" i="7" s="1"/>
  <c r="Y39" i="7"/>
  <c r="Z39" i="7" s="1"/>
  <c r="S43" i="8"/>
  <c r="Q40" i="7"/>
  <c r="U39" i="7"/>
  <c r="R40" i="11"/>
  <c r="Q40" i="11"/>
  <c r="Y39" i="11"/>
  <c r="Z39" i="11" s="1"/>
  <c r="W39" i="11"/>
  <c r="X39" i="11" s="1"/>
  <c r="AA39" i="14"/>
  <c r="AB39" i="14" s="1"/>
  <c r="Y39" i="14"/>
  <c r="Z39" i="14" s="1"/>
  <c r="P40" i="14"/>
  <c r="AC39" i="14"/>
  <c r="AD39" i="14" s="1"/>
  <c r="W39" i="7"/>
  <c r="S40" i="7"/>
  <c r="X39" i="7"/>
  <c r="AA40" i="14" l="1"/>
  <c r="AB40" i="14" s="1"/>
  <c r="P41" i="14"/>
  <c r="AC40" i="14"/>
  <c r="AD40" i="14" s="1"/>
  <c r="Y40" i="14"/>
  <c r="Z40" i="14" s="1"/>
  <c r="Q41" i="7"/>
  <c r="U40" i="7"/>
  <c r="R42" i="9"/>
  <c r="U41" i="9"/>
  <c r="V41" i="9" s="1"/>
  <c r="AA40" i="7"/>
  <c r="AB40" i="7" s="1"/>
  <c r="P41" i="7"/>
  <c r="AC40" i="7"/>
  <c r="AD40" i="7" s="1"/>
  <c r="Y40" i="7"/>
  <c r="Z40" i="7" s="1"/>
  <c r="P43" i="8"/>
  <c r="R220" i="10"/>
  <c r="R221" i="10" s="1"/>
  <c r="R222" i="10" s="1"/>
  <c r="R223" i="10" s="1"/>
  <c r="R224" i="10" s="1"/>
  <c r="R225" i="10" s="1"/>
  <c r="R226" i="10" s="1"/>
  <c r="R227" i="10" s="1"/>
  <c r="R228" i="10" s="1"/>
  <c r="R229" i="10" s="1"/>
  <c r="R230" i="10" s="1"/>
  <c r="R231" i="10" s="1"/>
  <c r="Q220" i="10"/>
  <c r="Q221" i="10" s="1"/>
  <c r="Q222" i="10" s="1"/>
  <c r="Q223" i="10" s="1"/>
  <c r="Q224" i="10" s="1"/>
  <c r="Q225" i="10" s="1"/>
  <c r="Q226" i="10" s="1"/>
  <c r="Q227" i="10" s="1"/>
  <c r="Q228" i="10" s="1"/>
  <c r="Q229" i="10" s="1"/>
  <c r="Q230" i="10" s="1"/>
  <c r="Q231" i="10" s="1"/>
  <c r="AA41" i="6"/>
  <c r="AB41" i="6" s="1"/>
  <c r="P42" i="6"/>
  <c r="AC41" i="6"/>
  <c r="AD41" i="6" s="1"/>
  <c r="Y41" i="6"/>
  <c r="Z41" i="6" s="1"/>
  <c r="Q41" i="8"/>
  <c r="Z40" i="8"/>
  <c r="AA40" i="8" s="1"/>
  <c r="X40" i="8"/>
  <c r="Y40" i="8" s="1"/>
  <c r="X42" i="10"/>
  <c r="Y42" i="10" s="1"/>
  <c r="P43" i="10"/>
  <c r="V42" i="10"/>
  <c r="W42" i="10" s="1"/>
  <c r="P44" i="9"/>
  <c r="Q42" i="9"/>
  <c r="Y41" i="9"/>
  <c r="Z41" i="9" s="1"/>
  <c r="W41" i="9"/>
  <c r="X41" i="9" s="1"/>
  <c r="Q41" i="14"/>
  <c r="U40" i="14"/>
  <c r="P42" i="15"/>
  <c r="AC41" i="15"/>
  <c r="AD41" i="15" s="1"/>
  <c r="Y41" i="15"/>
  <c r="Z41" i="15" s="1"/>
  <c r="AA41" i="15"/>
  <c r="AB41" i="15" s="1"/>
  <c r="U41" i="15"/>
  <c r="S44" i="8"/>
  <c r="P44" i="11"/>
  <c r="P41" i="5"/>
  <c r="AC40" i="5"/>
  <c r="AD40" i="5" s="1"/>
  <c r="Y40" i="5"/>
  <c r="Z40" i="5" s="1"/>
  <c r="AA40" i="5"/>
  <c r="AB40" i="5" s="1"/>
  <c r="P45" i="12"/>
  <c r="Z44" i="12"/>
  <c r="AA44" i="12" s="1"/>
  <c r="U44" i="12"/>
  <c r="X44" i="12"/>
  <c r="Y44" i="12" s="1"/>
  <c r="S41" i="5"/>
  <c r="X40" i="5"/>
  <c r="W40" i="5"/>
  <c r="P45" i="13"/>
  <c r="Z44" i="13"/>
  <c r="AA44" i="13" s="1"/>
  <c r="X44" i="13"/>
  <c r="Y44" i="13" s="1"/>
  <c r="R41" i="8"/>
  <c r="U40" i="8"/>
  <c r="V40" i="8"/>
  <c r="W40" i="8" s="1"/>
  <c r="S42" i="15"/>
  <c r="X41" i="15"/>
  <c r="W41" i="15"/>
  <c r="W40" i="14"/>
  <c r="X40" i="14"/>
  <c r="S41" i="14"/>
  <c r="S42" i="10"/>
  <c r="U41" i="10"/>
  <c r="W40" i="7"/>
  <c r="S41" i="7"/>
  <c r="X40" i="7"/>
  <c r="Q41" i="11"/>
  <c r="Y40" i="11"/>
  <c r="Z40" i="11" s="1"/>
  <c r="W40" i="11"/>
  <c r="X40" i="11" s="1"/>
  <c r="R41" i="11"/>
  <c r="U40" i="11"/>
  <c r="V40" i="11" s="1"/>
  <c r="Q41" i="5"/>
  <c r="U40" i="5"/>
  <c r="W41" i="6"/>
  <c r="S42" i="6"/>
  <c r="X41" i="6"/>
  <c r="Q42" i="6"/>
  <c r="U41" i="6"/>
  <c r="W41" i="10"/>
  <c r="Q44" i="15"/>
  <c r="AA42" i="6" l="1"/>
  <c r="AB42" i="6" s="1"/>
  <c r="P43" i="6"/>
  <c r="AC42" i="6"/>
  <c r="AD42" i="6" s="1"/>
  <c r="Y42" i="6"/>
  <c r="Z42" i="6" s="1"/>
  <c r="Q42" i="5"/>
  <c r="U41" i="5"/>
  <c r="S43" i="15"/>
  <c r="X42" i="15"/>
  <c r="W42" i="15"/>
  <c r="P43" i="15"/>
  <c r="AC42" i="15"/>
  <c r="AD42" i="15" s="1"/>
  <c r="Y42" i="15"/>
  <c r="Z42" i="15" s="1"/>
  <c r="AA42" i="15"/>
  <c r="AB42" i="15" s="1"/>
  <c r="U42" i="15"/>
  <c r="P45" i="9"/>
  <c r="X43" i="10"/>
  <c r="Y43" i="10" s="1"/>
  <c r="P44" i="10"/>
  <c r="V43" i="10"/>
  <c r="Q42" i="8"/>
  <c r="Z41" i="8"/>
  <c r="AA41" i="8" s="1"/>
  <c r="X41" i="8"/>
  <c r="Y41" i="8" s="1"/>
  <c r="R43" i="9"/>
  <c r="U42" i="9"/>
  <c r="V42" i="9" s="1"/>
  <c r="Q43" i="6"/>
  <c r="U42" i="6"/>
  <c r="W42" i="6"/>
  <c r="S43" i="6"/>
  <c r="X42" i="6"/>
  <c r="Q42" i="11"/>
  <c r="Y41" i="11"/>
  <c r="Z41" i="11" s="1"/>
  <c r="W41" i="11"/>
  <c r="X41" i="11" s="1"/>
  <c r="S42" i="5"/>
  <c r="X41" i="5"/>
  <c r="W41" i="5"/>
  <c r="Z45" i="12"/>
  <c r="AA45" i="12" s="1"/>
  <c r="X45" i="12"/>
  <c r="Y45" i="12" s="1"/>
  <c r="P46" i="12"/>
  <c r="U45" i="12"/>
  <c r="AA41" i="5"/>
  <c r="AB41" i="5" s="1"/>
  <c r="P42" i="5"/>
  <c r="AC41" i="5"/>
  <c r="AD41" i="5" s="1"/>
  <c r="Y41" i="5"/>
  <c r="Z41" i="5" s="1"/>
  <c r="P45" i="11"/>
  <c r="Q43" i="9"/>
  <c r="Y42" i="9"/>
  <c r="Z42" i="9" s="1"/>
  <c r="W42" i="9"/>
  <c r="X42" i="9" s="1"/>
  <c r="R232" i="10"/>
  <c r="R233" i="10" s="1"/>
  <c r="R234" i="10" s="1"/>
  <c r="R235" i="10" s="1"/>
  <c r="R236" i="10" s="1"/>
  <c r="R237" i="10" s="1"/>
  <c r="R238" i="10" s="1"/>
  <c r="R239" i="10" s="1"/>
  <c r="R240" i="10" s="1"/>
  <c r="R241" i="10" s="1"/>
  <c r="R242" i="10" s="1"/>
  <c r="R243" i="10" s="1"/>
  <c r="Q232" i="10"/>
  <c r="Q233" i="10" s="1"/>
  <c r="Q234" i="10" s="1"/>
  <c r="Q235" i="10" s="1"/>
  <c r="Q236" i="10" s="1"/>
  <c r="Q237" i="10" s="1"/>
  <c r="Q238" i="10" s="1"/>
  <c r="Q239" i="10" s="1"/>
  <c r="Q240" i="10" s="1"/>
  <c r="Q241" i="10" s="1"/>
  <c r="Q242" i="10" s="1"/>
  <c r="Q243" i="10" s="1"/>
  <c r="P42" i="7"/>
  <c r="AC41" i="7"/>
  <c r="AD41" i="7" s="1"/>
  <c r="Y41" i="7"/>
  <c r="Z41" i="7" s="1"/>
  <c r="AA41" i="7"/>
  <c r="AB41" i="7" s="1"/>
  <c r="Y41" i="14"/>
  <c r="Z41" i="14" s="1"/>
  <c r="P42" i="14"/>
  <c r="AC41" i="14"/>
  <c r="AD41" i="14" s="1"/>
  <c r="AA41" i="14"/>
  <c r="AB41" i="14" s="1"/>
  <c r="Q45" i="15"/>
  <c r="S42" i="7"/>
  <c r="X41" i="7"/>
  <c r="W41" i="7"/>
  <c r="W41" i="14"/>
  <c r="X41" i="14"/>
  <c r="S42" i="14"/>
  <c r="R42" i="8"/>
  <c r="U41" i="8"/>
  <c r="V41" i="8"/>
  <c r="W41" i="8" s="1"/>
  <c r="S45" i="8"/>
  <c r="R42" i="11"/>
  <c r="U41" i="11"/>
  <c r="V41" i="11" s="1"/>
  <c r="S43" i="10"/>
  <c r="U42" i="10"/>
  <c r="X45" i="13"/>
  <c r="Y45" i="13" s="1"/>
  <c r="P46" i="13"/>
  <c r="Z45" i="13"/>
  <c r="AA45" i="13" s="1"/>
  <c r="Q42" i="14"/>
  <c r="U41" i="14"/>
  <c r="Z42" i="10"/>
  <c r="AA42" i="10" s="1"/>
  <c r="P44" i="8"/>
  <c r="Q42" i="7"/>
  <c r="U41" i="7"/>
  <c r="P45" i="8" l="1"/>
  <c r="S43" i="5"/>
  <c r="X42" i="5"/>
  <c r="W42" i="5"/>
  <c r="P46" i="9"/>
  <c r="Q43" i="7"/>
  <c r="U42" i="7"/>
  <c r="S44" i="10"/>
  <c r="U43" i="10"/>
  <c r="S46" i="8"/>
  <c r="X42" i="14"/>
  <c r="W42" i="14"/>
  <c r="S43" i="14"/>
  <c r="R244" i="10"/>
  <c r="R245" i="10" s="1"/>
  <c r="R246" i="10" s="1"/>
  <c r="R247" i="10" s="1"/>
  <c r="R248" i="10" s="1"/>
  <c r="R249" i="10" s="1"/>
  <c r="R250" i="10" s="1"/>
  <c r="R251" i="10" s="1"/>
  <c r="R252" i="10" s="1"/>
  <c r="R253" i="10" s="1"/>
  <c r="R254" i="10" s="1"/>
  <c r="R255" i="10" s="1"/>
  <c r="Q244" i="10"/>
  <c r="Q245" i="10" s="1"/>
  <c r="Q246" i="10" s="1"/>
  <c r="Q247" i="10" s="1"/>
  <c r="Q248" i="10" s="1"/>
  <c r="Q249" i="10" s="1"/>
  <c r="Q250" i="10" s="1"/>
  <c r="Q251" i="10" s="1"/>
  <c r="Q252" i="10" s="1"/>
  <c r="Q253" i="10" s="1"/>
  <c r="Q254" i="10" s="1"/>
  <c r="Q255" i="10" s="1"/>
  <c r="Q44" i="9"/>
  <c r="W43" i="9"/>
  <c r="X43" i="9" s="1"/>
  <c r="Y43" i="9"/>
  <c r="Z43" i="9" s="1"/>
  <c r="P46" i="11"/>
  <c r="W43" i="6"/>
  <c r="S44" i="6"/>
  <c r="X43" i="6"/>
  <c r="Q43" i="8"/>
  <c r="X42" i="8"/>
  <c r="Y42" i="8" s="1"/>
  <c r="Z42" i="8"/>
  <c r="AA42" i="8" s="1"/>
  <c r="S44" i="15"/>
  <c r="X43" i="15"/>
  <c r="W43" i="15"/>
  <c r="Q43" i="14"/>
  <c r="U42" i="14"/>
  <c r="R43" i="8"/>
  <c r="U42" i="8"/>
  <c r="V42" i="8"/>
  <c r="W42" i="8" s="1"/>
  <c r="P43" i="7"/>
  <c r="AC42" i="7"/>
  <c r="AD42" i="7" s="1"/>
  <c r="Y42" i="7"/>
  <c r="Z42" i="7" s="1"/>
  <c r="AA42" i="7"/>
  <c r="AB42" i="7" s="1"/>
  <c r="AA42" i="5"/>
  <c r="AB42" i="5" s="1"/>
  <c r="P43" i="5"/>
  <c r="AC42" i="5"/>
  <c r="AD42" i="5" s="1"/>
  <c r="Y42" i="5"/>
  <c r="Z42" i="5" s="1"/>
  <c r="V44" i="10"/>
  <c r="W44" i="10" s="1"/>
  <c r="Z44" i="10"/>
  <c r="AA44" i="10" s="1"/>
  <c r="P45" i="10"/>
  <c r="X44" i="10"/>
  <c r="Y44" i="10" s="1"/>
  <c r="X46" i="13"/>
  <c r="Y46" i="13" s="1"/>
  <c r="Z46" i="13"/>
  <c r="AA46" i="13" s="1"/>
  <c r="P47" i="13"/>
  <c r="S43" i="7"/>
  <c r="X42" i="7"/>
  <c r="W42" i="7"/>
  <c r="R44" i="9"/>
  <c r="U43" i="9"/>
  <c r="V43" i="9" s="1"/>
  <c r="Z43" i="10"/>
  <c r="AA43" i="10" s="1"/>
  <c r="P44" i="15"/>
  <c r="AC43" i="15"/>
  <c r="AD43" i="15" s="1"/>
  <c r="Y43" i="15"/>
  <c r="Z43" i="15" s="1"/>
  <c r="AA43" i="15"/>
  <c r="AB43" i="15" s="1"/>
  <c r="U43" i="15"/>
  <c r="AA43" i="6"/>
  <c r="AB43" i="6" s="1"/>
  <c r="P44" i="6"/>
  <c r="AC43" i="6"/>
  <c r="AD43" i="6" s="1"/>
  <c r="Y43" i="6"/>
  <c r="Z43" i="6" s="1"/>
  <c r="Q46" i="15"/>
  <c r="Q44" i="6"/>
  <c r="U43" i="6"/>
  <c r="R43" i="11"/>
  <c r="U42" i="11"/>
  <c r="V42" i="11" s="1"/>
  <c r="P43" i="14"/>
  <c r="AA42" i="14"/>
  <c r="AB42" i="14" s="1"/>
  <c r="AC42" i="14"/>
  <c r="AD42" i="14" s="1"/>
  <c r="Y42" i="14"/>
  <c r="Z42" i="14" s="1"/>
  <c r="X46" i="12"/>
  <c r="Y46" i="12" s="1"/>
  <c r="P47" i="12"/>
  <c r="U46" i="12"/>
  <c r="Z46" i="12"/>
  <c r="AA46" i="12" s="1"/>
  <c r="Q43" i="11"/>
  <c r="W42" i="11"/>
  <c r="X42" i="11" s="1"/>
  <c r="Y42" i="11"/>
  <c r="Z42" i="11" s="1"/>
  <c r="W43" i="10"/>
  <c r="Q43" i="5"/>
  <c r="U42" i="5"/>
  <c r="AA44" i="6" l="1"/>
  <c r="AB44" i="6" s="1"/>
  <c r="P45" i="6"/>
  <c r="AC44" i="6"/>
  <c r="AD44" i="6" s="1"/>
  <c r="Y44" i="6"/>
  <c r="Z44" i="6" s="1"/>
  <c r="S44" i="7"/>
  <c r="X43" i="7"/>
  <c r="W43" i="7"/>
  <c r="R44" i="11"/>
  <c r="U43" i="11"/>
  <c r="V43" i="11" s="1"/>
  <c r="Q47" i="15"/>
  <c r="R45" i="9"/>
  <c r="U44" i="9"/>
  <c r="V44" i="9" s="1"/>
  <c r="P48" i="13"/>
  <c r="Z47" i="13"/>
  <c r="AA47" i="13" s="1"/>
  <c r="X47" i="13"/>
  <c r="Y47" i="13" s="1"/>
  <c r="P46" i="10"/>
  <c r="V45" i="10"/>
  <c r="X45" i="10"/>
  <c r="Y45" i="10" s="1"/>
  <c r="P47" i="11"/>
  <c r="Q256" i="10"/>
  <c r="Q257" i="10" s="1"/>
  <c r="Q258" i="10" s="1"/>
  <c r="Q259" i="10" s="1"/>
  <c r="Q260" i="10" s="1"/>
  <c r="Q261" i="10" s="1"/>
  <c r="Q262" i="10" s="1"/>
  <c r="Q263" i="10" s="1"/>
  <c r="Q264" i="10" s="1"/>
  <c r="Q265" i="10" s="1"/>
  <c r="Q266" i="10" s="1"/>
  <c r="Q267" i="10" s="1"/>
  <c r="R256" i="10"/>
  <c r="R257" i="10" s="1"/>
  <c r="R258" i="10" s="1"/>
  <c r="R259" i="10" s="1"/>
  <c r="R260" i="10" s="1"/>
  <c r="R261" i="10" s="1"/>
  <c r="R262" i="10" s="1"/>
  <c r="R263" i="10" s="1"/>
  <c r="R264" i="10" s="1"/>
  <c r="R265" i="10" s="1"/>
  <c r="R266" i="10" s="1"/>
  <c r="R267" i="10" s="1"/>
  <c r="S45" i="10"/>
  <c r="U44" i="10"/>
  <c r="P46" i="8"/>
  <c r="Q44" i="14"/>
  <c r="U43" i="14"/>
  <c r="W44" i="6"/>
  <c r="S45" i="6"/>
  <c r="X44" i="6"/>
  <c r="U47" i="12"/>
  <c r="Z47" i="12"/>
  <c r="AA47" i="12" s="1"/>
  <c r="P48" i="12"/>
  <c r="X47" i="12"/>
  <c r="Y47" i="12" s="1"/>
  <c r="P45" i="15"/>
  <c r="AC44" i="15"/>
  <c r="AD44" i="15" s="1"/>
  <c r="Y44" i="15"/>
  <c r="Z44" i="15" s="1"/>
  <c r="AA44" i="15"/>
  <c r="AB44" i="15" s="1"/>
  <c r="U44" i="15"/>
  <c r="AA43" i="5"/>
  <c r="AB43" i="5" s="1"/>
  <c r="P44" i="5"/>
  <c r="AC43" i="5"/>
  <c r="AD43" i="5" s="1"/>
  <c r="Y43" i="5"/>
  <c r="Z43" i="5" s="1"/>
  <c r="R44" i="8"/>
  <c r="U43" i="8"/>
  <c r="V43" i="8"/>
  <c r="W43" i="8" s="1"/>
  <c r="Q44" i="8"/>
  <c r="Z43" i="8"/>
  <c r="AA43" i="8" s="1"/>
  <c r="X43" i="8"/>
  <c r="Y43" i="8" s="1"/>
  <c r="P47" i="9"/>
  <c r="S44" i="5"/>
  <c r="X43" i="5"/>
  <c r="W43" i="5"/>
  <c r="Q45" i="9"/>
  <c r="Y44" i="9"/>
  <c r="Z44" i="9" s="1"/>
  <c r="W44" i="9"/>
  <c r="X44" i="9" s="1"/>
  <c r="Q44" i="5"/>
  <c r="U43" i="5"/>
  <c r="Q44" i="11"/>
  <c r="W43" i="11"/>
  <c r="X43" i="11" s="1"/>
  <c r="Y43" i="11"/>
  <c r="Z43" i="11" s="1"/>
  <c r="Y43" i="14"/>
  <c r="Z43" i="14" s="1"/>
  <c r="P44" i="14"/>
  <c r="AA43" i="14"/>
  <c r="AB43" i="14" s="1"/>
  <c r="AC43" i="14"/>
  <c r="AD43" i="14" s="1"/>
  <c r="Q45" i="6"/>
  <c r="U44" i="6"/>
  <c r="P44" i="7"/>
  <c r="AC43" i="7"/>
  <c r="AD43" i="7" s="1"/>
  <c r="Y43" i="7"/>
  <c r="Z43" i="7" s="1"/>
  <c r="AA43" i="7"/>
  <c r="AB43" i="7" s="1"/>
  <c r="S45" i="15"/>
  <c r="X44" i="15"/>
  <c r="W44" i="15"/>
  <c r="W43" i="14"/>
  <c r="S44" i="14"/>
  <c r="X43" i="14"/>
  <c r="S47" i="8"/>
  <c r="Q44" i="7"/>
  <c r="U43" i="7"/>
  <c r="AA44" i="5" l="1"/>
  <c r="AB44" i="5" s="1"/>
  <c r="P45" i="5"/>
  <c r="AC44" i="5"/>
  <c r="AD44" i="5" s="1"/>
  <c r="Y44" i="5"/>
  <c r="Z44" i="5" s="1"/>
  <c r="W45" i="6"/>
  <c r="S46" i="6"/>
  <c r="X45" i="6"/>
  <c r="R46" i="9"/>
  <c r="U45" i="9"/>
  <c r="V45" i="9" s="1"/>
  <c r="R45" i="11"/>
  <c r="U44" i="11"/>
  <c r="V44" i="11" s="1"/>
  <c r="Q45" i="5"/>
  <c r="U44" i="5"/>
  <c r="R45" i="8"/>
  <c r="U44" i="8"/>
  <c r="V44" i="8"/>
  <c r="W44" i="8" s="1"/>
  <c r="S46" i="10"/>
  <c r="U45" i="10"/>
  <c r="W45" i="10"/>
  <c r="Q46" i="9"/>
  <c r="W45" i="9"/>
  <c r="X45" i="9" s="1"/>
  <c r="Y45" i="9"/>
  <c r="Z45" i="9" s="1"/>
  <c r="P49" i="12"/>
  <c r="Z48" i="12"/>
  <c r="AA48" i="12" s="1"/>
  <c r="X48" i="12"/>
  <c r="Y48" i="12" s="1"/>
  <c r="U48" i="12"/>
  <c r="S46" i="15"/>
  <c r="X45" i="15"/>
  <c r="W45" i="15"/>
  <c r="P45" i="7"/>
  <c r="AC44" i="7"/>
  <c r="AD44" i="7" s="1"/>
  <c r="Y44" i="7"/>
  <c r="Z44" i="7" s="1"/>
  <c r="AA44" i="7"/>
  <c r="AB44" i="7" s="1"/>
  <c r="P48" i="9"/>
  <c r="Q45" i="8"/>
  <c r="X44" i="8"/>
  <c r="Y44" i="8" s="1"/>
  <c r="Z44" i="8"/>
  <c r="AA44" i="8" s="1"/>
  <c r="P46" i="15"/>
  <c r="AC45" i="15"/>
  <c r="AD45" i="15" s="1"/>
  <c r="Y45" i="15"/>
  <c r="Z45" i="15" s="1"/>
  <c r="AA45" i="15"/>
  <c r="AB45" i="15" s="1"/>
  <c r="U45" i="15"/>
  <c r="Z45" i="10"/>
  <c r="AA45" i="10" s="1"/>
  <c r="P49" i="13"/>
  <c r="Z48" i="13"/>
  <c r="AA48" i="13" s="1"/>
  <c r="X48" i="13"/>
  <c r="Y48" i="13" s="1"/>
  <c r="Q48" i="15"/>
  <c r="AA45" i="6"/>
  <c r="AB45" i="6" s="1"/>
  <c r="P46" i="6"/>
  <c r="AC45" i="6"/>
  <c r="AD45" i="6" s="1"/>
  <c r="Y45" i="6"/>
  <c r="Z45" i="6" s="1"/>
  <c r="S48" i="8"/>
  <c r="Q46" i="6"/>
  <c r="U45" i="6"/>
  <c r="Q45" i="7"/>
  <c r="U44" i="7"/>
  <c r="S45" i="14"/>
  <c r="X44" i="14"/>
  <c r="W44" i="14"/>
  <c r="AC44" i="14"/>
  <c r="AD44" i="14" s="1"/>
  <c r="AA44" i="14"/>
  <c r="AB44" i="14" s="1"/>
  <c r="Y44" i="14"/>
  <c r="Z44" i="14" s="1"/>
  <c r="P45" i="14"/>
  <c r="Q45" i="11"/>
  <c r="W44" i="11"/>
  <c r="X44" i="11" s="1"/>
  <c r="Y44" i="11"/>
  <c r="Z44" i="11" s="1"/>
  <c r="S45" i="5"/>
  <c r="X44" i="5"/>
  <c r="W44" i="5"/>
  <c r="Q45" i="14"/>
  <c r="U44" i="14"/>
  <c r="P47" i="8"/>
  <c r="Q268" i="10"/>
  <c r="Q269" i="10" s="1"/>
  <c r="Q270" i="10" s="1"/>
  <c r="Q271" i="10" s="1"/>
  <c r="Q272" i="10" s="1"/>
  <c r="Q273" i="10" s="1"/>
  <c r="Q274" i="10" s="1"/>
  <c r="Q275" i="10" s="1"/>
  <c r="Q276" i="10" s="1"/>
  <c r="Q277" i="10" s="1"/>
  <c r="Q278" i="10" s="1"/>
  <c r="Q279" i="10" s="1"/>
  <c r="R268" i="10"/>
  <c r="R269" i="10" s="1"/>
  <c r="R270" i="10" s="1"/>
  <c r="R271" i="10" s="1"/>
  <c r="R272" i="10" s="1"/>
  <c r="R273" i="10" s="1"/>
  <c r="R274" i="10" s="1"/>
  <c r="R275" i="10" s="1"/>
  <c r="R276" i="10" s="1"/>
  <c r="R277" i="10" s="1"/>
  <c r="R278" i="10" s="1"/>
  <c r="R279" i="10" s="1"/>
  <c r="P48" i="11"/>
  <c r="Z46" i="10"/>
  <c r="AA46" i="10" s="1"/>
  <c r="X46" i="10"/>
  <c r="Y46" i="10" s="1"/>
  <c r="P47" i="10"/>
  <c r="V46" i="10"/>
  <c r="W46" i="10" s="1"/>
  <c r="S45" i="7"/>
  <c r="X44" i="7"/>
  <c r="W44" i="7"/>
  <c r="S49" i="8" l="1"/>
  <c r="Q47" i="9"/>
  <c r="W46" i="9"/>
  <c r="X46" i="9" s="1"/>
  <c r="Y46" i="9"/>
  <c r="Z46" i="9" s="1"/>
  <c r="Q46" i="5"/>
  <c r="U45" i="5"/>
  <c r="R47" i="9"/>
  <c r="U46" i="9"/>
  <c r="V46" i="9" s="1"/>
  <c r="S46" i="7"/>
  <c r="X45" i="7"/>
  <c r="W45" i="7"/>
  <c r="P49" i="11"/>
  <c r="Q46" i="14"/>
  <c r="U45" i="14"/>
  <c r="X49" i="13"/>
  <c r="Y49" i="13" s="1"/>
  <c r="Z49" i="13"/>
  <c r="AA49" i="13" s="1"/>
  <c r="P50" i="13"/>
  <c r="P49" i="9"/>
  <c r="S47" i="15"/>
  <c r="X46" i="15"/>
  <c r="W46" i="15"/>
  <c r="Z49" i="12"/>
  <c r="AA49" i="12" s="1"/>
  <c r="X49" i="12"/>
  <c r="Y49" i="12" s="1"/>
  <c r="U49" i="12"/>
  <c r="P50" i="12"/>
  <c r="Q46" i="7"/>
  <c r="U45" i="7"/>
  <c r="S46" i="14"/>
  <c r="X45" i="14"/>
  <c r="W45" i="14"/>
  <c r="Q47" i="6"/>
  <c r="U46" i="6"/>
  <c r="Q49" i="15"/>
  <c r="Q46" i="8"/>
  <c r="X45" i="8"/>
  <c r="Y45" i="8" s="1"/>
  <c r="Z45" i="8"/>
  <c r="AA45" i="8" s="1"/>
  <c r="P46" i="7"/>
  <c r="AC45" i="7"/>
  <c r="AD45" i="7" s="1"/>
  <c r="Y45" i="7"/>
  <c r="Z45" i="7" s="1"/>
  <c r="AA45" i="7"/>
  <c r="AB45" i="7" s="1"/>
  <c r="R46" i="8"/>
  <c r="U45" i="8"/>
  <c r="V45" i="8"/>
  <c r="W45" i="8" s="1"/>
  <c r="R46" i="11"/>
  <c r="U45" i="11"/>
  <c r="V45" i="11" s="1"/>
  <c r="W46" i="6"/>
  <c r="S47" i="6"/>
  <c r="X46" i="6"/>
  <c r="AA45" i="5"/>
  <c r="AB45" i="5" s="1"/>
  <c r="P46" i="5"/>
  <c r="AC45" i="5"/>
  <c r="AD45" i="5" s="1"/>
  <c r="Y45" i="5"/>
  <c r="Z45" i="5" s="1"/>
  <c r="S46" i="5"/>
  <c r="X45" i="5"/>
  <c r="W45" i="5"/>
  <c r="Y45" i="14"/>
  <c r="Z45" i="14" s="1"/>
  <c r="AA45" i="14"/>
  <c r="AB45" i="14" s="1"/>
  <c r="AC45" i="14"/>
  <c r="AD45" i="14" s="1"/>
  <c r="P46" i="14"/>
  <c r="X47" i="10"/>
  <c r="Y47" i="10" s="1"/>
  <c r="P48" i="10"/>
  <c r="V47" i="10"/>
  <c r="R280" i="10"/>
  <c r="R281" i="10" s="1"/>
  <c r="R282" i="10" s="1"/>
  <c r="R283" i="10" s="1"/>
  <c r="R284" i="10" s="1"/>
  <c r="R285" i="10" s="1"/>
  <c r="R286" i="10" s="1"/>
  <c r="R287" i="10" s="1"/>
  <c r="R288" i="10" s="1"/>
  <c r="R289" i="10" s="1"/>
  <c r="R290" i="10" s="1"/>
  <c r="R291" i="10" s="1"/>
  <c r="Q280" i="10"/>
  <c r="Q281" i="10" s="1"/>
  <c r="Q282" i="10" s="1"/>
  <c r="Q283" i="10" s="1"/>
  <c r="Q284" i="10" s="1"/>
  <c r="Q285" i="10" s="1"/>
  <c r="Q286" i="10" s="1"/>
  <c r="Q287" i="10" s="1"/>
  <c r="Q288" i="10" s="1"/>
  <c r="Q289" i="10" s="1"/>
  <c r="Q290" i="10" s="1"/>
  <c r="Q291" i="10" s="1"/>
  <c r="P48" i="8"/>
  <c r="Q46" i="11"/>
  <c r="W45" i="11"/>
  <c r="X45" i="11" s="1"/>
  <c r="Y45" i="11"/>
  <c r="Z45" i="11" s="1"/>
  <c r="AA46" i="6"/>
  <c r="AB46" i="6" s="1"/>
  <c r="P47" i="6"/>
  <c r="AC46" i="6"/>
  <c r="AD46" i="6" s="1"/>
  <c r="Y46" i="6"/>
  <c r="Z46" i="6" s="1"/>
  <c r="P47" i="15"/>
  <c r="AC46" i="15"/>
  <c r="AD46" i="15" s="1"/>
  <c r="Y46" i="15"/>
  <c r="Z46" i="15" s="1"/>
  <c r="AA46" i="15"/>
  <c r="AB46" i="15" s="1"/>
  <c r="U46" i="15"/>
  <c r="S47" i="10"/>
  <c r="U46" i="10"/>
  <c r="P49" i="8" l="1"/>
  <c r="R47" i="11"/>
  <c r="U46" i="11"/>
  <c r="V46" i="11" s="1"/>
  <c r="S48" i="10"/>
  <c r="U47" i="10"/>
  <c r="AA47" i="6"/>
  <c r="AB47" i="6" s="1"/>
  <c r="P48" i="6"/>
  <c r="AC47" i="6"/>
  <c r="AD47" i="6" s="1"/>
  <c r="Y47" i="6"/>
  <c r="Z47" i="6" s="1"/>
  <c r="Z47" i="10"/>
  <c r="AA47" i="10" s="1"/>
  <c r="P47" i="14"/>
  <c r="AA46" i="14"/>
  <c r="AB46" i="14" s="1"/>
  <c r="AC46" i="14"/>
  <c r="AD46" i="14" s="1"/>
  <c r="Y46" i="14"/>
  <c r="Z46" i="14" s="1"/>
  <c r="W47" i="6"/>
  <c r="S48" i="6"/>
  <c r="X47" i="6"/>
  <c r="W46" i="14"/>
  <c r="X46" i="14"/>
  <c r="S47" i="14"/>
  <c r="P50" i="9"/>
  <c r="Q48" i="9"/>
  <c r="Y47" i="9"/>
  <c r="Z47" i="9" s="1"/>
  <c r="W47" i="9"/>
  <c r="X47" i="9" s="1"/>
  <c r="Q47" i="11"/>
  <c r="Y46" i="11"/>
  <c r="Z46" i="11" s="1"/>
  <c r="W46" i="11"/>
  <c r="X46" i="11" s="1"/>
  <c r="W47" i="10"/>
  <c r="AA46" i="5"/>
  <c r="AB46" i="5" s="1"/>
  <c r="P47" i="5"/>
  <c r="AC46" i="5"/>
  <c r="AD46" i="5" s="1"/>
  <c r="Y46" i="5"/>
  <c r="Z46" i="5" s="1"/>
  <c r="Q47" i="8"/>
  <c r="Z46" i="8"/>
  <c r="AA46" i="8" s="1"/>
  <c r="X46" i="8"/>
  <c r="Y46" i="8" s="1"/>
  <c r="Q48" i="6"/>
  <c r="U47" i="6"/>
  <c r="S48" i="15"/>
  <c r="X47" i="15"/>
  <c r="W47" i="15"/>
  <c r="S47" i="7"/>
  <c r="X46" i="7"/>
  <c r="W46" i="7"/>
  <c r="Q47" i="5"/>
  <c r="U46" i="5"/>
  <c r="Q50" i="15"/>
  <c r="X50" i="12"/>
  <c r="Y50" i="12" s="1"/>
  <c r="P51" i="12"/>
  <c r="U50" i="12"/>
  <c r="Z50" i="12"/>
  <c r="AA50" i="12" s="1"/>
  <c r="R48" i="9"/>
  <c r="U47" i="9"/>
  <c r="V47" i="9" s="1"/>
  <c r="P48" i="15"/>
  <c r="AC47" i="15"/>
  <c r="AD47" i="15" s="1"/>
  <c r="Y47" i="15"/>
  <c r="Z47" i="15" s="1"/>
  <c r="AA47" i="15"/>
  <c r="AB47" i="15" s="1"/>
  <c r="U47" i="15"/>
  <c r="R292" i="10"/>
  <c r="R293" i="10" s="1"/>
  <c r="R294" i="10" s="1"/>
  <c r="R295" i="10" s="1"/>
  <c r="R296" i="10" s="1"/>
  <c r="R297" i="10" s="1"/>
  <c r="R298" i="10" s="1"/>
  <c r="R299" i="10" s="1"/>
  <c r="R300" i="10" s="1"/>
  <c r="R301" i="10" s="1"/>
  <c r="R302" i="10" s="1"/>
  <c r="R303" i="10" s="1"/>
  <c r="Q292" i="10"/>
  <c r="Q293" i="10" s="1"/>
  <c r="Q294" i="10" s="1"/>
  <c r="Q295" i="10" s="1"/>
  <c r="Q296" i="10" s="1"/>
  <c r="Q297" i="10" s="1"/>
  <c r="Q298" i="10" s="1"/>
  <c r="Q299" i="10" s="1"/>
  <c r="Q300" i="10" s="1"/>
  <c r="Q301" i="10" s="1"/>
  <c r="Q302" i="10" s="1"/>
  <c r="Q303" i="10" s="1"/>
  <c r="P49" i="10"/>
  <c r="X48" i="10"/>
  <c r="Y48" i="10" s="1"/>
  <c r="V48" i="10"/>
  <c r="W48" i="10" s="1"/>
  <c r="Z48" i="10"/>
  <c r="AA48" i="10" s="1"/>
  <c r="S47" i="5"/>
  <c r="X46" i="5"/>
  <c r="W46" i="5"/>
  <c r="R47" i="8"/>
  <c r="U46" i="8"/>
  <c r="V46" i="8"/>
  <c r="W46" i="8" s="1"/>
  <c r="P47" i="7"/>
  <c r="AC46" i="7"/>
  <c r="AD46" i="7" s="1"/>
  <c r="Y46" i="7"/>
  <c r="Z46" i="7" s="1"/>
  <c r="AA46" i="7"/>
  <c r="AB46" i="7" s="1"/>
  <c r="Q47" i="7"/>
  <c r="U46" i="7"/>
  <c r="X50" i="13"/>
  <c r="Y50" i="13" s="1"/>
  <c r="P51" i="13"/>
  <c r="Z50" i="13"/>
  <c r="AA50" i="13" s="1"/>
  <c r="Q47" i="14"/>
  <c r="U46" i="14"/>
  <c r="P50" i="11"/>
  <c r="S50" i="8"/>
  <c r="S48" i="5" l="1"/>
  <c r="X47" i="5"/>
  <c r="W47" i="5"/>
  <c r="S49" i="15"/>
  <c r="X48" i="15"/>
  <c r="W48" i="15"/>
  <c r="AA47" i="5"/>
  <c r="AB47" i="5" s="1"/>
  <c r="P48" i="5"/>
  <c r="AC47" i="5"/>
  <c r="AD47" i="5" s="1"/>
  <c r="Y47" i="5"/>
  <c r="Z47" i="5" s="1"/>
  <c r="Q48" i="14"/>
  <c r="U47" i="14"/>
  <c r="R48" i="8"/>
  <c r="U47" i="8"/>
  <c r="V47" i="8"/>
  <c r="W47" i="8" s="1"/>
  <c r="Q304" i="10"/>
  <c r="Q305" i="10" s="1"/>
  <c r="R304" i="10"/>
  <c r="R305" i="10" s="1"/>
  <c r="R49" i="9"/>
  <c r="U48" i="9"/>
  <c r="V48" i="9" s="1"/>
  <c r="S48" i="7"/>
  <c r="X47" i="7"/>
  <c r="W47" i="7"/>
  <c r="Q48" i="8"/>
  <c r="Z47" i="8"/>
  <c r="AA47" i="8" s="1"/>
  <c r="X47" i="8"/>
  <c r="Y47" i="8" s="1"/>
  <c r="Q48" i="11"/>
  <c r="W47" i="11"/>
  <c r="X47" i="11" s="1"/>
  <c r="Y47" i="11"/>
  <c r="Z47" i="11" s="1"/>
  <c r="W47" i="14"/>
  <c r="X47" i="14"/>
  <c r="S48" i="14"/>
  <c r="W48" i="6"/>
  <c r="S49" i="6"/>
  <c r="X48" i="6"/>
  <c r="S49" i="10"/>
  <c r="U48" i="10"/>
  <c r="P50" i="10"/>
  <c r="Z49" i="10"/>
  <c r="AA49" i="10" s="1"/>
  <c r="V49" i="10"/>
  <c r="W49" i="10" s="1"/>
  <c r="X49" i="10"/>
  <c r="Y49" i="10" s="1"/>
  <c r="Q48" i="7"/>
  <c r="U47" i="7"/>
  <c r="P48" i="7"/>
  <c r="AC47" i="7"/>
  <c r="AD47" i="7" s="1"/>
  <c r="Y47" i="7"/>
  <c r="Z47" i="7" s="1"/>
  <c r="AA47" i="7"/>
  <c r="AB47" i="7" s="1"/>
  <c r="Q51" i="15"/>
  <c r="Q48" i="5"/>
  <c r="U47" i="5"/>
  <c r="Q49" i="6"/>
  <c r="U48" i="6"/>
  <c r="P48" i="14"/>
  <c r="AC47" i="14"/>
  <c r="AD47" i="14" s="1"/>
  <c r="AA47" i="14"/>
  <c r="AB47" i="14" s="1"/>
  <c r="Y47" i="14"/>
  <c r="Z47" i="14" s="1"/>
  <c r="AA48" i="6"/>
  <c r="AB48" i="6" s="1"/>
  <c r="P49" i="6"/>
  <c r="AC48" i="6"/>
  <c r="AD48" i="6" s="1"/>
  <c r="Y48" i="6"/>
  <c r="Z48" i="6" s="1"/>
  <c r="P50" i="8"/>
  <c r="U51" i="12"/>
  <c r="Z51" i="12"/>
  <c r="AA51" i="12" s="1"/>
  <c r="P52" i="12"/>
  <c r="X51" i="12"/>
  <c r="Y51" i="12" s="1"/>
  <c r="Q49" i="9"/>
  <c r="Y48" i="9"/>
  <c r="Z48" i="9" s="1"/>
  <c r="W48" i="9"/>
  <c r="X48" i="9" s="1"/>
  <c r="S51" i="8"/>
  <c r="P51" i="11"/>
  <c r="P52" i="13"/>
  <c r="Z51" i="13"/>
  <c r="AA51" i="13" s="1"/>
  <c r="X51" i="13"/>
  <c r="Y51" i="13" s="1"/>
  <c r="P49" i="15"/>
  <c r="AC48" i="15"/>
  <c r="AD48" i="15" s="1"/>
  <c r="Y48" i="15"/>
  <c r="Z48" i="15" s="1"/>
  <c r="AA48" i="15"/>
  <c r="AB48" i="15" s="1"/>
  <c r="U48" i="15"/>
  <c r="P51" i="9"/>
  <c r="R48" i="11"/>
  <c r="U47" i="11"/>
  <c r="V47" i="11" s="1"/>
  <c r="S52" i="8" l="1"/>
  <c r="S50" i="15"/>
  <c r="X49" i="15"/>
  <c r="W49" i="15"/>
  <c r="P52" i="9"/>
  <c r="T51" i="9"/>
  <c r="P53" i="12"/>
  <c r="Z52" i="12"/>
  <c r="AA52" i="12" s="1"/>
  <c r="X52" i="12"/>
  <c r="Y52" i="12" s="1"/>
  <c r="U52" i="12"/>
  <c r="Q50" i="6"/>
  <c r="U49" i="6"/>
  <c r="Q52" i="15"/>
  <c r="P49" i="7"/>
  <c r="AC48" i="7"/>
  <c r="AD48" i="7" s="1"/>
  <c r="Y48" i="7"/>
  <c r="Z48" i="7" s="1"/>
  <c r="AA48" i="7"/>
  <c r="AB48" i="7" s="1"/>
  <c r="S50" i="10"/>
  <c r="U49" i="10"/>
  <c r="S49" i="14"/>
  <c r="X48" i="14"/>
  <c r="W48" i="14"/>
  <c r="Q49" i="8"/>
  <c r="X48" i="8"/>
  <c r="Y48" i="8" s="1"/>
  <c r="Z48" i="8"/>
  <c r="AA48" i="8" s="1"/>
  <c r="Q49" i="14"/>
  <c r="U48" i="14"/>
  <c r="Q15" i="10"/>
  <c r="Q17" i="10"/>
  <c r="P53" i="13"/>
  <c r="Z52" i="13"/>
  <c r="AA52" i="13" s="1"/>
  <c r="X52" i="13"/>
  <c r="Y52" i="13" s="1"/>
  <c r="T51" i="11"/>
  <c r="P52" i="11"/>
  <c r="AA49" i="6"/>
  <c r="AB49" i="6" s="1"/>
  <c r="P50" i="6"/>
  <c r="AC49" i="6"/>
  <c r="AD49" i="6" s="1"/>
  <c r="Y49" i="6"/>
  <c r="Z49" i="6" s="1"/>
  <c r="Q49" i="11"/>
  <c r="Y48" i="11"/>
  <c r="Z48" i="11" s="1"/>
  <c r="W48" i="11"/>
  <c r="X48" i="11" s="1"/>
  <c r="R50" i="9"/>
  <c r="U49" i="9"/>
  <c r="V49" i="9" s="1"/>
  <c r="S49" i="7"/>
  <c r="X48" i="7"/>
  <c r="W48" i="7"/>
  <c r="AA48" i="5"/>
  <c r="AB48" i="5" s="1"/>
  <c r="P49" i="5"/>
  <c r="AC48" i="5"/>
  <c r="AD48" i="5" s="1"/>
  <c r="Y48" i="5"/>
  <c r="Z48" i="5" s="1"/>
  <c r="R49" i="11"/>
  <c r="U48" i="11"/>
  <c r="V48" i="11" s="1"/>
  <c r="P50" i="15"/>
  <c r="AC49" i="15"/>
  <c r="AD49" i="15" s="1"/>
  <c r="Y49" i="15"/>
  <c r="Z49" i="15" s="1"/>
  <c r="AA49" i="15"/>
  <c r="AB49" i="15" s="1"/>
  <c r="U49" i="15"/>
  <c r="Q50" i="9"/>
  <c r="W49" i="9"/>
  <c r="X49" i="9" s="1"/>
  <c r="Y49" i="9"/>
  <c r="Z49" i="9" s="1"/>
  <c r="P51" i="8"/>
  <c r="AC48" i="14"/>
  <c r="AD48" i="14" s="1"/>
  <c r="Y48" i="14"/>
  <c r="Z48" i="14" s="1"/>
  <c r="P49" i="14"/>
  <c r="AA48" i="14"/>
  <c r="AB48" i="14" s="1"/>
  <c r="Q49" i="5"/>
  <c r="U48" i="5"/>
  <c r="Q49" i="7"/>
  <c r="U48" i="7"/>
  <c r="V50" i="10"/>
  <c r="W50" i="10" s="1"/>
  <c r="Z50" i="10"/>
  <c r="AA50" i="10" s="1"/>
  <c r="X50" i="10"/>
  <c r="Y50" i="10" s="1"/>
  <c r="P51" i="10"/>
  <c r="W49" i="6"/>
  <c r="S50" i="6"/>
  <c r="X49" i="6"/>
  <c r="R17" i="10"/>
  <c r="R15" i="10"/>
  <c r="R49" i="8"/>
  <c r="V48" i="8"/>
  <c r="W48" i="8" s="1"/>
  <c r="U48" i="8"/>
  <c r="S49" i="5"/>
  <c r="X48" i="5"/>
  <c r="W48" i="5"/>
  <c r="AA49" i="5" l="1"/>
  <c r="AB49" i="5" s="1"/>
  <c r="P50" i="5"/>
  <c r="AC49" i="5"/>
  <c r="AD49" i="5" s="1"/>
  <c r="Y49" i="5"/>
  <c r="Z49" i="5" s="1"/>
  <c r="AA50" i="6"/>
  <c r="AB50" i="6" s="1"/>
  <c r="P51" i="6"/>
  <c r="AC50" i="6"/>
  <c r="AD50" i="6" s="1"/>
  <c r="Y50" i="6"/>
  <c r="Z50" i="6" s="1"/>
  <c r="Q50" i="8"/>
  <c r="Z49" i="8"/>
  <c r="AA49" i="8" s="1"/>
  <c r="X49" i="8"/>
  <c r="Y49" i="8" s="1"/>
  <c r="U49" i="7"/>
  <c r="Q50" i="7"/>
  <c r="Y49" i="14"/>
  <c r="Z49" i="14" s="1"/>
  <c r="AA49" i="14"/>
  <c r="AB49" i="14" s="1"/>
  <c r="AC49" i="14"/>
  <c r="AD49" i="14" s="1"/>
  <c r="P50" i="14"/>
  <c r="R50" i="11"/>
  <c r="U49" i="11"/>
  <c r="V49" i="11" s="1"/>
  <c r="Q50" i="11"/>
  <c r="W49" i="11"/>
  <c r="X49" i="11" s="1"/>
  <c r="Y49" i="11"/>
  <c r="Z49" i="11" s="1"/>
  <c r="T53" i="13"/>
  <c r="P54" i="13"/>
  <c r="Z53" i="13"/>
  <c r="AA53" i="13" s="1"/>
  <c r="X53" i="13"/>
  <c r="Y53" i="13" s="1"/>
  <c r="Q50" i="14"/>
  <c r="U49" i="14"/>
  <c r="S51" i="10"/>
  <c r="U50" i="10"/>
  <c r="AC49" i="7"/>
  <c r="AD49" i="7" s="1"/>
  <c r="Y49" i="7"/>
  <c r="Z49" i="7" s="1"/>
  <c r="P50" i="7"/>
  <c r="AA49" i="7"/>
  <c r="AB49" i="7" s="1"/>
  <c r="Q51" i="6"/>
  <c r="U50" i="6"/>
  <c r="X53" i="12"/>
  <c r="Y53" i="12" s="1"/>
  <c r="T53" i="12"/>
  <c r="Z53" i="12"/>
  <c r="AA53" i="12" s="1"/>
  <c r="R54" i="12"/>
  <c r="P54" i="12"/>
  <c r="U53" i="12"/>
  <c r="S51" i="15"/>
  <c r="X50" i="15"/>
  <c r="W50" i="15"/>
  <c r="R50" i="8"/>
  <c r="U49" i="8"/>
  <c r="V49" i="8"/>
  <c r="W49" i="8" s="1"/>
  <c r="W50" i="6"/>
  <c r="S51" i="6"/>
  <c r="X50" i="6"/>
  <c r="Q51" i="9"/>
  <c r="Y50" i="9"/>
  <c r="Z50" i="9" s="1"/>
  <c r="W50" i="9"/>
  <c r="X50" i="9" s="1"/>
  <c r="R51" i="9"/>
  <c r="U51" i="9" s="1"/>
  <c r="V51" i="9" s="1"/>
  <c r="U50" i="9"/>
  <c r="V50" i="9" s="1"/>
  <c r="Q53" i="15"/>
  <c r="P53" i="9"/>
  <c r="T51" i="10"/>
  <c r="P52" i="10"/>
  <c r="X51" i="10"/>
  <c r="Y51" i="10" s="1"/>
  <c r="V51" i="10"/>
  <c r="W51" i="10" s="1"/>
  <c r="Z51" i="10"/>
  <c r="AA51" i="10" s="1"/>
  <c r="S50" i="7"/>
  <c r="X49" i="7"/>
  <c r="W49" i="7"/>
  <c r="S50" i="5"/>
  <c r="X49" i="5"/>
  <c r="W49" i="5"/>
  <c r="Q50" i="5"/>
  <c r="U49" i="5"/>
  <c r="T51" i="8"/>
  <c r="P52" i="8"/>
  <c r="P51" i="15"/>
  <c r="AC50" i="15"/>
  <c r="AD50" i="15" s="1"/>
  <c r="Y50" i="15"/>
  <c r="Z50" i="15" s="1"/>
  <c r="AA50" i="15"/>
  <c r="AB50" i="15" s="1"/>
  <c r="U50" i="15"/>
  <c r="P53" i="11"/>
  <c r="S50" i="14"/>
  <c r="X49" i="14"/>
  <c r="W49" i="14"/>
  <c r="S53" i="8"/>
  <c r="P54" i="9" l="1"/>
  <c r="S52" i="15"/>
  <c r="X51" i="15"/>
  <c r="W51" i="15"/>
  <c r="Q52" i="6"/>
  <c r="U51" i="6"/>
  <c r="Q51" i="14"/>
  <c r="U50" i="14"/>
  <c r="R51" i="8"/>
  <c r="U50" i="8"/>
  <c r="V50" i="8"/>
  <c r="W50" i="8" s="1"/>
  <c r="AA50" i="5"/>
  <c r="AB50" i="5" s="1"/>
  <c r="P51" i="5"/>
  <c r="AC50" i="5"/>
  <c r="AD50" i="5" s="1"/>
  <c r="Y50" i="5"/>
  <c r="Z50" i="5" s="1"/>
  <c r="S54" i="8"/>
  <c r="P52" i="15"/>
  <c r="AC51" i="15"/>
  <c r="AD51" i="15" s="1"/>
  <c r="Y51" i="15"/>
  <c r="Z51" i="15" s="1"/>
  <c r="AA51" i="15"/>
  <c r="AB51" i="15" s="1"/>
  <c r="U51" i="15"/>
  <c r="Q54" i="15"/>
  <c r="U54" i="12"/>
  <c r="P55" i="12"/>
  <c r="X54" i="12"/>
  <c r="Y54" i="12" s="1"/>
  <c r="Z54" i="12"/>
  <c r="AA54" i="12" s="1"/>
  <c r="P51" i="7"/>
  <c r="Y50" i="7"/>
  <c r="Z50" i="7" s="1"/>
  <c r="AC50" i="7"/>
  <c r="AD50" i="7" s="1"/>
  <c r="AA50" i="7"/>
  <c r="AB50" i="7" s="1"/>
  <c r="S52" i="10"/>
  <c r="U51" i="10"/>
  <c r="P51" i="14"/>
  <c r="AA50" i="14"/>
  <c r="AB50" i="14" s="1"/>
  <c r="Y50" i="14"/>
  <c r="Z50" i="14" s="1"/>
  <c r="AC50" i="14"/>
  <c r="AD50" i="14" s="1"/>
  <c r="Q51" i="7"/>
  <c r="U50" i="7"/>
  <c r="Q51" i="8"/>
  <c r="X50" i="8"/>
  <c r="Y50" i="8" s="1"/>
  <c r="Z50" i="8"/>
  <c r="AA50" i="8" s="1"/>
  <c r="P53" i="8"/>
  <c r="S51" i="5"/>
  <c r="X50" i="5"/>
  <c r="W50" i="5"/>
  <c r="S51" i="14"/>
  <c r="X50" i="14"/>
  <c r="W50" i="14"/>
  <c r="Q51" i="5"/>
  <c r="U50" i="5"/>
  <c r="W51" i="6"/>
  <c r="S52" i="6"/>
  <c r="X51" i="6"/>
  <c r="R51" i="11"/>
  <c r="U51" i="11" s="1"/>
  <c r="V51" i="11" s="1"/>
  <c r="U50" i="11"/>
  <c r="V50" i="11" s="1"/>
  <c r="AA51" i="6"/>
  <c r="AB51" i="6" s="1"/>
  <c r="P52" i="6"/>
  <c r="AC51" i="6"/>
  <c r="AD51" i="6" s="1"/>
  <c r="Y51" i="6"/>
  <c r="Z51" i="6" s="1"/>
  <c r="P54" i="11"/>
  <c r="S51" i="7"/>
  <c r="X50" i="7"/>
  <c r="W50" i="7"/>
  <c r="P53" i="10"/>
  <c r="Z52" i="10"/>
  <c r="AA52" i="10" s="1"/>
  <c r="V52" i="10"/>
  <c r="W52" i="10" s="1"/>
  <c r="X52" i="10"/>
  <c r="Y52" i="10" s="1"/>
  <c r="Q52" i="9"/>
  <c r="R52" i="9"/>
  <c r="W51" i="9"/>
  <c r="X51" i="9" s="1"/>
  <c r="Y51" i="9"/>
  <c r="Z51" i="9" s="1"/>
  <c r="R55" i="12"/>
  <c r="R56" i="12" s="1"/>
  <c r="R57" i="12" s="1"/>
  <c r="R58" i="12" s="1"/>
  <c r="R59" i="12" s="1"/>
  <c r="R60" i="12" s="1"/>
  <c r="R61" i="12" s="1"/>
  <c r="R62" i="12" s="1"/>
  <c r="R63" i="12" s="1"/>
  <c r="R64" i="12" s="1"/>
  <c r="R65" i="12" s="1"/>
  <c r="X54" i="13"/>
  <c r="Y54" i="13" s="1"/>
  <c r="P55" i="13"/>
  <c r="Z54" i="13"/>
  <c r="AA54" i="13" s="1"/>
  <c r="Q51" i="11"/>
  <c r="W50" i="11"/>
  <c r="X50" i="11" s="1"/>
  <c r="Y50" i="11"/>
  <c r="Z50" i="11" s="1"/>
  <c r="P54" i="10" l="1"/>
  <c r="V53" i="10"/>
  <c r="X53" i="10"/>
  <c r="Y53" i="10" s="1"/>
  <c r="P54" i="8"/>
  <c r="X55" i="13"/>
  <c r="Y55" i="13" s="1"/>
  <c r="P56" i="13"/>
  <c r="Z55" i="13"/>
  <c r="AA55" i="13" s="1"/>
  <c r="P55" i="11"/>
  <c r="W51" i="14"/>
  <c r="X51" i="14"/>
  <c r="S52" i="14"/>
  <c r="Q52" i="7"/>
  <c r="U51" i="7"/>
  <c r="AC51" i="14"/>
  <c r="AD51" i="14" s="1"/>
  <c r="AA51" i="14"/>
  <c r="AB51" i="14" s="1"/>
  <c r="P52" i="14"/>
  <c r="Y51" i="14"/>
  <c r="Z51" i="14" s="1"/>
  <c r="Q52" i="14"/>
  <c r="U51" i="14"/>
  <c r="Q53" i="9"/>
  <c r="Y52" i="9"/>
  <c r="Z52" i="9" s="1"/>
  <c r="W52" i="9"/>
  <c r="X52" i="9" s="1"/>
  <c r="S52" i="5"/>
  <c r="X51" i="5"/>
  <c r="W51" i="5"/>
  <c r="AA52" i="6"/>
  <c r="AB52" i="6" s="1"/>
  <c r="P53" i="6"/>
  <c r="AC52" i="6"/>
  <c r="AD52" i="6" s="1"/>
  <c r="Y52" i="6"/>
  <c r="Z52" i="6" s="1"/>
  <c r="Q52" i="5"/>
  <c r="U51" i="5"/>
  <c r="P56" i="12"/>
  <c r="Z55" i="12"/>
  <c r="AA55" i="12" s="1"/>
  <c r="U55" i="12"/>
  <c r="X55" i="12"/>
  <c r="Y55" i="12" s="1"/>
  <c r="P53" i="15"/>
  <c r="AC52" i="15"/>
  <c r="AD52" i="15" s="1"/>
  <c r="Y52" i="15"/>
  <c r="Z52" i="15" s="1"/>
  <c r="AA52" i="15"/>
  <c r="AB52" i="15" s="1"/>
  <c r="U52" i="15"/>
  <c r="S53" i="15"/>
  <c r="X52" i="15"/>
  <c r="W52" i="15"/>
  <c r="P55" i="9"/>
  <c r="Q55" i="15"/>
  <c r="S55" i="8"/>
  <c r="R52" i="11"/>
  <c r="Q52" i="11"/>
  <c r="Y51" i="11"/>
  <c r="Z51" i="11" s="1"/>
  <c r="W51" i="11"/>
  <c r="X51" i="11" s="1"/>
  <c r="R53" i="9"/>
  <c r="U52" i="9"/>
  <c r="V52" i="9" s="1"/>
  <c r="S52" i="7"/>
  <c r="X51" i="7"/>
  <c r="W51" i="7"/>
  <c r="W52" i="6"/>
  <c r="S53" i="6"/>
  <c r="X52" i="6"/>
  <c r="R52" i="8"/>
  <c r="Q52" i="8"/>
  <c r="X51" i="8"/>
  <c r="Y51" i="8" s="1"/>
  <c r="Z51" i="8"/>
  <c r="AA51" i="8" s="1"/>
  <c r="S53" i="10"/>
  <c r="Z53" i="10" s="1"/>
  <c r="AA53" i="10" s="1"/>
  <c r="U52" i="10"/>
  <c r="AA51" i="7"/>
  <c r="AB51" i="7" s="1"/>
  <c r="P52" i="7"/>
  <c r="Y51" i="7"/>
  <c r="Z51" i="7" s="1"/>
  <c r="AC51" i="7"/>
  <c r="AD51" i="7" s="1"/>
  <c r="AA51" i="5"/>
  <c r="AB51" i="5" s="1"/>
  <c r="P52" i="5"/>
  <c r="AC51" i="5"/>
  <c r="AD51" i="5" s="1"/>
  <c r="Y51" i="5"/>
  <c r="Z51" i="5" s="1"/>
  <c r="U51" i="8"/>
  <c r="V51" i="8"/>
  <c r="W51" i="8" s="1"/>
  <c r="Q53" i="6"/>
  <c r="U52" i="6"/>
  <c r="R54" i="9" l="1"/>
  <c r="U53" i="9"/>
  <c r="V53" i="9" s="1"/>
  <c r="AC52" i="7"/>
  <c r="AD52" i="7" s="1"/>
  <c r="AA52" i="7"/>
  <c r="AB52" i="7" s="1"/>
  <c r="P53" i="7"/>
  <c r="Y52" i="7"/>
  <c r="Z52" i="7" s="1"/>
  <c r="P56" i="9"/>
  <c r="AA53" i="15"/>
  <c r="AB53" i="15" s="1"/>
  <c r="Y53" i="15"/>
  <c r="Z53" i="15" s="1"/>
  <c r="P54" i="15"/>
  <c r="AC53" i="15"/>
  <c r="AD53" i="15" s="1"/>
  <c r="U53" i="15"/>
  <c r="Z56" i="12"/>
  <c r="AA56" i="12" s="1"/>
  <c r="X56" i="12"/>
  <c r="Y56" i="12" s="1"/>
  <c r="P57" i="12"/>
  <c r="U56" i="12"/>
  <c r="Q54" i="9"/>
  <c r="W53" i="9"/>
  <c r="X53" i="9" s="1"/>
  <c r="Y53" i="9"/>
  <c r="Z53" i="9" s="1"/>
  <c r="AC52" i="14"/>
  <c r="AD52" i="14" s="1"/>
  <c r="P53" i="14"/>
  <c r="AA52" i="14"/>
  <c r="AB52" i="14" s="1"/>
  <c r="Y52" i="14"/>
  <c r="Z52" i="14" s="1"/>
  <c r="Q53" i="7"/>
  <c r="U52" i="7"/>
  <c r="S54" i="10"/>
  <c r="U53" i="10"/>
  <c r="S54" i="6"/>
  <c r="X53" i="6"/>
  <c r="W53" i="6"/>
  <c r="S53" i="7"/>
  <c r="X52" i="7"/>
  <c r="W52" i="7"/>
  <c r="S56" i="8"/>
  <c r="P54" i="6"/>
  <c r="AC53" i="6"/>
  <c r="AD53" i="6" s="1"/>
  <c r="Y53" i="6"/>
  <c r="Z53" i="6" s="1"/>
  <c r="AA53" i="6"/>
  <c r="AB53" i="6" s="1"/>
  <c r="S53" i="5"/>
  <c r="X52" i="5"/>
  <c r="W52" i="5"/>
  <c r="S53" i="14"/>
  <c r="X52" i="14"/>
  <c r="W52" i="14"/>
  <c r="P56" i="11"/>
  <c r="P57" i="13"/>
  <c r="Z56" i="13"/>
  <c r="AA56" i="13" s="1"/>
  <c r="X56" i="13"/>
  <c r="Y56" i="13" s="1"/>
  <c r="W53" i="10"/>
  <c r="AA52" i="5"/>
  <c r="AB52" i="5" s="1"/>
  <c r="P53" i="5"/>
  <c r="AC52" i="5"/>
  <c r="AD52" i="5" s="1"/>
  <c r="Y52" i="5"/>
  <c r="Z52" i="5" s="1"/>
  <c r="R53" i="8"/>
  <c r="U52" i="8"/>
  <c r="V52" i="8"/>
  <c r="W52" i="8" s="1"/>
  <c r="R53" i="11"/>
  <c r="U52" i="11"/>
  <c r="V52" i="11" s="1"/>
  <c r="Q56" i="15"/>
  <c r="S54" i="15"/>
  <c r="X53" i="15"/>
  <c r="W53" i="15"/>
  <c r="Q54" i="6"/>
  <c r="U53" i="6"/>
  <c r="Q53" i="8"/>
  <c r="Z52" i="8"/>
  <c r="AA52" i="8" s="1"/>
  <c r="X52" i="8"/>
  <c r="Y52" i="8" s="1"/>
  <c r="Q53" i="11"/>
  <c r="W52" i="11"/>
  <c r="X52" i="11" s="1"/>
  <c r="Y52" i="11"/>
  <c r="Z52" i="11" s="1"/>
  <c r="Q53" i="5"/>
  <c r="U52" i="5"/>
  <c r="Q53" i="14"/>
  <c r="U52" i="14"/>
  <c r="P55" i="8"/>
  <c r="X54" i="10"/>
  <c r="Y54" i="10" s="1"/>
  <c r="V54" i="10"/>
  <c r="W54" i="10" s="1"/>
  <c r="Z54" i="10"/>
  <c r="AA54" i="10" s="1"/>
  <c r="P55" i="10"/>
  <c r="S55" i="15" l="1"/>
  <c r="X54" i="15"/>
  <c r="W54" i="15"/>
  <c r="P54" i="14"/>
  <c r="AC53" i="14"/>
  <c r="AD53" i="14" s="1"/>
  <c r="Y53" i="14"/>
  <c r="Z53" i="14" s="1"/>
  <c r="AA53" i="14"/>
  <c r="AB53" i="14" s="1"/>
  <c r="Q54" i="5"/>
  <c r="U53" i="5"/>
  <c r="Q55" i="6"/>
  <c r="U54" i="6"/>
  <c r="P57" i="11"/>
  <c r="W53" i="5"/>
  <c r="S54" i="5"/>
  <c r="X53" i="5"/>
  <c r="P55" i="6"/>
  <c r="AC54" i="6"/>
  <c r="AD54" i="6" s="1"/>
  <c r="Y54" i="6"/>
  <c r="Z54" i="6" s="1"/>
  <c r="AA54" i="6"/>
  <c r="AB54" i="6" s="1"/>
  <c r="S55" i="6"/>
  <c r="X54" i="6"/>
  <c r="W54" i="6"/>
  <c r="Q54" i="7"/>
  <c r="U53" i="7"/>
  <c r="P57" i="9"/>
  <c r="Q54" i="11"/>
  <c r="W53" i="11"/>
  <c r="X53" i="11" s="1"/>
  <c r="Y53" i="11"/>
  <c r="Z53" i="11" s="1"/>
  <c r="R54" i="11"/>
  <c r="U53" i="11"/>
  <c r="V53" i="11" s="1"/>
  <c r="Q57" i="15"/>
  <c r="AA53" i="5"/>
  <c r="AB53" i="5" s="1"/>
  <c r="P54" i="5"/>
  <c r="AC53" i="5"/>
  <c r="AD53" i="5" s="1"/>
  <c r="Y53" i="5"/>
  <c r="Z53" i="5" s="1"/>
  <c r="S54" i="14"/>
  <c r="X53" i="14"/>
  <c r="W53" i="14"/>
  <c r="W53" i="7"/>
  <c r="S54" i="7"/>
  <c r="X53" i="7"/>
  <c r="X57" i="12"/>
  <c r="Y57" i="12" s="1"/>
  <c r="P58" i="12"/>
  <c r="U57" i="12"/>
  <c r="Z57" i="12"/>
  <c r="AA57" i="12" s="1"/>
  <c r="Q55" i="9"/>
  <c r="W54" i="9"/>
  <c r="X54" i="9" s="1"/>
  <c r="Y54" i="9"/>
  <c r="Z54" i="9" s="1"/>
  <c r="P56" i="10"/>
  <c r="X55" i="10"/>
  <c r="Y55" i="10" s="1"/>
  <c r="V55" i="10"/>
  <c r="P56" i="8"/>
  <c r="U53" i="14"/>
  <c r="Q54" i="14"/>
  <c r="Q54" i="8"/>
  <c r="Z53" i="8"/>
  <c r="AA53" i="8" s="1"/>
  <c r="X53" i="8"/>
  <c r="Y53" i="8" s="1"/>
  <c r="R54" i="8"/>
  <c r="U53" i="8"/>
  <c r="V53" i="8"/>
  <c r="W53" i="8" s="1"/>
  <c r="P58" i="13"/>
  <c r="Z57" i="13"/>
  <c r="AA57" i="13" s="1"/>
  <c r="X57" i="13"/>
  <c r="Y57" i="13" s="1"/>
  <c r="S57" i="8"/>
  <c r="S55" i="10"/>
  <c r="U54" i="10"/>
  <c r="AA54" i="15"/>
  <c r="AB54" i="15" s="1"/>
  <c r="P55" i="15"/>
  <c r="AC54" i="15"/>
  <c r="AD54" i="15" s="1"/>
  <c r="Y54" i="15"/>
  <c r="Z54" i="15" s="1"/>
  <c r="U54" i="15"/>
  <c r="AA53" i="7"/>
  <c r="AB53" i="7" s="1"/>
  <c r="AC53" i="7"/>
  <c r="AD53" i="7" s="1"/>
  <c r="P54" i="7"/>
  <c r="Y53" i="7"/>
  <c r="Z53" i="7" s="1"/>
  <c r="R55" i="9"/>
  <c r="U54" i="9"/>
  <c r="V54" i="9" s="1"/>
  <c r="S56" i="10" l="1"/>
  <c r="U55" i="10"/>
  <c r="R55" i="8"/>
  <c r="U54" i="8"/>
  <c r="V54" i="8"/>
  <c r="W54" i="8" s="1"/>
  <c r="Q55" i="14"/>
  <c r="U54" i="14"/>
  <c r="P57" i="8"/>
  <c r="P57" i="10"/>
  <c r="Z56" i="10"/>
  <c r="AA56" i="10" s="1"/>
  <c r="V56" i="10"/>
  <c r="W56" i="10" s="1"/>
  <c r="X56" i="10"/>
  <c r="Y56" i="10" s="1"/>
  <c r="Q56" i="9"/>
  <c r="W55" i="9"/>
  <c r="X55" i="9" s="1"/>
  <c r="Y55" i="9"/>
  <c r="Z55" i="9" s="1"/>
  <c r="Q58" i="15"/>
  <c r="W54" i="5"/>
  <c r="S55" i="5"/>
  <c r="X54" i="5"/>
  <c r="Q56" i="6"/>
  <c r="U55" i="6"/>
  <c r="AA54" i="7"/>
  <c r="AB54" i="7" s="1"/>
  <c r="Y54" i="7"/>
  <c r="Z54" i="7" s="1"/>
  <c r="AC54" i="7"/>
  <c r="AD54" i="7" s="1"/>
  <c r="P55" i="7"/>
  <c r="Q55" i="7"/>
  <c r="U54" i="7"/>
  <c r="Z55" i="10"/>
  <c r="AA55" i="10" s="1"/>
  <c r="AA54" i="5"/>
  <c r="AB54" i="5" s="1"/>
  <c r="P55" i="5"/>
  <c r="AC54" i="5"/>
  <c r="AD54" i="5" s="1"/>
  <c r="Y54" i="5"/>
  <c r="Z54" i="5" s="1"/>
  <c r="Q55" i="11"/>
  <c r="Y54" i="11"/>
  <c r="Z54" i="11" s="1"/>
  <c r="W54" i="11"/>
  <c r="X54" i="11" s="1"/>
  <c r="P58" i="9"/>
  <c r="S56" i="15"/>
  <c r="X55" i="15"/>
  <c r="W55" i="15"/>
  <c r="Q55" i="8"/>
  <c r="Z54" i="8"/>
  <c r="AA54" i="8" s="1"/>
  <c r="X54" i="8"/>
  <c r="Y54" i="8" s="1"/>
  <c r="U58" i="12"/>
  <c r="Z58" i="12"/>
  <c r="AA58" i="12" s="1"/>
  <c r="P59" i="12"/>
  <c r="X58" i="12"/>
  <c r="Y58" i="12" s="1"/>
  <c r="P58" i="11"/>
  <c r="R56" i="9"/>
  <c r="U55" i="9"/>
  <c r="V55" i="9" s="1"/>
  <c r="AA55" i="15"/>
  <c r="AB55" i="15" s="1"/>
  <c r="Y55" i="15"/>
  <c r="Z55" i="15" s="1"/>
  <c r="AC55" i="15"/>
  <c r="AD55" i="15" s="1"/>
  <c r="P56" i="15"/>
  <c r="U55" i="15"/>
  <c r="X58" i="13"/>
  <c r="Y58" i="13" s="1"/>
  <c r="P59" i="13"/>
  <c r="Z58" i="13"/>
  <c r="AA58" i="13" s="1"/>
  <c r="S58" i="8"/>
  <c r="W55" i="10"/>
  <c r="W54" i="7"/>
  <c r="S55" i="7"/>
  <c r="X54" i="7"/>
  <c r="X54" i="14"/>
  <c r="W54" i="14"/>
  <c r="S55" i="14"/>
  <c r="R55" i="11"/>
  <c r="U54" i="11"/>
  <c r="V54" i="11" s="1"/>
  <c r="S56" i="6"/>
  <c r="X55" i="6"/>
  <c r="W55" i="6"/>
  <c r="P56" i="6"/>
  <c r="AC55" i="6"/>
  <c r="AD55" i="6" s="1"/>
  <c r="Y55" i="6"/>
  <c r="Z55" i="6" s="1"/>
  <c r="AA55" i="6"/>
  <c r="AB55" i="6" s="1"/>
  <c r="Q55" i="5"/>
  <c r="U54" i="5"/>
  <c r="P55" i="14"/>
  <c r="AC54" i="14"/>
  <c r="AD54" i="14" s="1"/>
  <c r="Y54" i="14"/>
  <c r="Z54" i="14" s="1"/>
  <c r="AA54" i="14"/>
  <c r="AB54" i="14" s="1"/>
  <c r="P57" i="6" l="1"/>
  <c r="AC56" i="6"/>
  <c r="AD56" i="6" s="1"/>
  <c r="Y56" i="6"/>
  <c r="Z56" i="6" s="1"/>
  <c r="AA56" i="6"/>
  <c r="AB56" i="6" s="1"/>
  <c r="Q59" i="15"/>
  <c r="P56" i="14"/>
  <c r="AC55" i="14"/>
  <c r="AD55" i="14" s="1"/>
  <c r="Y55" i="14"/>
  <c r="Z55" i="14" s="1"/>
  <c r="AA55" i="14"/>
  <c r="AB55" i="14" s="1"/>
  <c r="R56" i="11"/>
  <c r="U55" i="11"/>
  <c r="V55" i="11" s="1"/>
  <c r="Q56" i="11"/>
  <c r="W55" i="11"/>
  <c r="X55" i="11" s="1"/>
  <c r="Y55" i="11"/>
  <c r="Z55" i="11" s="1"/>
  <c r="W55" i="5"/>
  <c r="S56" i="5"/>
  <c r="X55" i="5"/>
  <c r="Q56" i="14"/>
  <c r="U55" i="14"/>
  <c r="R56" i="8"/>
  <c r="U55" i="8"/>
  <c r="V55" i="8"/>
  <c r="W55" i="8" s="1"/>
  <c r="R57" i="9"/>
  <c r="U56" i="9"/>
  <c r="V56" i="9" s="1"/>
  <c r="AA55" i="5"/>
  <c r="AB55" i="5" s="1"/>
  <c r="P56" i="5"/>
  <c r="AC55" i="5"/>
  <c r="AD55" i="5" s="1"/>
  <c r="Y55" i="5"/>
  <c r="Z55" i="5" s="1"/>
  <c r="S56" i="14"/>
  <c r="X55" i="14"/>
  <c r="W55" i="14"/>
  <c r="W55" i="7"/>
  <c r="S56" i="7"/>
  <c r="X55" i="7"/>
  <c r="S59" i="8"/>
  <c r="P59" i="11"/>
  <c r="P60" i="12"/>
  <c r="Z59" i="12"/>
  <c r="AA59" i="12" s="1"/>
  <c r="X59" i="12"/>
  <c r="Y59" i="12" s="1"/>
  <c r="U59" i="12"/>
  <c r="S57" i="15"/>
  <c r="X56" i="15"/>
  <c r="W56" i="15"/>
  <c r="P59" i="9"/>
  <c r="AA55" i="7"/>
  <c r="AB55" i="7" s="1"/>
  <c r="P56" i="7"/>
  <c r="Y55" i="7"/>
  <c r="Z55" i="7" s="1"/>
  <c r="AC55" i="7"/>
  <c r="AD55" i="7" s="1"/>
  <c r="X59" i="13"/>
  <c r="Y59" i="13" s="1"/>
  <c r="Z59" i="13"/>
  <c r="AA59" i="13" s="1"/>
  <c r="P60" i="13"/>
  <c r="Q56" i="7"/>
  <c r="U55" i="7"/>
  <c r="Q56" i="5"/>
  <c r="U55" i="5"/>
  <c r="S57" i="6"/>
  <c r="X56" i="6"/>
  <c r="W56" i="6"/>
  <c r="AA56" i="15"/>
  <c r="AB56" i="15" s="1"/>
  <c r="P57" i="15"/>
  <c r="AC56" i="15"/>
  <c r="AD56" i="15" s="1"/>
  <c r="Y56" i="15"/>
  <c r="Z56" i="15" s="1"/>
  <c r="U56" i="15"/>
  <c r="Q56" i="8"/>
  <c r="X55" i="8"/>
  <c r="Y55" i="8" s="1"/>
  <c r="Z55" i="8"/>
  <c r="AA55" i="8" s="1"/>
  <c r="Q57" i="6"/>
  <c r="U56" i="6"/>
  <c r="Q57" i="9"/>
  <c r="W56" i="9"/>
  <c r="X56" i="9" s="1"/>
  <c r="Y56" i="9"/>
  <c r="Z56" i="9" s="1"/>
  <c r="X57" i="10"/>
  <c r="Y57" i="10" s="1"/>
  <c r="P58" i="10"/>
  <c r="V57" i="10"/>
  <c r="P58" i="8"/>
  <c r="S57" i="10"/>
  <c r="Z57" i="10" s="1"/>
  <c r="AA57" i="10" s="1"/>
  <c r="U56" i="10"/>
  <c r="P59" i="8" l="1"/>
  <c r="S58" i="6"/>
  <c r="X57" i="6"/>
  <c r="W57" i="6"/>
  <c r="S60" i="8"/>
  <c r="Q58" i="6"/>
  <c r="U57" i="6"/>
  <c r="P61" i="13"/>
  <c r="Z60" i="13"/>
  <c r="AA60" i="13" s="1"/>
  <c r="X60" i="13"/>
  <c r="Y60" i="13" s="1"/>
  <c r="AA56" i="5"/>
  <c r="AB56" i="5" s="1"/>
  <c r="P57" i="5"/>
  <c r="AC56" i="5"/>
  <c r="AD56" i="5" s="1"/>
  <c r="Y56" i="5"/>
  <c r="Z56" i="5" s="1"/>
  <c r="U56" i="14"/>
  <c r="Q57" i="14"/>
  <c r="R57" i="11"/>
  <c r="U56" i="11"/>
  <c r="V56" i="11" s="1"/>
  <c r="P57" i="14"/>
  <c r="AC56" i="14"/>
  <c r="AD56" i="14" s="1"/>
  <c r="Y56" i="14"/>
  <c r="Z56" i="14" s="1"/>
  <c r="AA56" i="14"/>
  <c r="AB56" i="14" s="1"/>
  <c r="Q57" i="7"/>
  <c r="U56" i="7"/>
  <c r="Q57" i="5"/>
  <c r="U56" i="5"/>
  <c r="AA56" i="7"/>
  <c r="AB56" i="7" s="1"/>
  <c r="P57" i="7"/>
  <c r="Y56" i="7"/>
  <c r="Z56" i="7" s="1"/>
  <c r="AC56" i="7"/>
  <c r="AD56" i="7" s="1"/>
  <c r="S58" i="15"/>
  <c r="X57" i="15"/>
  <c r="W57" i="15"/>
  <c r="Z60" i="12"/>
  <c r="AA60" i="12" s="1"/>
  <c r="X60" i="12"/>
  <c r="Y60" i="12" s="1"/>
  <c r="U60" i="12"/>
  <c r="P61" i="12"/>
  <c r="W56" i="7"/>
  <c r="S57" i="7"/>
  <c r="X56" i="7"/>
  <c r="W56" i="14"/>
  <c r="S57" i="14"/>
  <c r="X56" i="14"/>
  <c r="Q60" i="15"/>
  <c r="S58" i="10"/>
  <c r="U57" i="10"/>
  <c r="Q57" i="8"/>
  <c r="Z56" i="8"/>
  <c r="AA56" i="8" s="1"/>
  <c r="X56" i="8"/>
  <c r="Y56" i="8" s="1"/>
  <c r="AA57" i="15"/>
  <c r="AB57" i="15" s="1"/>
  <c r="Y57" i="15"/>
  <c r="Z57" i="15" s="1"/>
  <c r="AC57" i="15"/>
  <c r="AD57" i="15" s="1"/>
  <c r="P58" i="15"/>
  <c r="U57" i="15"/>
  <c r="P60" i="11"/>
  <c r="R58" i="9"/>
  <c r="U57" i="9"/>
  <c r="V57" i="9" s="1"/>
  <c r="W57" i="10"/>
  <c r="X58" i="10"/>
  <c r="Y58" i="10" s="1"/>
  <c r="P59" i="10"/>
  <c r="V58" i="10"/>
  <c r="Z58" i="10"/>
  <c r="AA58" i="10" s="1"/>
  <c r="Q58" i="9"/>
  <c r="W57" i="9"/>
  <c r="X57" i="9" s="1"/>
  <c r="Y57" i="9"/>
  <c r="Z57" i="9" s="1"/>
  <c r="P60" i="9"/>
  <c r="R57" i="8"/>
  <c r="U56" i="8"/>
  <c r="V56" i="8"/>
  <c r="W56" i="8" s="1"/>
  <c r="W56" i="5"/>
  <c r="S57" i="5"/>
  <c r="X56" i="5"/>
  <c r="Q57" i="11"/>
  <c r="Y56" i="11"/>
  <c r="Z56" i="11" s="1"/>
  <c r="W56" i="11"/>
  <c r="X56" i="11" s="1"/>
  <c r="P58" i="6"/>
  <c r="AC57" i="6"/>
  <c r="AD57" i="6" s="1"/>
  <c r="Y57" i="6"/>
  <c r="Z57" i="6" s="1"/>
  <c r="AA57" i="6"/>
  <c r="AB57" i="6" s="1"/>
  <c r="V59" i="10" l="1"/>
  <c r="P60" i="10"/>
  <c r="X59" i="10"/>
  <c r="Y59" i="10" s="1"/>
  <c r="Q58" i="8"/>
  <c r="Z57" i="8"/>
  <c r="AA57" i="8" s="1"/>
  <c r="X57" i="8"/>
  <c r="Y57" i="8" s="1"/>
  <c r="AA57" i="5"/>
  <c r="AB57" i="5" s="1"/>
  <c r="P58" i="5"/>
  <c r="AC57" i="5"/>
  <c r="AD57" i="5" s="1"/>
  <c r="Y57" i="5"/>
  <c r="Z57" i="5" s="1"/>
  <c r="P62" i="13"/>
  <c r="Z61" i="13"/>
  <c r="AA61" i="13" s="1"/>
  <c r="X61" i="13"/>
  <c r="Y61" i="13" s="1"/>
  <c r="W57" i="5"/>
  <c r="S58" i="5"/>
  <c r="X57" i="5"/>
  <c r="R58" i="8"/>
  <c r="U57" i="8"/>
  <c r="V57" i="8"/>
  <c r="W57" i="8" s="1"/>
  <c r="Q59" i="9"/>
  <c r="Y58" i="9"/>
  <c r="Z58" i="9" s="1"/>
  <c r="W58" i="9"/>
  <c r="X58" i="9" s="1"/>
  <c r="W57" i="7"/>
  <c r="S58" i="7"/>
  <c r="X57" i="7"/>
  <c r="S59" i="15"/>
  <c r="X58" i="15"/>
  <c r="W58" i="15"/>
  <c r="Q58" i="7"/>
  <c r="U57" i="7"/>
  <c r="P58" i="14"/>
  <c r="AC57" i="14"/>
  <c r="AD57" i="14" s="1"/>
  <c r="Y57" i="14"/>
  <c r="Z57" i="14" s="1"/>
  <c r="AA57" i="14"/>
  <c r="AB57" i="14" s="1"/>
  <c r="P61" i="9"/>
  <c r="P61" i="11"/>
  <c r="AA58" i="15"/>
  <c r="AB58" i="15" s="1"/>
  <c r="P59" i="15"/>
  <c r="AC58" i="15"/>
  <c r="AD58" i="15" s="1"/>
  <c r="Y58" i="15"/>
  <c r="Z58" i="15" s="1"/>
  <c r="U58" i="15"/>
  <c r="S59" i="10"/>
  <c r="Z59" i="10" s="1"/>
  <c r="AA59" i="10" s="1"/>
  <c r="U58" i="10"/>
  <c r="S58" i="14"/>
  <c r="X57" i="14"/>
  <c r="W57" i="14"/>
  <c r="Q59" i="6"/>
  <c r="U58" i="6"/>
  <c r="P60" i="8"/>
  <c r="P59" i="6"/>
  <c r="AC58" i="6"/>
  <c r="AD58" i="6" s="1"/>
  <c r="Y58" i="6"/>
  <c r="Z58" i="6" s="1"/>
  <c r="AA58" i="6"/>
  <c r="AB58" i="6" s="1"/>
  <c r="R59" i="9"/>
  <c r="U58" i="9"/>
  <c r="V58" i="9" s="1"/>
  <c r="AA57" i="7"/>
  <c r="AB57" i="7" s="1"/>
  <c r="AC57" i="7"/>
  <c r="AD57" i="7" s="1"/>
  <c r="P58" i="7"/>
  <c r="Y57" i="7"/>
  <c r="Z57" i="7" s="1"/>
  <c r="U57" i="14"/>
  <c r="Q58" i="14"/>
  <c r="S61" i="8"/>
  <c r="Q58" i="11"/>
  <c r="Y57" i="11"/>
  <c r="Z57" i="11" s="1"/>
  <c r="W57" i="11"/>
  <c r="X57" i="11" s="1"/>
  <c r="W58" i="10"/>
  <c r="Q61" i="15"/>
  <c r="X61" i="12"/>
  <c r="Y61" i="12" s="1"/>
  <c r="P62" i="12"/>
  <c r="U61" i="12"/>
  <c r="Z61" i="12"/>
  <c r="AA61" i="12" s="1"/>
  <c r="Q58" i="5"/>
  <c r="U57" i="5"/>
  <c r="R58" i="11"/>
  <c r="U57" i="11"/>
  <c r="V57" i="11" s="1"/>
  <c r="S59" i="6"/>
  <c r="X58" i="6"/>
  <c r="W58" i="6"/>
  <c r="S62" i="8" l="1"/>
  <c r="R60" i="9"/>
  <c r="U59" i="9"/>
  <c r="V59" i="9" s="1"/>
  <c r="X62" i="13"/>
  <c r="Y62" i="13" s="1"/>
  <c r="Z62" i="13"/>
  <c r="AA62" i="13" s="1"/>
  <c r="P63" i="13"/>
  <c r="S60" i="15"/>
  <c r="X59" i="15"/>
  <c r="W59" i="15"/>
  <c r="P61" i="10"/>
  <c r="Z60" i="10"/>
  <c r="AA60" i="10" s="1"/>
  <c r="V60" i="10"/>
  <c r="X60" i="10"/>
  <c r="Y60" i="10" s="1"/>
  <c r="Q59" i="7"/>
  <c r="U58" i="7"/>
  <c r="R59" i="8"/>
  <c r="U58" i="8"/>
  <c r="V58" i="8"/>
  <c r="W58" i="8" s="1"/>
  <c r="Q59" i="5"/>
  <c r="U58" i="5"/>
  <c r="AA58" i="7"/>
  <c r="AB58" i="7" s="1"/>
  <c r="Y58" i="7"/>
  <c r="Z58" i="7" s="1"/>
  <c r="AC58" i="7"/>
  <c r="AD58" i="7" s="1"/>
  <c r="P59" i="7"/>
  <c r="P60" i="6"/>
  <c r="AC59" i="6"/>
  <c r="AD59" i="6" s="1"/>
  <c r="Y59" i="6"/>
  <c r="Z59" i="6" s="1"/>
  <c r="AA59" i="6"/>
  <c r="AB59" i="6" s="1"/>
  <c r="P62" i="9"/>
  <c r="P59" i="14"/>
  <c r="AC58" i="14"/>
  <c r="AD58" i="14" s="1"/>
  <c r="Y58" i="14"/>
  <c r="Z58" i="14" s="1"/>
  <c r="AA58" i="14"/>
  <c r="AB58" i="14" s="1"/>
  <c r="W58" i="5"/>
  <c r="S59" i="5"/>
  <c r="X58" i="5"/>
  <c r="Q62" i="15"/>
  <c r="Q59" i="14"/>
  <c r="U58" i="14"/>
  <c r="W58" i="14"/>
  <c r="X58" i="14"/>
  <c r="S59" i="14"/>
  <c r="R59" i="11"/>
  <c r="U58" i="11"/>
  <c r="V58" i="11" s="1"/>
  <c r="Q59" i="11"/>
  <c r="Y58" i="11"/>
  <c r="Z58" i="11" s="1"/>
  <c r="W58" i="11"/>
  <c r="X58" i="11" s="1"/>
  <c r="P61" i="8"/>
  <c r="Q60" i="6"/>
  <c r="U59" i="6"/>
  <c r="P62" i="11"/>
  <c r="S60" i="6"/>
  <c r="X59" i="6"/>
  <c r="W59" i="6"/>
  <c r="U62" i="12"/>
  <c r="Z62" i="12"/>
  <c r="AA62" i="12" s="1"/>
  <c r="X62" i="12"/>
  <c r="Y62" i="12" s="1"/>
  <c r="P63" i="12"/>
  <c r="S60" i="10"/>
  <c r="U59" i="10"/>
  <c r="AA59" i="15"/>
  <c r="AB59" i="15" s="1"/>
  <c r="Y59" i="15"/>
  <c r="Z59" i="15" s="1"/>
  <c r="P60" i="15"/>
  <c r="AC59" i="15"/>
  <c r="AD59" i="15" s="1"/>
  <c r="U59" i="15"/>
  <c r="W58" i="7"/>
  <c r="S59" i="7"/>
  <c r="X58" i="7"/>
  <c r="Q60" i="9"/>
  <c r="W59" i="9"/>
  <c r="X59" i="9" s="1"/>
  <c r="Y59" i="9"/>
  <c r="Z59" i="9" s="1"/>
  <c r="AA58" i="5"/>
  <c r="AB58" i="5" s="1"/>
  <c r="P59" i="5"/>
  <c r="AC58" i="5"/>
  <c r="AD58" i="5" s="1"/>
  <c r="Y58" i="5"/>
  <c r="Z58" i="5" s="1"/>
  <c r="Q59" i="8"/>
  <c r="X58" i="8"/>
  <c r="Y58" i="8" s="1"/>
  <c r="Z58" i="8"/>
  <c r="AA58" i="8" s="1"/>
  <c r="W59" i="10"/>
  <c r="Q60" i="8" l="1"/>
  <c r="X59" i="8"/>
  <c r="Y59" i="8" s="1"/>
  <c r="Z59" i="8"/>
  <c r="AA59" i="8" s="1"/>
  <c r="R60" i="11"/>
  <c r="U59" i="11"/>
  <c r="V59" i="11" s="1"/>
  <c r="S61" i="15"/>
  <c r="X60" i="15"/>
  <c r="W60" i="15"/>
  <c r="W59" i="7"/>
  <c r="S60" i="7"/>
  <c r="X59" i="7"/>
  <c r="AA60" i="15"/>
  <c r="AB60" i="15" s="1"/>
  <c r="P61" i="15"/>
  <c r="AC60" i="15"/>
  <c r="AD60" i="15" s="1"/>
  <c r="Y60" i="15"/>
  <c r="Z60" i="15" s="1"/>
  <c r="U60" i="15"/>
  <c r="S61" i="10"/>
  <c r="U60" i="10"/>
  <c r="S61" i="6"/>
  <c r="X60" i="6"/>
  <c r="W60" i="6"/>
  <c r="S60" i="14"/>
  <c r="X59" i="14"/>
  <c r="W59" i="14"/>
  <c r="Q60" i="14"/>
  <c r="U59" i="14"/>
  <c r="W59" i="5"/>
  <c r="S60" i="5"/>
  <c r="X59" i="5"/>
  <c r="Q60" i="7"/>
  <c r="U59" i="7"/>
  <c r="Z61" i="10"/>
  <c r="AA61" i="10" s="1"/>
  <c r="X61" i="10"/>
  <c r="Y61" i="10" s="1"/>
  <c r="P62" i="10"/>
  <c r="V61" i="10"/>
  <c r="W61" i="10" s="1"/>
  <c r="X63" i="13"/>
  <c r="Y63" i="13" s="1"/>
  <c r="P64" i="13"/>
  <c r="Z63" i="13"/>
  <c r="AA63" i="13" s="1"/>
  <c r="R61" i="9"/>
  <c r="U60" i="9"/>
  <c r="V60" i="9" s="1"/>
  <c r="Q60" i="11"/>
  <c r="W59" i="11"/>
  <c r="X59" i="11" s="1"/>
  <c r="Y59" i="11"/>
  <c r="Z59" i="11" s="1"/>
  <c r="Q63" i="15"/>
  <c r="P60" i="14"/>
  <c r="AC59" i="14"/>
  <c r="AD59" i="14" s="1"/>
  <c r="Y59" i="14"/>
  <c r="Z59" i="14" s="1"/>
  <c r="AA59" i="14"/>
  <c r="AB59" i="14" s="1"/>
  <c r="P63" i="9"/>
  <c r="P61" i="6"/>
  <c r="AC60" i="6"/>
  <c r="AD60" i="6" s="1"/>
  <c r="Y60" i="6"/>
  <c r="Z60" i="6" s="1"/>
  <c r="AA60" i="6"/>
  <c r="AB60" i="6" s="1"/>
  <c r="Q60" i="5"/>
  <c r="U59" i="5"/>
  <c r="AA59" i="5"/>
  <c r="AB59" i="5" s="1"/>
  <c r="P60" i="5"/>
  <c r="AC59" i="5"/>
  <c r="AD59" i="5" s="1"/>
  <c r="Y59" i="5"/>
  <c r="Z59" i="5" s="1"/>
  <c r="Q61" i="9"/>
  <c r="Y60" i="9"/>
  <c r="Z60" i="9" s="1"/>
  <c r="W60" i="9"/>
  <c r="X60" i="9" s="1"/>
  <c r="P64" i="12"/>
  <c r="Z63" i="12"/>
  <c r="AA63" i="12" s="1"/>
  <c r="X63" i="12"/>
  <c r="Y63" i="12" s="1"/>
  <c r="U63" i="12"/>
  <c r="P63" i="11"/>
  <c r="Q61" i="6"/>
  <c r="U60" i="6"/>
  <c r="P62" i="8"/>
  <c r="AA59" i="7"/>
  <c r="AB59" i="7" s="1"/>
  <c r="P60" i="7"/>
  <c r="Y59" i="7"/>
  <c r="Z59" i="7" s="1"/>
  <c r="AC59" i="7"/>
  <c r="AD59" i="7" s="1"/>
  <c r="R60" i="8"/>
  <c r="V59" i="8"/>
  <c r="W59" i="8" s="1"/>
  <c r="U59" i="8"/>
  <c r="W60" i="10"/>
  <c r="S63" i="8"/>
  <c r="S62" i="6" l="1"/>
  <c r="X61" i="6"/>
  <c r="W61" i="6"/>
  <c r="W60" i="14"/>
  <c r="S61" i="14"/>
  <c r="X60" i="14"/>
  <c r="W60" i="7"/>
  <c r="S61" i="7"/>
  <c r="X60" i="7"/>
  <c r="S62" i="15"/>
  <c r="X61" i="15"/>
  <c r="W61" i="15"/>
  <c r="Q62" i="6"/>
  <c r="U61" i="6"/>
  <c r="Q61" i="5"/>
  <c r="U60" i="5"/>
  <c r="P64" i="9"/>
  <c r="T63" i="9"/>
  <c r="P61" i="14"/>
  <c r="AC60" i="14"/>
  <c r="AD60" i="14" s="1"/>
  <c r="Y60" i="14"/>
  <c r="Z60" i="14" s="1"/>
  <c r="AA60" i="14"/>
  <c r="AB60" i="14" s="1"/>
  <c r="X62" i="10"/>
  <c r="Y62" i="10" s="1"/>
  <c r="P63" i="10"/>
  <c r="V62" i="10"/>
  <c r="W62" i="10" s="1"/>
  <c r="Q61" i="7"/>
  <c r="U60" i="7"/>
  <c r="S64" i="8"/>
  <c r="R61" i="8"/>
  <c r="U60" i="8"/>
  <c r="V60" i="8"/>
  <c r="W60" i="8" s="1"/>
  <c r="P63" i="8"/>
  <c r="T63" i="11"/>
  <c r="P64" i="11"/>
  <c r="AA60" i="5"/>
  <c r="AB60" i="5" s="1"/>
  <c r="P61" i="5"/>
  <c r="AC60" i="5"/>
  <c r="AD60" i="5" s="1"/>
  <c r="Y60" i="5"/>
  <c r="Z60" i="5" s="1"/>
  <c r="Q61" i="11"/>
  <c r="Y60" i="11"/>
  <c r="Z60" i="11" s="1"/>
  <c r="W60" i="11"/>
  <c r="X60" i="11" s="1"/>
  <c r="P65" i="13"/>
  <c r="Z64" i="13"/>
  <c r="AA64" i="13" s="1"/>
  <c r="X64" i="13"/>
  <c r="Y64" i="13" s="1"/>
  <c r="Q61" i="14"/>
  <c r="U60" i="14"/>
  <c r="S62" i="10"/>
  <c r="U61" i="10"/>
  <c r="AA61" i="15"/>
  <c r="AB61" i="15" s="1"/>
  <c r="Y61" i="15"/>
  <c r="Z61" i="15" s="1"/>
  <c r="P62" i="15"/>
  <c r="AC61" i="15"/>
  <c r="AD61" i="15" s="1"/>
  <c r="U61" i="15"/>
  <c r="Q61" i="8"/>
  <c r="X60" i="8"/>
  <c r="Y60" i="8" s="1"/>
  <c r="Z60" i="8"/>
  <c r="AA60" i="8" s="1"/>
  <c r="P65" i="12"/>
  <c r="U64" i="12"/>
  <c r="Z64" i="12"/>
  <c r="AA64" i="12" s="1"/>
  <c r="X64" i="12"/>
  <c r="Y64" i="12" s="1"/>
  <c r="R62" i="9"/>
  <c r="U61" i="9"/>
  <c r="V61" i="9" s="1"/>
  <c r="AA60" i="7"/>
  <c r="AB60" i="7" s="1"/>
  <c r="Y60" i="7"/>
  <c r="Z60" i="7" s="1"/>
  <c r="P61" i="7"/>
  <c r="AC60" i="7"/>
  <c r="AD60" i="7" s="1"/>
  <c r="P62" i="6"/>
  <c r="AC61" i="6"/>
  <c r="AD61" i="6" s="1"/>
  <c r="Y61" i="6"/>
  <c r="Z61" i="6" s="1"/>
  <c r="AA61" i="6"/>
  <c r="AB61" i="6" s="1"/>
  <c r="Q62" i="9"/>
  <c r="W61" i="9"/>
  <c r="X61" i="9" s="1"/>
  <c r="Y61" i="9"/>
  <c r="Z61" i="9" s="1"/>
  <c r="Q64" i="15"/>
  <c r="W60" i="5"/>
  <c r="S61" i="5"/>
  <c r="X60" i="5"/>
  <c r="R61" i="11"/>
  <c r="U60" i="11"/>
  <c r="V60" i="11" s="1"/>
  <c r="W61" i="5" l="1"/>
  <c r="S62" i="5"/>
  <c r="X61" i="5"/>
  <c r="U61" i="14"/>
  <c r="Q62" i="14"/>
  <c r="AA61" i="5"/>
  <c r="AB61" i="5" s="1"/>
  <c r="P62" i="5"/>
  <c r="AC61" i="5"/>
  <c r="AD61" i="5" s="1"/>
  <c r="Y61" i="5"/>
  <c r="Z61" i="5" s="1"/>
  <c r="P65" i="11"/>
  <c r="P64" i="8"/>
  <c r="T63" i="8"/>
  <c r="P64" i="10"/>
  <c r="Z63" i="10"/>
  <c r="AA63" i="10" s="1"/>
  <c r="V63" i="10"/>
  <c r="T63" i="10"/>
  <c r="X63" i="10"/>
  <c r="Y63" i="10" s="1"/>
  <c r="Q62" i="5"/>
  <c r="U61" i="5"/>
  <c r="R66" i="12"/>
  <c r="R67" i="12" s="1"/>
  <c r="R68" i="12" s="1"/>
  <c r="R69" i="12" s="1"/>
  <c r="R70" i="12" s="1"/>
  <c r="R71" i="12" s="1"/>
  <c r="R72" i="12" s="1"/>
  <c r="R73" i="12" s="1"/>
  <c r="R74" i="12" s="1"/>
  <c r="R75" i="12" s="1"/>
  <c r="R76" i="12" s="1"/>
  <c r="R77" i="12" s="1"/>
  <c r="U65" i="12"/>
  <c r="P66" i="12"/>
  <c r="X65" i="12"/>
  <c r="Y65" i="12" s="1"/>
  <c r="T65" i="12"/>
  <c r="Z65" i="12"/>
  <c r="AA65" i="12" s="1"/>
  <c r="S65" i="8"/>
  <c r="AA62" i="15"/>
  <c r="AB62" i="15" s="1"/>
  <c r="P63" i="15"/>
  <c r="AC62" i="15"/>
  <c r="AD62" i="15" s="1"/>
  <c r="Y62" i="15"/>
  <c r="Z62" i="15" s="1"/>
  <c r="U62" i="15"/>
  <c r="S63" i="10"/>
  <c r="U62" i="10"/>
  <c r="Q62" i="11"/>
  <c r="Y61" i="11"/>
  <c r="Z61" i="11" s="1"/>
  <c r="W61" i="11"/>
  <c r="X61" i="11" s="1"/>
  <c r="R62" i="8"/>
  <c r="U61" i="8"/>
  <c r="V61" i="8"/>
  <c r="W61" i="8" s="1"/>
  <c r="Q62" i="7"/>
  <c r="U61" i="7"/>
  <c r="P62" i="14"/>
  <c r="AC61" i="14"/>
  <c r="AD61" i="14" s="1"/>
  <c r="Y61" i="14"/>
  <c r="Z61" i="14" s="1"/>
  <c r="AA61" i="14"/>
  <c r="AB61" i="14" s="1"/>
  <c r="S63" i="15"/>
  <c r="X62" i="15"/>
  <c r="W62" i="15"/>
  <c r="AA61" i="7"/>
  <c r="AB61" i="7" s="1"/>
  <c r="Y61" i="7"/>
  <c r="Z61" i="7" s="1"/>
  <c r="P62" i="7"/>
  <c r="AC61" i="7"/>
  <c r="AD61" i="7" s="1"/>
  <c r="R63" i="9"/>
  <c r="U63" i="9" s="1"/>
  <c r="V63" i="9" s="1"/>
  <c r="U62" i="9"/>
  <c r="V62" i="9" s="1"/>
  <c r="W61" i="7"/>
  <c r="S62" i="7"/>
  <c r="X61" i="7"/>
  <c r="R62" i="11"/>
  <c r="U61" i="11"/>
  <c r="V61" i="11" s="1"/>
  <c r="Q63" i="9"/>
  <c r="Y62" i="9"/>
  <c r="Z62" i="9" s="1"/>
  <c r="W62" i="9"/>
  <c r="X62" i="9" s="1"/>
  <c r="P63" i="6"/>
  <c r="AC62" i="6"/>
  <c r="AD62" i="6" s="1"/>
  <c r="Y62" i="6"/>
  <c r="Z62" i="6" s="1"/>
  <c r="AA62" i="6"/>
  <c r="AB62" i="6" s="1"/>
  <c r="Q65" i="15"/>
  <c r="Q62" i="8"/>
  <c r="X61" i="8"/>
  <c r="Y61" i="8" s="1"/>
  <c r="Z61" i="8"/>
  <c r="AA61" i="8" s="1"/>
  <c r="P66" i="13"/>
  <c r="Z65" i="13"/>
  <c r="AA65" i="13" s="1"/>
  <c r="X65" i="13"/>
  <c r="Y65" i="13" s="1"/>
  <c r="T65" i="13"/>
  <c r="Z62" i="10"/>
  <c r="AA62" i="10" s="1"/>
  <c r="P65" i="9"/>
  <c r="Q63" i="6"/>
  <c r="U62" i="6"/>
  <c r="S62" i="14"/>
  <c r="X61" i="14"/>
  <c r="W61" i="14"/>
  <c r="S63" i="6"/>
  <c r="X62" i="6"/>
  <c r="W62" i="6"/>
  <c r="Q63" i="8" l="1"/>
  <c r="X62" i="8"/>
  <c r="Y62" i="8" s="1"/>
  <c r="Z62" i="8"/>
  <c r="AA62" i="8" s="1"/>
  <c r="P67" i="12"/>
  <c r="Z66" i="12"/>
  <c r="AA66" i="12" s="1"/>
  <c r="U66" i="12"/>
  <c r="X66" i="12"/>
  <c r="Y66" i="12" s="1"/>
  <c r="S63" i="14"/>
  <c r="X62" i="14"/>
  <c r="W62" i="14"/>
  <c r="P67" i="13"/>
  <c r="Z66" i="13"/>
  <c r="AA66" i="13" s="1"/>
  <c r="X66" i="13"/>
  <c r="Y66" i="13" s="1"/>
  <c r="R64" i="9"/>
  <c r="Q64" i="9"/>
  <c r="W63" i="9"/>
  <c r="X63" i="9" s="1"/>
  <c r="Y63" i="9"/>
  <c r="Z63" i="9" s="1"/>
  <c r="W62" i="7"/>
  <c r="S63" i="7"/>
  <c r="X62" i="7"/>
  <c r="Q63" i="7"/>
  <c r="U62" i="7"/>
  <c r="S64" i="10"/>
  <c r="U63" i="10"/>
  <c r="AA63" i="15"/>
  <c r="AB63" i="15" s="1"/>
  <c r="Y63" i="15"/>
  <c r="Z63" i="15" s="1"/>
  <c r="AC63" i="15"/>
  <c r="AD63" i="15" s="1"/>
  <c r="P64" i="15"/>
  <c r="U63" i="15"/>
  <c r="V64" i="10"/>
  <c r="W64" i="10" s="1"/>
  <c r="Z64" i="10"/>
  <c r="AA64" i="10" s="1"/>
  <c r="X64" i="10"/>
  <c r="Y64" i="10" s="1"/>
  <c r="P65" i="10"/>
  <c r="P66" i="11"/>
  <c r="AA62" i="5"/>
  <c r="AB62" i="5" s="1"/>
  <c r="P63" i="5"/>
  <c r="AC62" i="5"/>
  <c r="AD62" i="5" s="1"/>
  <c r="Y62" i="5"/>
  <c r="Z62" i="5" s="1"/>
  <c r="S64" i="6"/>
  <c r="X63" i="6"/>
  <c r="W63" i="6"/>
  <c r="AA62" i="7"/>
  <c r="AB62" i="7" s="1"/>
  <c r="P63" i="7"/>
  <c r="AC62" i="7"/>
  <c r="AD62" i="7" s="1"/>
  <c r="Y62" i="7"/>
  <c r="Z62" i="7" s="1"/>
  <c r="P65" i="8"/>
  <c r="W62" i="5"/>
  <c r="S63" i="5"/>
  <c r="X62" i="5"/>
  <c r="R63" i="8"/>
  <c r="U62" i="8"/>
  <c r="V62" i="8"/>
  <c r="W62" i="8" s="1"/>
  <c r="S66" i="8"/>
  <c r="Q63" i="5"/>
  <c r="U62" i="5"/>
  <c r="R66" i="15"/>
  <c r="Q66" i="15"/>
  <c r="P64" i="6"/>
  <c r="AC63" i="6"/>
  <c r="AD63" i="6" s="1"/>
  <c r="Y63" i="6"/>
  <c r="Z63" i="6" s="1"/>
  <c r="AA63" i="6"/>
  <c r="AB63" i="6" s="1"/>
  <c r="Q64" i="6"/>
  <c r="U63" i="6"/>
  <c r="P66" i="9"/>
  <c r="R63" i="11"/>
  <c r="U63" i="11" s="1"/>
  <c r="V63" i="11" s="1"/>
  <c r="U62" i="11"/>
  <c r="V62" i="11" s="1"/>
  <c r="S64" i="15"/>
  <c r="X63" i="15"/>
  <c r="W63" i="15"/>
  <c r="P63" i="14"/>
  <c r="AC62" i="14"/>
  <c r="AD62" i="14" s="1"/>
  <c r="Y62" i="14"/>
  <c r="Z62" i="14" s="1"/>
  <c r="AA62" i="14"/>
  <c r="AB62" i="14" s="1"/>
  <c r="Q63" i="11"/>
  <c r="Y62" i="11"/>
  <c r="Z62" i="11" s="1"/>
  <c r="W62" i="11"/>
  <c r="X62" i="11" s="1"/>
  <c r="W63" i="10"/>
  <c r="U62" i="14"/>
  <c r="Q63" i="14"/>
  <c r="U63" i="8" l="1"/>
  <c r="V63" i="8"/>
  <c r="W63" i="8" s="1"/>
  <c r="Z67" i="12"/>
  <c r="AA67" i="12" s="1"/>
  <c r="X67" i="12"/>
  <c r="Y67" i="12" s="1"/>
  <c r="P68" i="12"/>
  <c r="U67" i="12"/>
  <c r="S67" i="8"/>
  <c r="AA63" i="5"/>
  <c r="AB63" i="5" s="1"/>
  <c r="P64" i="5"/>
  <c r="AC63" i="5"/>
  <c r="AD63" i="5" s="1"/>
  <c r="Y63" i="5"/>
  <c r="Z63" i="5" s="1"/>
  <c r="P67" i="11"/>
  <c r="S65" i="10"/>
  <c r="U64" i="10"/>
  <c r="W63" i="7"/>
  <c r="S64" i="7"/>
  <c r="X63" i="7"/>
  <c r="Q65" i="9"/>
  <c r="Y64" i="9"/>
  <c r="Z64" i="9" s="1"/>
  <c r="W64" i="9"/>
  <c r="X64" i="9" s="1"/>
  <c r="X67" i="13"/>
  <c r="Y67" i="13" s="1"/>
  <c r="P68" i="13"/>
  <c r="Z67" i="13"/>
  <c r="AA67" i="13" s="1"/>
  <c r="P67" i="9"/>
  <c r="S65" i="15"/>
  <c r="X64" i="15"/>
  <c r="W64" i="15"/>
  <c r="Q65" i="6"/>
  <c r="U64" i="6"/>
  <c r="P65" i="6"/>
  <c r="AC64" i="6"/>
  <c r="AD64" i="6" s="1"/>
  <c r="Y64" i="6"/>
  <c r="Z64" i="6" s="1"/>
  <c r="AA64" i="6"/>
  <c r="AB64" i="6" s="1"/>
  <c r="W63" i="5"/>
  <c r="S64" i="5"/>
  <c r="X63" i="5"/>
  <c r="AA63" i="7"/>
  <c r="AB63" i="7" s="1"/>
  <c r="AC63" i="7"/>
  <c r="AD63" i="7" s="1"/>
  <c r="Y63" i="7"/>
  <c r="Z63" i="7" s="1"/>
  <c r="P64" i="7"/>
  <c r="S65" i="6"/>
  <c r="X64" i="6"/>
  <c r="W64" i="6"/>
  <c r="R65" i="9"/>
  <c r="U64" i="9"/>
  <c r="V64" i="9" s="1"/>
  <c r="R67" i="15"/>
  <c r="R68" i="15" s="1"/>
  <c r="R69" i="15" s="1"/>
  <c r="R70" i="15" s="1"/>
  <c r="R71" i="15" s="1"/>
  <c r="R72" i="15" s="1"/>
  <c r="R73" i="15" s="1"/>
  <c r="R74" i="15" s="1"/>
  <c r="R75" i="15" s="1"/>
  <c r="R76" i="15" s="1"/>
  <c r="R77" i="15" s="1"/>
  <c r="AA64" i="15"/>
  <c r="AB64" i="15" s="1"/>
  <c r="P65" i="15"/>
  <c r="AC64" i="15"/>
  <c r="AD64" i="15" s="1"/>
  <c r="Y64" i="15"/>
  <c r="Z64" i="15" s="1"/>
  <c r="U64" i="15"/>
  <c r="X63" i="14"/>
  <c r="W63" i="14"/>
  <c r="S64" i="14"/>
  <c r="Q64" i="14"/>
  <c r="U63" i="14"/>
  <c r="R64" i="11"/>
  <c r="Q64" i="11"/>
  <c r="W63" i="11"/>
  <c r="X63" i="11" s="1"/>
  <c r="Y63" i="11"/>
  <c r="Z63" i="11" s="1"/>
  <c r="P64" i="14"/>
  <c r="AC63" i="14"/>
  <c r="AD63" i="14" s="1"/>
  <c r="Y63" i="14"/>
  <c r="Z63" i="14" s="1"/>
  <c r="AA63" i="14"/>
  <c r="AB63" i="14" s="1"/>
  <c r="Q67" i="15"/>
  <c r="Q64" i="5"/>
  <c r="U63" i="5"/>
  <c r="P66" i="8"/>
  <c r="X65" i="10"/>
  <c r="Y65" i="10" s="1"/>
  <c r="Z65" i="10"/>
  <c r="AA65" i="10" s="1"/>
  <c r="P66" i="10"/>
  <c r="V65" i="10"/>
  <c r="W65" i="10" s="1"/>
  <c r="Q64" i="7"/>
  <c r="U63" i="7"/>
  <c r="Q64" i="8"/>
  <c r="R64" i="8"/>
  <c r="X63" i="8"/>
  <c r="Y63" i="8" s="1"/>
  <c r="Z63" i="8"/>
  <c r="AA63" i="8" s="1"/>
  <c r="S66" i="6" l="1"/>
  <c r="X65" i="6"/>
  <c r="W65" i="6"/>
  <c r="W65" i="15"/>
  <c r="X65" i="15"/>
  <c r="S66" i="15"/>
  <c r="W64" i="7"/>
  <c r="S65" i="7"/>
  <c r="X64" i="7"/>
  <c r="Q65" i="7"/>
  <c r="U64" i="7"/>
  <c r="Q68" i="15"/>
  <c r="Q65" i="11"/>
  <c r="W64" i="11"/>
  <c r="X64" i="11" s="1"/>
  <c r="Y64" i="11"/>
  <c r="Z64" i="11" s="1"/>
  <c r="W64" i="14"/>
  <c r="X64" i="14"/>
  <c r="S65" i="14"/>
  <c r="R66" i="9"/>
  <c r="U65" i="9"/>
  <c r="V65" i="9" s="1"/>
  <c r="AA64" i="7"/>
  <c r="AB64" i="7" s="1"/>
  <c r="AC64" i="7"/>
  <c r="AD64" i="7" s="1"/>
  <c r="Y64" i="7"/>
  <c r="Z64" i="7" s="1"/>
  <c r="P65" i="7"/>
  <c r="U65" i="6"/>
  <c r="R66" i="6"/>
  <c r="Q66" i="6"/>
  <c r="S68" i="8"/>
  <c r="Q65" i="14"/>
  <c r="U64" i="14"/>
  <c r="R65" i="8"/>
  <c r="U64" i="8"/>
  <c r="V64" i="8"/>
  <c r="W64" i="8" s="1"/>
  <c r="P65" i="14"/>
  <c r="AC64" i="14"/>
  <c r="AD64" i="14" s="1"/>
  <c r="Y64" i="14"/>
  <c r="Z64" i="14" s="1"/>
  <c r="AA64" i="14"/>
  <c r="AB64" i="14" s="1"/>
  <c r="R65" i="11"/>
  <c r="U64" i="11"/>
  <c r="V64" i="11" s="1"/>
  <c r="W64" i="5"/>
  <c r="S65" i="5"/>
  <c r="X64" i="5"/>
  <c r="X68" i="13"/>
  <c r="Y68" i="13" s="1"/>
  <c r="P69" i="13"/>
  <c r="Z68" i="13"/>
  <c r="AA68" i="13" s="1"/>
  <c r="Q66" i="9"/>
  <c r="Y65" i="9"/>
  <c r="Z65" i="9" s="1"/>
  <c r="W65" i="9"/>
  <c r="X65" i="9" s="1"/>
  <c r="P68" i="11"/>
  <c r="AA64" i="5"/>
  <c r="AB64" i="5" s="1"/>
  <c r="P65" i="5"/>
  <c r="AC64" i="5"/>
  <c r="AD64" i="5" s="1"/>
  <c r="Y64" i="5"/>
  <c r="Z64" i="5" s="1"/>
  <c r="P67" i="8"/>
  <c r="P68" i="9"/>
  <c r="Q65" i="8"/>
  <c r="X64" i="8"/>
  <c r="Y64" i="8" s="1"/>
  <c r="Z64" i="8"/>
  <c r="AA64" i="8" s="1"/>
  <c r="P67" i="10"/>
  <c r="X66" i="10"/>
  <c r="Y66" i="10" s="1"/>
  <c r="V66" i="10"/>
  <c r="Q65" i="5"/>
  <c r="U64" i="5"/>
  <c r="AA65" i="15"/>
  <c r="AB65" i="15" s="1"/>
  <c r="P66" i="15"/>
  <c r="AC65" i="15"/>
  <c r="AD65" i="15" s="1"/>
  <c r="Y65" i="15"/>
  <c r="Z65" i="15" s="1"/>
  <c r="U65" i="15"/>
  <c r="P66" i="6"/>
  <c r="AC65" i="6"/>
  <c r="AD65" i="6" s="1"/>
  <c r="Y65" i="6"/>
  <c r="Z65" i="6" s="1"/>
  <c r="AA65" i="6"/>
  <c r="AB65" i="6" s="1"/>
  <c r="S66" i="10"/>
  <c r="Z66" i="10" s="1"/>
  <c r="AA66" i="10" s="1"/>
  <c r="U65" i="10"/>
  <c r="X68" i="12"/>
  <c r="Y68" i="12" s="1"/>
  <c r="P69" i="12"/>
  <c r="U68" i="12"/>
  <c r="Z68" i="12"/>
  <c r="AA68" i="12" s="1"/>
  <c r="S66" i="14" l="1"/>
  <c r="X65" i="14"/>
  <c r="W65" i="14"/>
  <c r="U69" i="12"/>
  <c r="Z69" i="12"/>
  <c r="AA69" i="12" s="1"/>
  <c r="P70" i="12"/>
  <c r="X69" i="12"/>
  <c r="Y69" i="12" s="1"/>
  <c r="AA66" i="15"/>
  <c r="AB66" i="15" s="1"/>
  <c r="Y66" i="15"/>
  <c r="Z66" i="15" s="1"/>
  <c r="P67" i="15"/>
  <c r="AC66" i="15"/>
  <c r="AD66" i="15" s="1"/>
  <c r="U66" i="15"/>
  <c r="P68" i="8"/>
  <c r="R66" i="8"/>
  <c r="U65" i="8"/>
  <c r="V65" i="8"/>
  <c r="W65" i="8" s="1"/>
  <c r="S69" i="8"/>
  <c r="P66" i="7"/>
  <c r="AC65" i="7"/>
  <c r="AD65" i="7" s="1"/>
  <c r="Y65" i="7"/>
  <c r="Z65" i="7" s="1"/>
  <c r="AA65" i="7"/>
  <c r="AB65" i="7" s="1"/>
  <c r="Q66" i="11"/>
  <c r="Y65" i="11"/>
  <c r="Z65" i="11" s="1"/>
  <c r="W65" i="11"/>
  <c r="X65" i="11" s="1"/>
  <c r="U65" i="7"/>
  <c r="R66" i="7"/>
  <c r="Q66" i="7"/>
  <c r="W66" i="15"/>
  <c r="X66" i="15"/>
  <c r="S67" i="15"/>
  <c r="P67" i="6"/>
  <c r="AC66" i="6"/>
  <c r="AD66" i="6" s="1"/>
  <c r="Y66" i="6"/>
  <c r="Z66" i="6" s="1"/>
  <c r="AA66" i="6"/>
  <c r="AB66" i="6" s="1"/>
  <c r="U65" i="5"/>
  <c r="R66" i="5"/>
  <c r="Q66" i="5"/>
  <c r="P70" i="13"/>
  <c r="Z69" i="13"/>
  <c r="AA69" i="13" s="1"/>
  <c r="X69" i="13"/>
  <c r="Y69" i="13" s="1"/>
  <c r="W66" i="10"/>
  <c r="P66" i="5"/>
  <c r="AC65" i="5"/>
  <c r="AD65" i="5" s="1"/>
  <c r="Y65" i="5"/>
  <c r="Z65" i="5" s="1"/>
  <c r="AA65" i="5"/>
  <c r="AB65" i="5" s="1"/>
  <c r="P69" i="11"/>
  <c r="Q67" i="9"/>
  <c r="Y66" i="9"/>
  <c r="Z66" i="9" s="1"/>
  <c r="W66" i="9"/>
  <c r="X66" i="9" s="1"/>
  <c r="R66" i="11"/>
  <c r="U65" i="11"/>
  <c r="V65" i="11" s="1"/>
  <c r="AC65" i="14"/>
  <c r="AD65" i="14" s="1"/>
  <c r="AA65" i="14"/>
  <c r="AB65" i="14" s="1"/>
  <c r="Y65" i="14"/>
  <c r="Z65" i="14" s="1"/>
  <c r="P66" i="14"/>
  <c r="Q67" i="6"/>
  <c r="U66" i="6"/>
  <c r="R67" i="9"/>
  <c r="U66" i="9"/>
  <c r="V66" i="9" s="1"/>
  <c r="S67" i="6"/>
  <c r="X66" i="6"/>
  <c r="W66" i="6"/>
  <c r="S67" i="10"/>
  <c r="U66" i="10"/>
  <c r="P68" i="10"/>
  <c r="Z67" i="10"/>
  <c r="AA67" i="10" s="1"/>
  <c r="V67" i="10"/>
  <c r="W67" i="10" s="1"/>
  <c r="X67" i="10"/>
  <c r="Y67" i="10" s="1"/>
  <c r="Q66" i="8"/>
  <c r="Z65" i="8"/>
  <c r="AA65" i="8" s="1"/>
  <c r="X65" i="8"/>
  <c r="Y65" i="8" s="1"/>
  <c r="P69" i="9"/>
  <c r="S66" i="5"/>
  <c r="X65" i="5"/>
  <c r="W65" i="5"/>
  <c r="U65" i="14"/>
  <c r="R66" i="14"/>
  <c r="Q66" i="14"/>
  <c r="R67" i="6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Q69" i="15"/>
  <c r="W65" i="7"/>
  <c r="S66" i="7"/>
  <c r="X65" i="7"/>
  <c r="W66" i="7" l="1"/>
  <c r="S67" i="7"/>
  <c r="X66" i="7"/>
  <c r="R67" i="14"/>
  <c r="R68" i="14" s="1"/>
  <c r="R69" i="14" s="1"/>
  <c r="R70" i="14" s="1"/>
  <c r="R71" i="14" s="1"/>
  <c r="R72" i="14" s="1"/>
  <c r="R73" i="14" s="1"/>
  <c r="R74" i="14" s="1"/>
  <c r="R75" i="14" s="1"/>
  <c r="R76" i="14" s="1"/>
  <c r="R77" i="14" s="1"/>
  <c r="S67" i="5"/>
  <c r="X66" i="5"/>
  <c r="W66" i="5"/>
  <c r="Q68" i="6"/>
  <c r="U67" i="6"/>
  <c r="R67" i="5"/>
  <c r="R68" i="5" s="1"/>
  <c r="R69" i="5" s="1"/>
  <c r="R70" i="5" s="1"/>
  <c r="R71" i="5" s="1"/>
  <c r="R72" i="5" s="1"/>
  <c r="R73" i="5" s="1"/>
  <c r="R74" i="5" s="1"/>
  <c r="R75" i="5" s="1"/>
  <c r="R76" i="5" s="1"/>
  <c r="R77" i="5" s="1"/>
  <c r="S70" i="8"/>
  <c r="S68" i="10"/>
  <c r="U67" i="10"/>
  <c r="P70" i="11"/>
  <c r="P68" i="6"/>
  <c r="AC67" i="6"/>
  <c r="AD67" i="6" s="1"/>
  <c r="Y67" i="6"/>
  <c r="Z67" i="6" s="1"/>
  <c r="AA67" i="6"/>
  <c r="AB67" i="6" s="1"/>
  <c r="Q67" i="7"/>
  <c r="U66" i="7"/>
  <c r="P70" i="9"/>
  <c r="S68" i="6"/>
  <c r="X67" i="6"/>
  <c r="W67" i="6"/>
  <c r="R68" i="9"/>
  <c r="U67" i="9"/>
  <c r="V67" i="9" s="1"/>
  <c r="Y66" i="14"/>
  <c r="Z66" i="14" s="1"/>
  <c r="AC66" i="14"/>
  <c r="AD66" i="14" s="1"/>
  <c r="P67" i="14"/>
  <c r="AA66" i="14"/>
  <c r="AB66" i="14" s="1"/>
  <c r="Q68" i="9"/>
  <c r="Y67" i="9"/>
  <c r="Z67" i="9" s="1"/>
  <c r="W67" i="9"/>
  <c r="X67" i="9" s="1"/>
  <c r="P67" i="5"/>
  <c r="AC66" i="5"/>
  <c r="AD66" i="5" s="1"/>
  <c r="Y66" i="5"/>
  <c r="Z66" i="5" s="1"/>
  <c r="AA66" i="5"/>
  <c r="AB66" i="5" s="1"/>
  <c r="P71" i="13"/>
  <c r="Z70" i="13"/>
  <c r="AA70" i="13" s="1"/>
  <c r="X70" i="13"/>
  <c r="Y70" i="13" s="1"/>
  <c r="W67" i="15"/>
  <c r="S68" i="15"/>
  <c r="X67" i="15"/>
  <c r="R67" i="7"/>
  <c r="R68" i="7" s="1"/>
  <c r="R69" i="7" s="1"/>
  <c r="R70" i="7" s="1"/>
  <c r="R71" i="7" s="1"/>
  <c r="R72" i="7" s="1"/>
  <c r="R73" i="7" s="1"/>
  <c r="R74" i="7" s="1"/>
  <c r="R75" i="7" s="1"/>
  <c r="R76" i="7" s="1"/>
  <c r="R77" i="7" s="1"/>
  <c r="Q67" i="11"/>
  <c r="W66" i="11"/>
  <c r="X66" i="11" s="1"/>
  <c r="Y66" i="11"/>
  <c r="Z66" i="11" s="1"/>
  <c r="P67" i="7"/>
  <c r="AC66" i="7"/>
  <c r="AD66" i="7" s="1"/>
  <c r="Y66" i="7"/>
  <c r="Z66" i="7" s="1"/>
  <c r="AA66" i="7"/>
  <c r="AB66" i="7" s="1"/>
  <c r="AA67" i="15"/>
  <c r="AB67" i="15" s="1"/>
  <c r="P68" i="15"/>
  <c r="AC67" i="15"/>
  <c r="AD67" i="15" s="1"/>
  <c r="Y67" i="15"/>
  <c r="Z67" i="15" s="1"/>
  <c r="U67" i="15"/>
  <c r="P71" i="12"/>
  <c r="Z70" i="12"/>
  <c r="AA70" i="12" s="1"/>
  <c r="X70" i="12"/>
  <c r="Y70" i="12" s="1"/>
  <c r="U70" i="12"/>
  <c r="Q70" i="15"/>
  <c r="U66" i="14"/>
  <c r="Q67" i="14"/>
  <c r="Q67" i="8"/>
  <c r="X66" i="8"/>
  <c r="Y66" i="8" s="1"/>
  <c r="Z66" i="8"/>
  <c r="AA66" i="8" s="1"/>
  <c r="P69" i="10"/>
  <c r="V68" i="10"/>
  <c r="W68" i="10" s="1"/>
  <c r="Z68" i="10"/>
  <c r="AA68" i="10" s="1"/>
  <c r="X68" i="10"/>
  <c r="Y68" i="10" s="1"/>
  <c r="R67" i="11"/>
  <c r="U66" i="11"/>
  <c r="V66" i="11" s="1"/>
  <c r="Q67" i="5"/>
  <c r="U66" i="5"/>
  <c r="R67" i="8"/>
  <c r="U66" i="8"/>
  <c r="V66" i="8"/>
  <c r="W66" i="8" s="1"/>
  <c r="P69" i="8"/>
  <c r="S67" i="14"/>
  <c r="X66" i="14"/>
  <c r="W66" i="14"/>
  <c r="Q68" i="7" l="1"/>
  <c r="U67" i="7"/>
  <c r="Q68" i="5"/>
  <c r="U67" i="5"/>
  <c r="P68" i="14"/>
  <c r="Y67" i="14"/>
  <c r="Z67" i="14" s="1"/>
  <c r="AA67" i="14"/>
  <c r="AB67" i="14" s="1"/>
  <c r="AC67" i="14"/>
  <c r="AD67" i="14" s="1"/>
  <c r="R69" i="9"/>
  <c r="U68" i="9"/>
  <c r="V68" i="9" s="1"/>
  <c r="S69" i="6"/>
  <c r="X68" i="6"/>
  <c r="W68" i="6"/>
  <c r="P71" i="9"/>
  <c r="S71" i="8"/>
  <c r="S68" i="5"/>
  <c r="X67" i="5"/>
  <c r="W67" i="5"/>
  <c r="P68" i="7"/>
  <c r="AC67" i="7"/>
  <c r="AD67" i="7" s="1"/>
  <c r="Y67" i="7"/>
  <c r="Z67" i="7" s="1"/>
  <c r="AA67" i="7"/>
  <c r="AB67" i="7" s="1"/>
  <c r="X71" i="13"/>
  <c r="Y71" i="13" s="1"/>
  <c r="P72" i="13"/>
  <c r="Z71" i="13"/>
  <c r="AA71" i="13" s="1"/>
  <c r="P69" i="6"/>
  <c r="AC68" i="6"/>
  <c r="AD68" i="6" s="1"/>
  <c r="Y68" i="6"/>
  <c r="Z68" i="6" s="1"/>
  <c r="AA68" i="6"/>
  <c r="AB68" i="6" s="1"/>
  <c r="S69" i="10"/>
  <c r="U68" i="10"/>
  <c r="Q69" i="6"/>
  <c r="U68" i="6"/>
  <c r="W67" i="7"/>
  <c r="S68" i="7"/>
  <c r="X67" i="7"/>
  <c r="W68" i="15"/>
  <c r="S69" i="15"/>
  <c r="X68" i="15"/>
  <c r="P68" i="5"/>
  <c r="AC67" i="5"/>
  <c r="AD67" i="5" s="1"/>
  <c r="Y67" i="5"/>
  <c r="Z67" i="5" s="1"/>
  <c r="AA67" i="5"/>
  <c r="AB67" i="5" s="1"/>
  <c r="R68" i="8"/>
  <c r="U67" i="8"/>
  <c r="V67" i="8"/>
  <c r="W67" i="8" s="1"/>
  <c r="Q68" i="8"/>
  <c r="X67" i="8"/>
  <c r="Y67" i="8" s="1"/>
  <c r="Z67" i="8"/>
  <c r="AA67" i="8" s="1"/>
  <c r="S68" i="14"/>
  <c r="X67" i="14"/>
  <c r="W67" i="14"/>
  <c r="P70" i="8"/>
  <c r="R68" i="11"/>
  <c r="U67" i="11"/>
  <c r="V67" i="11" s="1"/>
  <c r="X69" i="10"/>
  <c r="Y69" i="10" s="1"/>
  <c r="V69" i="10"/>
  <c r="W69" i="10" s="1"/>
  <c r="Z69" i="10"/>
  <c r="AA69" i="10" s="1"/>
  <c r="P70" i="10"/>
  <c r="Q68" i="14"/>
  <c r="U67" i="14"/>
  <c r="Q71" i="15"/>
  <c r="Z71" i="12"/>
  <c r="AA71" i="12" s="1"/>
  <c r="X71" i="12"/>
  <c r="Y71" i="12" s="1"/>
  <c r="P72" i="12"/>
  <c r="U71" i="12"/>
  <c r="AA68" i="15"/>
  <c r="AB68" i="15" s="1"/>
  <c r="Y68" i="15"/>
  <c r="Z68" i="15" s="1"/>
  <c r="AC68" i="15"/>
  <c r="AD68" i="15" s="1"/>
  <c r="P69" i="15"/>
  <c r="U68" i="15"/>
  <c r="Q68" i="11"/>
  <c r="W67" i="11"/>
  <c r="X67" i="11" s="1"/>
  <c r="Y67" i="11"/>
  <c r="Z67" i="11" s="1"/>
  <c r="Q69" i="9"/>
  <c r="Y68" i="9"/>
  <c r="Z68" i="9" s="1"/>
  <c r="W68" i="9"/>
  <c r="X68" i="9" s="1"/>
  <c r="P71" i="11"/>
  <c r="W69" i="15" l="1"/>
  <c r="S70" i="15"/>
  <c r="X69" i="15"/>
  <c r="R70" i="9"/>
  <c r="U69" i="9"/>
  <c r="V69" i="9" s="1"/>
  <c r="Q72" i="15"/>
  <c r="R69" i="11"/>
  <c r="U68" i="11"/>
  <c r="V68" i="11" s="1"/>
  <c r="X72" i="13"/>
  <c r="Y72" i="13" s="1"/>
  <c r="Z72" i="13"/>
  <c r="AA72" i="13" s="1"/>
  <c r="P73" i="13"/>
  <c r="S69" i="5"/>
  <c r="X68" i="5"/>
  <c r="W68" i="5"/>
  <c r="AA69" i="15"/>
  <c r="AB69" i="15" s="1"/>
  <c r="P70" i="15"/>
  <c r="AC69" i="15"/>
  <c r="AD69" i="15" s="1"/>
  <c r="Y69" i="15"/>
  <c r="Z69" i="15" s="1"/>
  <c r="U69" i="15"/>
  <c r="P71" i="10"/>
  <c r="X70" i="10"/>
  <c r="Y70" i="10" s="1"/>
  <c r="V70" i="10"/>
  <c r="S69" i="14"/>
  <c r="X68" i="14"/>
  <c r="W68" i="14"/>
  <c r="AA68" i="14"/>
  <c r="AB68" i="14" s="1"/>
  <c r="P69" i="14"/>
  <c r="AC68" i="14"/>
  <c r="AD68" i="14" s="1"/>
  <c r="Y68" i="14"/>
  <c r="Z68" i="14" s="1"/>
  <c r="R69" i="8"/>
  <c r="U68" i="8"/>
  <c r="V68" i="8"/>
  <c r="W68" i="8" s="1"/>
  <c r="P69" i="5"/>
  <c r="AC68" i="5"/>
  <c r="AD68" i="5" s="1"/>
  <c r="Y68" i="5"/>
  <c r="Z68" i="5" s="1"/>
  <c r="AA68" i="5"/>
  <c r="AB68" i="5" s="1"/>
  <c r="S70" i="10"/>
  <c r="U69" i="10"/>
  <c r="P69" i="7"/>
  <c r="AC68" i="7"/>
  <c r="AD68" i="7" s="1"/>
  <c r="Y68" i="7"/>
  <c r="Z68" i="7" s="1"/>
  <c r="AA68" i="7"/>
  <c r="AB68" i="7" s="1"/>
  <c r="S70" i="6"/>
  <c r="X69" i="6"/>
  <c r="W69" i="6"/>
  <c r="X72" i="12"/>
  <c r="Y72" i="12" s="1"/>
  <c r="P73" i="12"/>
  <c r="U72" i="12"/>
  <c r="Z72" i="12"/>
  <c r="AA72" i="12" s="1"/>
  <c r="Q69" i="11"/>
  <c r="W68" i="11"/>
  <c r="X68" i="11" s="1"/>
  <c r="Y68" i="11"/>
  <c r="Z68" i="11" s="1"/>
  <c r="P72" i="11"/>
  <c r="Q70" i="9"/>
  <c r="Y69" i="9"/>
  <c r="Z69" i="9" s="1"/>
  <c r="W69" i="9"/>
  <c r="X69" i="9" s="1"/>
  <c r="Q69" i="14"/>
  <c r="U68" i="14"/>
  <c r="P71" i="8"/>
  <c r="Q69" i="8"/>
  <c r="Z68" i="8"/>
  <c r="AA68" i="8" s="1"/>
  <c r="X68" i="8"/>
  <c r="Y68" i="8" s="1"/>
  <c r="W68" i="7"/>
  <c r="S69" i="7"/>
  <c r="X68" i="7"/>
  <c r="Q70" i="6"/>
  <c r="U69" i="6"/>
  <c r="P70" i="6"/>
  <c r="AC69" i="6"/>
  <c r="AD69" i="6" s="1"/>
  <c r="Y69" i="6"/>
  <c r="Z69" i="6" s="1"/>
  <c r="AA69" i="6"/>
  <c r="AB69" i="6" s="1"/>
  <c r="S72" i="8"/>
  <c r="P72" i="9"/>
  <c r="Q69" i="5"/>
  <c r="U68" i="5"/>
  <c r="Q69" i="7"/>
  <c r="U68" i="7"/>
  <c r="S71" i="10" l="1"/>
  <c r="U70" i="10"/>
  <c r="P73" i="9"/>
  <c r="Q71" i="6"/>
  <c r="U70" i="6"/>
  <c r="Q70" i="14"/>
  <c r="U69" i="14"/>
  <c r="P72" i="10"/>
  <c r="Z71" i="10"/>
  <c r="AA71" i="10" s="1"/>
  <c r="V71" i="10"/>
  <c r="W71" i="10" s="1"/>
  <c r="X71" i="10"/>
  <c r="Y71" i="10" s="1"/>
  <c r="Q73" i="15"/>
  <c r="W70" i="15"/>
  <c r="S71" i="15"/>
  <c r="X70" i="15"/>
  <c r="Q71" i="9"/>
  <c r="W70" i="9"/>
  <c r="X70" i="9" s="1"/>
  <c r="Y70" i="9"/>
  <c r="Z70" i="9" s="1"/>
  <c r="P70" i="5"/>
  <c r="AC69" i="5"/>
  <c r="AD69" i="5" s="1"/>
  <c r="Y69" i="5"/>
  <c r="Z69" i="5" s="1"/>
  <c r="AA69" i="5"/>
  <c r="AB69" i="5" s="1"/>
  <c r="P72" i="8"/>
  <c r="U73" i="12"/>
  <c r="Z73" i="12"/>
  <c r="AA73" i="12" s="1"/>
  <c r="X73" i="12"/>
  <c r="Y73" i="12" s="1"/>
  <c r="P74" i="12"/>
  <c r="S71" i="6"/>
  <c r="X70" i="6"/>
  <c r="W70" i="6"/>
  <c r="P70" i="7"/>
  <c r="AC69" i="7"/>
  <c r="AD69" i="7" s="1"/>
  <c r="Y69" i="7"/>
  <c r="Z69" i="7" s="1"/>
  <c r="AA69" i="7"/>
  <c r="AB69" i="7" s="1"/>
  <c r="AC69" i="14"/>
  <c r="AD69" i="14" s="1"/>
  <c r="AA69" i="14"/>
  <c r="AB69" i="14" s="1"/>
  <c r="P70" i="14"/>
  <c r="Y69" i="14"/>
  <c r="Z69" i="14" s="1"/>
  <c r="S70" i="14"/>
  <c r="X69" i="14"/>
  <c r="W69" i="14"/>
  <c r="Z70" i="10"/>
  <c r="AA70" i="10" s="1"/>
  <c r="AA70" i="15"/>
  <c r="AB70" i="15" s="1"/>
  <c r="Y70" i="15"/>
  <c r="Z70" i="15" s="1"/>
  <c r="AC70" i="15"/>
  <c r="AD70" i="15" s="1"/>
  <c r="P71" i="15"/>
  <c r="U70" i="15"/>
  <c r="S70" i="5"/>
  <c r="X69" i="5"/>
  <c r="W69" i="5"/>
  <c r="Q70" i="5"/>
  <c r="U69" i="5"/>
  <c r="Q70" i="7"/>
  <c r="U69" i="7"/>
  <c r="S73" i="8"/>
  <c r="P71" i="6"/>
  <c r="AC70" i="6"/>
  <c r="AD70" i="6" s="1"/>
  <c r="Y70" i="6"/>
  <c r="Z70" i="6" s="1"/>
  <c r="AA70" i="6"/>
  <c r="AB70" i="6" s="1"/>
  <c r="W69" i="7"/>
  <c r="S70" i="7"/>
  <c r="X69" i="7"/>
  <c r="Q70" i="8"/>
  <c r="Z69" i="8"/>
  <c r="AA69" i="8" s="1"/>
  <c r="X69" i="8"/>
  <c r="Y69" i="8" s="1"/>
  <c r="P73" i="11"/>
  <c r="Q70" i="11"/>
  <c r="Y69" i="11"/>
  <c r="Z69" i="11" s="1"/>
  <c r="W69" i="11"/>
  <c r="X69" i="11" s="1"/>
  <c r="R70" i="8"/>
  <c r="U69" i="8"/>
  <c r="V69" i="8"/>
  <c r="W69" i="8" s="1"/>
  <c r="W70" i="10"/>
  <c r="P74" i="13"/>
  <c r="Z73" i="13"/>
  <c r="AA73" i="13" s="1"/>
  <c r="X73" i="13"/>
  <c r="Y73" i="13" s="1"/>
  <c r="R70" i="11"/>
  <c r="U69" i="11"/>
  <c r="V69" i="11" s="1"/>
  <c r="R71" i="9"/>
  <c r="U70" i="9"/>
  <c r="V70" i="9" s="1"/>
  <c r="R71" i="11" l="1"/>
  <c r="U70" i="11"/>
  <c r="V70" i="11" s="1"/>
  <c r="P72" i="6"/>
  <c r="AC71" i="6"/>
  <c r="AD71" i="6" s="1"/>
  <c r="Y71" i="6"/>
  <c r="Z71" i="6" s="1"/>
  <c r="AA71" i="6"/>
  <c r="AB71" i="6" s="1"/>
  <c r="Q72" i="9"/>
  <c r="W71" i="9"/>
  <c r="X71" i="9" s="1"/>
  <c r="Y71" i="9"/>
  <c r="Z71" i="9" s="1"/>
  <c r="P74" i="11"/>
  <c r="Q71" i="8"/>
  <c r="X70" i="8"/>
  <c r="Y70" i="8" s="1"/>
  <c r="Z70" i="8"/>
  <c r="AA70" i="8" s="1"/>
  <c r="S71" i="5"/>
  <c r="X70" i="5"/>
  <c r="W70" i="5"/>
  <c r="S72" i="6"/>
  <c r="X71" i="6"/>
  <c r="W71" i="6"/>
  <c r="P73" i="8"/>
  <c r="P71" i="5"/>
  <c r="AC70" i="5"/>
  <c r="AD70" i="5" s="1"/>
  <c r="Y70" i="5"/>
  <c r="Z70" i="5" s="1"/>
  <c r="AA70" i="5"/>
  <c r="AB70" i="5" s="1"/>
  <c r="Q74" i="15"/>
  <c r="X72" i="10"/>
  <c r="Y72" i="10" s="1"/>
  <c r="P73" i="10"/>
  <c r="V72" i="10"/>
  <c r="Q72" i="6"/>
  <c r="U71" i="6"/>
  <c r="P74" i="9"/>
  <c r="Q71" i="11"/>
  <c r="Y70" i="11"/>
  <c r="Z70" i="11" s="1"/>
  <c r="W70" i="11"/>
  <c r="X70" i="11" s="1"/>
  <c r="S74" i="8"/>
  <c r="S71" i="14"/>
  <c r="X70" i="14"/>
  <c r="W70" i="14"/>
  <c r="P71" i="7"/>
  <c r="AC70" i="7"/>
  <c r="AD70" i="7" s="1"/>
  <c r="Y70" i="7"/>
  <c r="Z70" i="7" s="1"/>
  <c r="AA70" i="7"/>
  <c r="AB70" i="7" s="1"/>
  <c r="P75" i="12"/>
  <c r="Z74" i="12"/>
  <c r="AA74" i="12" s="1"/>
  <c r="X74" i="12"/>
  <c r="Y74" i="12" s="1"/>
  <c r="U74" i="12"/>
  <c r="W71" i="15"/>
  <c r="X71" i="15"/>
  <c r="S72" i="15"/>
  <c r="Q71" i="7"/>
  <c r="U70" i="7"/>
  <c r="Y70" i="14"/>
  <c r="Z70" i="14" s="1"/>
  <c r="AC70" i="14"/>
  <c r="AD70" i="14" s="1"/>
  <c r="AA70" i="14"/>
  <c r="AB70" i="14" s="1"/>
  <c r="P71" i="14"/>
  <c r="R72" i="9"/>
  <c r="U71" i="9"/>
  <c r="V71" i="9" s="1"/>
  <c r="Q71" i="5"/>
  <c r="U70" i="5"/>
  <c r="P75" i="13"/>
  <c r="Z74" i="13"/>
  <c r="AA74" i="13" s="1"/>
  <c r="X74" i="13"/>
  <c r="Y74" i="13" s="1"/>
  <c r="R71" i="8"/>
  <c r="U70" i="8"/>
  <c r="V70" i="8"/>
  <c r="W70" i="8" s="1"/>
  <c r="W70" i="7"/>
  <c r="S71" i="7"/>
  <c r="X70" i="7"/>
  <c r="AA71" i="15"/>
  <c r="AB71" i="15" s="1"/>
  <c r="P72" i="15"/>
  <c r="AC71" i="15"/>
  <c r="AD71" i="15" s="1"/>
  <c r="Y71" i="15"/>
  <c r="Z71" i="15" s="1"/>
  <c r="U71" i="15"/>
  <c r="Q71" i="14"/>
  <c r="U70" i="14"/>
  <c r="S72" i="10"/>
  <c r="Z72" i="10" s="1"/>
  <c r="AA72" i="10" s="1"/>
  <c r="U71" i="10"/>
  <c r="R73" i="9" l="1"/>
  <c r="U72" i="9"/>
  <c r="V72" i="9" s="1"/>
  <c r="W71" i="7"/>
  <c r="S72" i="7"/>
  <c r="X71" i="7"/>
  <c r="R72" i="8"/>
  <c r="U71" i="8"/>
  <c r="V71" i="8"/>
  <c r="W71" i="8" s="1"/>
  <c r="P72" i="14"/>
  <c r="Y71" i="14"/>
  <c r="Z71" i="14" s="1"/>
  <c r="AC71" i="14"/>
  <c r="AD71" i="14" s="1"/>
  <c r="AA71" i="14"/>
  <c r="AB71" i="14" s="1"/>
  <c r="P76" i="12"/>
  <c r="U75" i="12"/>
  <c r="Z75" i="12"/>
  <c r="AA75" i="12" s="1"/>
  <c r="X75" i="12"/>
  <c r="Y75" i="12" s="1"/>
  <c r="P72" i="7"/>
  <c r="AC71" i="7"/>
  <c r="AD71" i="7" s="1"/>
  <c r="Y71" i="7"/>
  <c r="Z71" i="7" s="1"/>
  <c r="AA71" i="7"/>
  <c r="AB71" i="7" s="1"/>
  <c r="Q72" i="11"/>
  <c r="W71" i="11"/>
  <c r="X71" i="11" s="1"/>
  <c r="Y71" i="11"/>
  <c r="Z71" i="11" s="1"/>
  <c r="P75" i="9"/>
  <c r="W72" i="10"/>
  <c r="Q75" i="15"/>
  <c r="P72" i="5"/>
  <c r="AC71" i="5"/>
  <c r="AD71" i="5" s="1"/>
  <c r="Y71" i="5"/>
  <c r="Z71" i="5" s="1"/>
  <c r="AA71" i="5"/>
  <c r="AB71" i="5" s="1"/>
  <c r="P74" i="8"/>
  <c r="P75" i="11"/>
  <c r="Q73" i="9"/>
  <c r="W72" i="9"/>
  <c r="X72" i="9" s="1"/>
  <c r="Y72" i="9"/>
  <c r="Z72" i="9" s="1"/>
  <c r="P73" i="6"/>
  <c r="AC72" i="6"/>
  <c r="AD72" i="6" s="1"/>
  <c r="Y72" i="6"/>
  <c r="Z72" i="6" s="1"/>
  <c r="AA72" i="6"/>
  <c r="AB72" i="6" s="1"/>
  <c r="S73" i="6"/>
  <c r="X72" i="6"/>
  <c r="W72" i="6"/>
  <c r="AA72" i="15"/>
  <c r="AB72" i="15" s="1"/>
  <c r="Y72" i="15"/>
  <c r="Z72" i="15" s="1"/>
  <c r="AC72" i="15"/>
  <c r="AD72" i="15" s="1"/>
  <c r="P73" i="15"/>
  <c r="U72" i="15"/>
  <c r="Q72" i="5"/>
  <c r="U71" i="5"/>
  <c r="Q72" i="7"/>
  <c r="U71" i="7"/>
  <c r="S75" i="8"/>
  <c r="X73" i="10"/>
  <c r="Y73" i="10" s="1"/>
  <c r="P74" i="10"/>
  <c r="V73" i="10"/>
  <c r="W73" i="10" s="1"/>
  <c r="Q72" i="8"/>
  <c r="Z71" i="8"/>
  <c r="AA71" i="8" s="1"/>
  <c r="X71" i="8"/>
  <c r="Y71" i="8" s="1"/>
  <c r="S73" i="10"/>
  <c r="U72" i="10"/>
  <c r="X75" i="13"/>
  <c r="Y75" i="13" s="1"/>
  <c r="Z75" i="13"/>
  <c r="AA75" i="13" s="1"/>
  <c r="P76" i="13"/>
  <c r="S72" i="14"/>
  <c r="X71" i="14"/>
  <c r="W71" i="14"/>
  <c r="U71" i="14"/>
  <c r="Q72" i="14"/>
  <c r="W72" i="15"/>
  <c r="X72" i="15"/>
  <c r="S73" i="15"/>
  <c r="Q73" i="6"/>
  <c r="U72" i="6"/>
  <c r="S72" i="5"/>
  <c r="X71" i="5"/>
  <c r="W71" i="5"/>
  <c r="R72" i="11"/>
  <c r="U71" i="11"/>
  <c r="V71" i="11" s="1"/>
  <c r="Q74" i="6" l="1"/>
  <c r="U73" i="6"/>
  <c r="S73" i="14"/>
  <c r="X72" i="14"/>
  <c r="W72" i="14"/>
  <c r="W72" i="7"/>
  <c r="S73" i="7"/>
  <c r="X72" i="7"/>
  <c r="W73" i="15"/>
  <c r="S74" i="15"/>
  <c r="X73" i="15"/>
  <c r="X76" i="13"/>
  <c r="Y76" i="13" s="1"/>
  <c r="P77" i="13"/>
  <c r="Z76" i="13"/>
  <c r="AA76" i="13" s="1"/>
  <c r="S74" i="10"/>
  <c r="U73" i="10"/>
  <c r="Z73" i="10"/>
  <c r="AA73" i="10" s="1"/>
  <c r="Q74" i="9"/>
  <c r="Y73" i="9"/>
  <c r="Z73" i="9" s="1"/>
  <c r="W73" i="9"/>
  <c r="X73" i="9" s="1"/>
  <c r="P73" i="5"/>
  <c r="AC72" i="5"/>
  <c r="AD72" i="5" s="1"/>
  <c r="Y72" i="5"/>
  <c r="Z72" i="5" s="1"/>
  <c r="AA72" i="5"/>
  <c r="AB72" i="5" s="1"/>
  <c r="AA73" i="15"/>
  <c r="AB73" i="15" s="1"/>
  <c r="P74" i="15"/>
  <c r="AC73" i="15"/>
  <c r="AD73" i="15" s="1"/>
  <c r="Y73" i="15"/>
  <c r="Z73" i="15" s="1"/>
  <c r="U73" i="15"/>
  <c r="P76" i="11"/>
  <c r="T75" i="11"/>
  <c r="S76" i="8"/>
  <c r="S74" i="6"/>
  <c r="X73" i="6"/>
  <c r="W73" i="6"/>
  <c r="P74" i="6"/>
  <c r="AC73" i="6"/>
  <c r="AD73" i="6" s="1"/>
  <c r="Y73" i="6"/>
  <c r="Z73" i="6" s="1"/>
  <c r="AA73" i="6"/>
  <c r="AB73" i="6" s="1"/>
  <c r="R73" i="8"/>
  <c r="U72" i="8"/>
  <c r="V72" i="8"/>
  <c r="W72" i="8" s="1"/>
  <c r="Q73" i="14"/>
  <c r="U72" i="14"/>
  <c r="Q73" i="8"/>
  <c r="X72" i="8"/>
  <c r="Y72" i="8" s="1"/>
  <c r="Z72" i="8"/>
  <c r="AA72" i="8" s="1"/>
  <c r="Q73" i="7"/>
  <c r="U72" i="7"/>
  <c r="P75" i="8"/>
  <c r="T75" i="9"/>
  <c r="P76" i="9"/>
  <c r="S73" i="5"/>
  <c r="X72" i="5"/>
  <c r="W72" i="5"/>
  <c r="Q73" i="5"/>
  <c r="U72" i="5"/>
  <c r="R73" i="11"/>
  <c r="U72" i="11"/>
  <c r="V72" i="11" s="1"/>
  <c r="V74" i="10"/>
  <c r="Z74" i="10"/>
  <c r="AA74" i="10" s="1"/>
  <c r="P75" i="10"/>
  <c r="X74" i="10"/>
  <c r="Y74" i="10" s="1"/>
  <c r="Q76" i="15"/>
  <c r="Q73" i="11"/>
  <c r="W72" i="11"/>
  <c r="X72" i="11" s="1"/>
  <c r="Y72" i="11"/>
  <c r="Z72" i="11" s="1"/>
  <c r="P73" i="7"/>
  <c r="AC72" i="7"/>
  <c r="AD72" i="7" s="1"/>
  <c r="Y72" i="7"/>
  <c r="Z72" i="7" s="1"/>
  <c r="AA72" i="7"/>
  <c r="AB72" i="7" s="1"/>
  <c r="X76" i="12"/>
  <c r="Y76" i="12" s="1"/>
  <c r="Z76" i="12"/>
  <c r="AA76" i="12" s="1"/>
  <c r="P77" i="12"/>
  <c r="U76" i="12"/>
  <c r="AA72" i="14"/>
  <c r="AB72" i="14" s="1"/>
  <c r="P73" i="14"/>
  <c r="AC72" i="14"/>
  <c r="AD72" i="14" s="1"/>
  <c r="Y72" i="14"/>
  <c r="Z72" i="14" s="1"/>
  <c r="R74" i="9"/>
  <c r="U73" i="9"/>
  <c r="V73" i="9" s="1"/>
  <c r="R75" i="9" l="1"/>
  <c r="U75" i="9" s="1"/>
  <c r="V75" i="9" s="1"/>
  <c r="U74" i="9"/>
  <c r="V74" i="9" s="1"/>
  <c r="P74" i="7"/>
  <c r="AC73" i="7"/>
  <c r="AD73" i="7" s="1"/>
  <c r="Y73" i="7"/>
  <c r="Z73" i="7" s="1"/>
  <c r="AA73" i="7"/>
  <c r="AB73" i="7" s="1"/>
  <c r="S75" i="10"/>
  <c r="U74" i="10"/>
  <c r="W73" i="7"/>
  <c r="S74" i="7"/>
  <c r="X73" i="7"/>
  <c r="S74" i="14"/>
  <c r="X73" i="14"/>
  <c r="W73" i="14"/>
  <c r="Q77" i="15"/>
  <c r="W74" i="10"/>
  <c r="Q74" i="5"/>
  <c r="U73" i="5"/>
  <c r="P77" i="11"/>
  <c r="AA74" i="15"/>
  <c r="AB74" i="15" s="1"/>
  <c r="P75" i="15"/>
  <c r="AC74" i="15"/>
  <c r="AD74" i="15" s="1"/>
  <c r="Y74" i="15"/>
  <c r="Z74" i="15" s="1"/>
  <c r="U74" i="15"/>
  <c r="Q75" i="9"/>
  <c r="Y74" i="9"/>
  <c r="Z74" i="9" s="1"/>
  <c r="W74" i="9"/>
  <c r="X74" i="9" s="1"/>
  <c r="W74" i="15"/>
  <c r="S75" i="15"/>
  <c r="X74" i="15"/>
  <c r="Q74" i="14"/>
  <c r="U73" i="14"/>
  <c r="P78" i="12"/>
  <c r="Z77" i="12"/>
  <c r="AA77" i="12" s="1"/>
  <c r="T77" i="12"/>
  <c r="U77" i="12"/>
  <c r="R78" i="12"/>
  <c r="R79" i="12" s="1"/>
  <c r="R80" i="12" s="1"/>
  <c r="R81" i="12" s="1"/>
  <c r="R82" i="12" s="1"/>
  <c r="R83" i="12" s="1"/>
  <c r="R84" i="12" s="1"/>
  <c r="R85" i="12" s="1"/>
  <c r="R86" i="12" s="1"/>
  <c r="R87" i="12" s="1"/>
  <c r="R88" i="12" s="1"/>
  <c r="R89" i="12" s="1"/>
  <c r="X77" i="12"/>
  <c r="Y77" i="12" s="1"/>
  <c r="Q74" i="8"/>
  <c r="Z73" i="8"/>
  <c r="AA73" i="8" s="1"/>
  <c r="X73" i="8"/>
  <c r="Y73" i="8" s="1"/>
  <c r="S75" i="6"/>
  <c r="X74" i="6"/>
  <c r="W74" i="6"/>
  <c r="P74" i="5"/>
  <c r="AC73" i="5"/>
  <c r="AD73" i="5" s="1"/>
  <c r="Y73" i="5"/>
  <c r="Z73" i="5" s="1"/>
  <c r="AA73" i="5"/>
  <c r="AB73" i="5" s="1"/>
  <c r="X77" i="13"/>
  <c r="Y77" i="13" s="1"/>
  <c r="T77" i="13"/>
  <c r="P78" i="13"/>
  <c r="Z77" i="13"/>
  <c r="AA77" i="13" s="1"/>
  <c r="Q75" i="6"/>
  <c r="U74" i="6"/>
  <c r="S74" i="5"/>
  <c r="X73" i="5"/>
  <c r="W73" i="5"/>
  <c r="S77" i="8"/>
  <c r="AC73" i="14"/>
  <c r="AD73" i="14" s="1"/>
  <c r="AA73" i="14"/>
  <c r="AB73" i="14" s="1"/>
  <c r="Y73" i="14"/>
  <c r="Z73" i="14" s="1"/>
  <c r="P74" i="14"/>
  <c r="Q74" i="11"/>
  <c r="Y73" i="11"/>
  <c r="Z73" i="11" s="1"/>
  <c r="W73" i="11"/>
  <c r="X73" i="11" s="1"/>
  <c r="Z75" i="10"/>
  <c r="AA75" i="10" s="1"/>
  <c r="T75" i="10"/>
  <c r="X75" i="10"/>
  <c r="Y75" i="10" s="1"/>
  <c r="P76" i="10"/>
  <c r="V75" i="10"/>
  <c r="W75" i="10" s="1"/>
  <c r="R74" i="11"/>
  <c r="U73" i="11"/>
  <c r="V73" i="11" s="1"/>
  <c r="P77" i="9"/>
  <c r="P76" i="8"/>
  <c r="T75" i="8"/>
  <c r="Q74" i="7"/>
  <c r="U73" i="7"/>
  <c r="R74" i="8"/>
  <c r="U73" i="8"/>
  <c r="V73" i="8"/>
  <c r="W73" i="8" s="1"/>
  <c r="P75" i="6"/>
  <c r="AC74" i="6"/>
  <c r="AD74" i="6" s="1"/>
  <c r="Y74" i="6"/>
  <c r="Z74" i="6" s="1"/>
  <c r="AA74" i="6"/>
  <c r="AB74" i="6" s="1"/>
  <c r="P78" i="11" l="1"/>
  <c r="Q75" i="7"/>
  <c r="U74" i="7"/>
  <c r="Y74" i="14"/>
  <c r="Z74" i="14" s="1"/>
  <c r="AC74" i="14"/>
  <c r="AD74" i="14" s="1"/>
  <c r="P75" i="14"/>
  <c r="AA74" i="14"/>
  <c r="AB74" i="14" s="1"/>
  <c r="S75" i="5"/>
  <c r="X74" i="5"/>
  <c r="W74" i="5"/>
  <c r="P79" i="13"/>
  <c r="Z78" i="13"/>
  <c r="AA78" i="13" s="1"/>
  <c r="X78" i="13"/>
  <c r="Y78" i="13" s="1"/>
  <c r="Q75" i="8"/>
  <c r="Z74" i="8"/>
  <c r="AA74" i="8" s="1"/>
  <c r="X74" i="8"/>
  <c r="Y74" i="8" s="1"/>
  <c r="U74" i="14"/>
  <c r="Q75" i="14"/>
  <c r="Q78" i="15"/>
  <c r="R78" i="15"/>
  <c r="S76" i="10"/>
  <c r="U75" i="10"/>
  <c r="P75" i="7"/>
  <c r="AC74" i="7"/>
  <c r="AD74" i="7" s="1"/>
  <c r="Y74" i="7"/>
  <c r="Z74" i="7" s="1"/>
  <c r="AA74" i="7"/>
  <c r="AB74" i="7" s="1"/>
  <c r="P76" i="6"/>
  <c r="AC75" i="6"/>
  <c r="AD75" i="6" s="1"/>
  <c r="Y75" i="6"/>
  <c r="Z75" i="6" s="1"/>
  <c r="AA75" i="6"/>
  <c r="AB75" i="6" s="1"/>
  <c r="Q75" i="11"/>
  <c r="Y74" i="11"/>
  <c r="Z74" i="11" s="1"/>
  <c r="W74" i="11"/>
  <c r="X74" i="11" s="1"/>
  <c r="P77" i="8"/>
  <c r="X76" i="10"/>
  <c r="Y76" i="10" s="1"/>
  <c r="P77" i="10"/>
  <c r="V76" i="10"/>
  <c r="W76" i="10" s="1"/>
  <c r="Z76" i="10"/>
  <c r="AA76" i="10" s="1"/>
  <c r="S78" i="8"/>
  <c r="S76" i="6"/>
  <c r="X75" i="6"/>
  <c r="W75" i="6"/>
  <c r="Q75" i="5"/>
  <c r="U74" i="5"/>
  <c r="W74" i="7"/>
  <c r="S75" i="7"/>
  <c r="X74" i="7"/>
  <c r="P78" i="9"/>
  <c r="R75" i="11"/>
  <c r="U75" i="11" s="1"/>
  <c r="V75" i="11" s="1"/>
  <c r="U74" i="11"/>
  <c r="V74" i="11" s="1"/>
  <c r="S75" i="14"/>
  <c r="X74" i="14"/>
  <c r="W74" i="14"/>
  <c r="R75" i="8"/>
  <c r="U74" i="8"/>
  <c r="V74" i="8"/>
  <c r="W74" i="8" s="1"/>
  <c r="Q76" i="6"/>
  <c r="U75" i="6"/>
  <c r="P75" i="5"/>
  <c r="AC74" i="5"/>
  <c r="AD74" i="5" s="1"/>
  <c r="Y74" i="5"/>
  <c r="Z74" i="5" s="1"/>
  <c r="AA74" i="5"/>
  <c r="AB74" i="5" s="1"/>
  <c r="Z78" i="12"/>
  <c r="AA78" i="12" s="1"/>
  <c r="X78" i="12"/>
  <c r="Y78" i="12" s="1"/>
  <c r="P79" i="12"/>
  <c r="U78" i="12"/>
  <c r="W75" i="15"/>
  <c r="X75" i="15"/>
  <c r="S76" i="15"/>
  <c r="R76" i="9"/>
  <c r="Q76" i="9"/>
  <c r="Y75" i="9"/>
  <c r="Z75" i="9" s="1"/>
  <c r="W75" i="9"/>
  <c r="X75" i="9" s="1"/>
  <c r="AA75" i="15"/>
  <c r="AB75" i="15" s="1"/>
  <c r="P76" i="15"/>
  <c r="AC75" i="15"/>
  <c r="AD75" i="15" s="1"/>
  <c r="Y75" i="15"/>
  <c r="Z75" i="15" s="1"/>
  <c r="U75" i="15"/>
  <c r="Q76" i="5" l="1"/>
  <c r="U75" i="5"/>
  <c r="P77" i="6"/>
  <c r="AC76" i="6"/>
  <c r="AD76" i="6" s="1"/>
  <c r="Y76" i="6"/>
  <c r="Z76" i="6" s="1"/>
  <c r="AA76" i="6"/>
  <c r="AB76" i="6" s="1"/>
  <c r="S76" i="5"/>
  <c r="X75" i="5"/>
  <c r="W75" i="5"/>
  <c r="AA76" i="15"/>
  <c r="AB76" i="15" s="1"/>
  <c r="P77" i="15"/>
  <c r="AC76" i="15"/>
  <c r="AD76" i="15" s="1"/>
  <c r="Y76" i="15"/>
  <c r="Z76" i="15" s="1"/>
  <c r="U76" i="15"/>
  <c r="Q77" i="9"/>
  <c r="Y76" i="9"/>
  <c r="Z76" i="9" s="1"/>
  <c r="W76" i="9"/>
  <c r="X76" i="9" s="1"/>
  <c r="P76" i="5"/>
  <c r="AC75" i="5"/>
  <c r="AD75" i="5" s="1"/>
  <c r="Y75" i="5"/>
  <c r="Z75" i="5" s="1"/>
  <c r="AA75" i="5"/>
  <c r="AB75" i="5" s="1"/>
  <c r="S76" i="14"/>
  <c r="X75" i="14"/>
  <c r="W75" i="14"/>
  <c r="W75" i="7"/>
  <c r="S76" i="7"/>
  <c r="X75" i="7"/>
  <c r="S79" i="8"/>
  <c r="P80" i="13"/>
  <c r="Z79" i="13"/>
  <c r="AA79" i="13" s="1"/>
  <c r="X79" i="13"/>
  <c r="Y79" i="13" s="1"/>
  <c r="P79" i="9"/>
  <c r="P78" i="10"/>
  <c r="X77" i="10"/>
  <c r="Y77" i="10" s="1"/>
  <c r="V77" i="10"/>
  <c r="Z77" i="10"/>
  <c r="AA77" i="10" s="1"/>
  <c r="P76" i="7"/>
  <c r="AC75" i="7"/>
  <c r="AD75" i="7" s="1"/>
  <c r="Y75" i="7"/>
  <c r="Z75" i="7" s="1"/>
  <c r="AA75" i="7"/>
  <c r="AB75" i="7" s="1"/>
  <c r="V75" i="8"/>
  <c r="W75" i="8" s="1"/>
  <c r="U75" i="8"/>
  <c r="S77" i="10"/>
  <c r="U76" i="10"/>
  <c r="Q76" i="14"/>
  <c r="U75" i="14"/>
  <c r="R76" i="8"/>
  <c r="Q76" i="8"/>
  <c r="X75" i="8"/>
  <c r="Y75" i="8" s="1"/>
  <c r="Z75" i="8"/>
  <c r="AA75" i="8" s="1"/>
  <c r="P76" i="14"/>
  <c r="Y75" i="14"/>
  <c r="Z75" i="14" s="1"/>
  <c r="AA75" i="14"/>
  <c r="AB75" i="14" s="1"/>
  <c r="AC75" i="14"/>
  <c r="AD75" i="14" s="1"/>
  <c r="Q76" i="7"/>
  <c r="U75" i="7"/>
  <c r="P79" i="11"/>
  <c r="Q76" i="11"/>
  <c r="R76" i="11"/>
  <c r="W75" i="11"/>
  <c r="X75" i="11" s="1"/>
  <c r="Y75" i="11"/>
  <c r="Z75" i="11" s="1"/>
  <c r="Q79" i="15"/>
  <c r="R77" i="9"/>
  <c r="U76" i="9"/>
  <c r="V76" i="9" s="1"/>
  <c r="W76" i="15"/>
  <c r="X76" i="15"/>
  <c r="S77" i="15"/>
  <c r="X79" i="12"/>
  <c r="Y79" i="12" s="1"/>
  <c r="P80" i="12"/>
  <c r="U79" i="12"/>
  <c r="Z79" i="12"/>
  <c r="AA79" i="12" s="1"/>
  <c r="Q77" i="6"/>
  <c r="U76" i="6"/>
  <c r="S77" i="6"/>
  <c r="X76" i="6"/>
  <c r="W76" i="6"/>
  <c r="P78" i="8"/>
  <c r="R79" i="15"/>
  <c r="R80" i="15" s="1"/>
  <c r="R81" i="15" s="1"/>
  <c r="R82" i="15" s="1"/>
  <c r="R83" i="15" s="1"/>
  <c r="R84" i="15" s="1"/>
  <c r="R85" i="15" s="1"/>
  <c r="R86" i="15" s="1"/>
  <c r="R87" i="15" s="1"/>
  <c r="R88" i="15" s="1"/>
  <c r="R89" i="15" s="1"/>
  <c r="R78" i="9" l="1"/>
  <c r="U77" i="9"/>
  <c r="V77" i="9" s="1"/>
  <c r="Q77" i="8"/>
  <c r="Z76" i="8"/>
  <c r="AA76" i="8" s="1"/>
  <c r="X76" i="8"/>
  <c r="Y76" i="8" s="1"/>
  <c r="S80" i="8"/>
  <c r="P79" i="8"/>
  <c r="S78" i="6"/>
  <c r="X77" i="6"/>
  <c r="W77" i="6"/>
  <c r="Q77" i="7"/>
  <c r="U76" i="7"/>
  <c r="AA76" i="14"/>
  <c r="AB76" i="14" s="1"/>
  <c r="P77" i="14"/>
  <c r="AC76" i="14"/>
  <c r="AD76" i="14" s="1"/>
  <c r="Y76" i="14"/>
  <c r="Z76" i="14" s="1"/>
  <c r="R77" i="8"/>
  <c r="U76" i="8"/>
  <c r="V76" i="8"/>
  <c r="W76" i="8" s="1"/>
  <c r="S78" i="10"/>
  <c r="U77" i="10"/>
  <c r="W77" i="10"/>
  <c r="Q78" i="9"/>
  <c r="W77" i="9"/>
  <c r="X77" i="9" s="1"/>
  <c r="Y77" i="9"/>
  <c r="Z77" i="9" s="1"/>
  <c r="P78" i="15"/>
  <c r="AC77" i="15"/>
  <c r="AD77" i="15" s="1"/>
  <c r="Y77" i="15"/>
  <c r="Z77" i="15" s="1"/>
  <c r="AA77" i="15"/>
  <c r="AB77" i="15" s="1"/>
  <c r="U77" i="15"/>
  <c r="S77" i="5"/>
  <c r="X76" i="5"/>
  <c r="W76" i="5"/>
  <c r="AA77" i="6"/>
  <c r="AB77" i="6" s="1"/>
  <c r="P78" i="6"/>
  <c r="AC77" i="6"/>
  <c r="AD77" i="6" s="1"/>
  <c r="Y77" i="6"/>
  <c r="Z77" i="6" s="1"/>
  <c r="U80" i="12"/>
  <c r="Z80" i="12"/>
  <c r="AA80" i="12" s="1"/>
  <c r="P81" i="12"/>
  <c r="X80" i="12"/>
  <c r="Y80" i="12" s="1"/>
  <c r="R77" i="11"/>
  <c r="U76" i="11"/>
  <c r="V76" i="11" s="1"/>
  <c r="P80" i="9"/>
  <c r="X80" i="13"/>
  <c r="Y80" i="13" s="1"/>
  <c r="P81" i="13"/>
  <c r="Z80" i="13"/>
  <c r="AA80" i="13" s="1"/>
  <c r="W76" i="7"/>
  <c r="S77" i="7"/>
  <c r="X76" i="7"/>
  <c r="S77" i="14"/>
  <c r="X76" i="14"/>
  <c r="W76" i="14"/>
  <c r="P77" i="5"/>
  <c r="AC76" i="5"/>
  <c r="AD76" i="5" s="1"/>
  <c r="Y76" i="5"/>
  <c r="Z76" i="5" s="1"/>
  <c r="AA76" i="5"/>
  <c r="AB76" i="5" s="1"/>
  <c r="S78" i="15"/>
  <c r="X77" i="15"/>
  <c r="W77" i="15"/>
  <c r="U77" i="6"/>
  <c r="Q78" i="6"/>
  <c r="R78" i="6"/>
  <c r="Q80" i="15"/>
  <c r="Q77" i="11"/>
  <c r="Y76" i="11"/>
  <c r="Z76" i="11" s="1"/>
  <c r="W76" i="11"/>
  <c r="X76" i="11" s="1"/>
  <c r="P80" i="11"/>
  <c r="Q77" i="14"/>
  <c r="U76" i="14"/>
  <c r="P77" i="7"/>
  <c r="AC76" i="7"/>
  <c r="AD76" i="7" s="1"/>
  <c r="Y76" i="7"/>
  <c r="Z76" i="7" s="1"/>
  <c r="AA76" i="7"/>
  <c r="AB76" i="7" s="1"/>
  <c r="P79" i="10"/>
  <c r="Z78" i="10"/>
  <c r="AA78" i="10" s="1"/>
  <c r="V78" i="10"/>
  <c r="W78" i="10" s="1"/>
  <c r="X78" i="10"/>
  <c r="Y78" i="10" s="1"/>
  <c r="Q77" i="5"/>
  <c r="U76" i="5"/>
  <c r="S78" i="5" l="1"/>
  <c r="X77" i="5"/>
  <c r="W77" i="5"/>
  <c r="Q79" i="9"/>
  <c r="W78" i="9"/>
  <c r="X78" i="9" s="1"/>
  <c r="Y78" i="9"/>
  <c r="Z78" i="9" s="1"/>
  <c r="U77" i="7"/>
  <c r="Q78" i="7"/>
  <c r="R78" i="7"/>
  <c r="Q78" i="11"/>
  <c r="W77" i="11"/>
  <c r="X77" i="11" s="1"/>
  <c r="Y77" i="11"/>
  <c r="Z77" i="11" s="1"/>
  <c r="Q79" i="6"/>
  <c r="U78" i="6"/>
  <c r="S79" i="15"/>
  <c r="X78" i="15"/>
  <c r="W78" i="15"/>
  <c r="P78" i="5"/>
  <c r="AC77" i="5"/>
  <c r="AD77" i="5" s="1"/>
  <c r="Y77" i="5"/>
  <c r="Z77" i="5" s="1"/>
  <c r="AA77" i="5"/>
  <c r="AB77" i="5" s="1"/>
  <c r="X81" i="13"/>
  <c r="Y81" i="13" s="1"/>
  <c r="P82" i="13"/>
  <c r="Z81" i="13"/>
  <c r="AA81" i="13" s="1"/>
  <c r="P81" i="9"/>
  <c r="P79" i="15"/>
  <c r="AC78" i="15"/>
  <c r="AD78" i="15" s="1"/>
  <c r="Y78" i="15"/>
  <c r="Z78" i="15" s="1"/>
  <c r="AA78" i="15"/>
  <c r="AB78" i="15" s="1"/>
  <c r="U78" i="15"/>
  <c r="AA77" i="14"/>
  <c r="AB77" i="14" s="1"/>
  <c r="P78" i="14"/>
  <c r="Y77" i="14"/>
  <c r="Z77" i="14" s="1"/>
  <c r="AC77" i="14"/>
  <c r="AD77" i="14" s="1"/>
  <c r="Q78" i="8"/>
  <c r="X77" i="8"/>
  <c r="Y77" i="8" s="1"/>
  <c r="Z77" i="8"/>
  <c r="AA77" i="8" s="1"/>
  <c r="P78" i="7"/>
  <c r="AC77" i="7"/>
  <c r="AD77" i="7" s="1"/>
  <c r="Y77" i="7"/>
  <c r="Z77" i="7" s="1"/>
  <c r="AA77" i="7"/>
  <c r="AB77" i="7" s="1"/>
  <c r="R79" i="6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AA78" i="6"/>
  <c r="AB78" i="6" s="1"/>
  <c r="P79" i="6"/>
  <c r="AC78" i="6"/>
  <c r="AD78" i="6" s="1"/>
  <c r="Y78" i="6"/>
  <c r="Z78" i="6" s="1"/>
  <c r="U77" i="14"/>
  <c r="Q78" i="14"/>
  <c r="R78" i="14"/>
  <c r="S78" i="7"/>
  <c r="X77" i="7"/>
  <c r="W77" i="7"/>
  <c r="P82" i="12"/>
  <c r="Z81" i="12"/>
  <c r="AA81" i="12" s="1"/>
  <c r="X81" i="12"/>
  <c r="Y81" i="12" s="1"/>
  <c r="U81" i="12"/>
  <c r="R78" i="8"/>
  <c r="U77" i="8"/>
  <c r="V77" i="8"/>
  <c r="W77" i="8" s="1"/>
  <c r="S81" i="8"/>
  <c r="V79" i="10"/>
  <c r="W79" i="10" s="1"/>
  <c r="X79" i="10"/>
  <c r="Y79" i="10" s="1"/>
  <c r="P80" i="10"/>
  <c r="W77" i="14"/>
  <c r="X77" i="14"/>
  <c r="S78" i="14"/>
  <c r="R78" i="11"/>
  <c r="U77" i="11"/>
  <c r="V77" i="11" s="1"/>
  <c r="P81" i="11"/>
  <c r="U77" i="5"/>
  <c r="Q78" i="5"/>
  <c r="R78" i="5"/>
  <c r="Q81" i="15"/>
  <c r="S79" i="10"/>
  <c r="U78" i="10"/>
  <c r="S79" i="6"/>
  <c r="X78" i="6"/>
  <c r="W78" i="6"/>
  <c r="P80" i="8"/>
  <c r="R79" i="9"/>
  <c r="U78" i="9"/>
  <c r="V78" i="9" s="1"/>
  <c r="S80" i="6" l="1"/>
  <c r="X79" i="6"/>
  <c r="W79" i="6"/>
  <c r="S79" i="7"/>
  <c r="X78" i="7"/>
  <c r="W78" i="7"/>
  <c r="AA78" i="14"/>
  <c r="AB78" i="14" s="1"/>
  <c r="AC78" i="14"/>
  <c r="AD78" i="14" s="1"/>
  <c r="Y78" i="14"/>
  <c r="Z78" i="14" s="1"/>
  <c r="P79" i="14"/>
  <c r="P82" i="9"/>
  <c r="S80" i="15"/>
  <c r="X79" i="15"/>
  <c r="W79" i="15"/>
  <c r="Q79" i="7"/>
  <c r="U78" i="7"/>
  <c r="Q80" i="9"/>
  <c r="W79" i="9"/>
  <c r="X79" i="9" s="1"/>
  <c r="Y79" i="9"/>
  <c r="Z79" i="9" s="1"/>
  <c r="R80" i="9"/>
  <c r="U79" i="9"/>
  <c r="V79" i="9" s="1"/>
  <c r="P81" i="8"/>
  <c r="R79" i="5"/>
  <c r="R80" i="5" s="1"/>
  <c r="R81" i="5" s="1"/>
  <c r="R82" i="5" s="1"/>
  <c r="R83" i="5" s="1"/>
  <c r="R84" i="5" s="1"/>
  <c r="R85" i="5" s="1"/>
  <c r="R86" i="5" s="1"/>
  <c r="R87" i="5" s="1"/>
  <c r="R88" i="5" s="1"/>
  <c r="R89" i="5" s="1"/>
  <c r="R79" i="11"/>
  <c r="U78" i="11"/>
  <c r="V78" i="11" s="1"/>
  <c r="X80" i="10"/>
  <c r="Y80" i="10" s="1"/>
  <c r="Z80" i="10"/>
  <c r="AA80" i="10" s="1"/>
  <c r="P81" i="10"/>
  <c r="V80" i="10"/>
  <c r="W80" i="10" s="1"/>
  <c r="R79" i="8"/>
  <c r="V78" i="8"/>
  <c r="W78" i="8" s="1"/>
  <c r="U78" i="8"/>
  <c r="P83" i="12"/>
  <c r="Z82" i="12"/>
  <c r="AA82" i="12" s="1"/>
  <c r="X82" i="12"/>
  <c r="Y82" i="12" s="1"/>
  <c r="U82" i="12"/>
  <c r="R79" i="14"/>
  <c r="R80" i="14" s="1"/>
  <c r="R81" i="14" s="1"/>
  <c r="R82" i="14" s="1"/>
  <c r="R83" i="14" s="1"/>
  <c r="R84" i="14" s="1"/>
  <c r="R85" i="14" s="1"/>
  <c r="R86" i="14" s="1"/>
  <c r="R87" i="14" s="1"/>
  <c r="R88" i="14" s="1"/>
  <c r="R89" i="14" s="1"/>
  <c r="Q79" i="8"/>
  <c r="Z78" i="8"/>
  <c r="AA78" i="8" s="1"/>
  <c r="X78" i="8"/>
  <c r="Y78" i="8" s="1"/>
  <c r="P79" i="5"/>
  <c r="AC78" i="5"/>
  <c r="AD78" i="5" s="1"/>
  <c r="Y78" i="5"/>
  <c r="Z78" i="5" s="1"/>
  <c r="AA78" i="5"/>
  <c r="AB78" i="5" s="1"/>
  <c r="P83" i="13"/>
  <c r="Z82" i="13"/>
  <c r="AA82" i="13" s="1"/>
  <c r="X82" i="13"/>
  <c r="Y82" i="13" s="1"/>
  <c r="S80" i="10"/>
  <c r="U79" i="10"/>
  <c r="S82" i="8"/>
  <c r="Q79" i="14"/>
  <c r="U78" i="14"/>
  <c r="AA79" i="6"/>
  <c r="AB79" i="6" s="1"/>
  <c r="P80" i="6"/>
  <c r="AC79" i="6"/>
  <c r="AD79" i="6" s="1"/>
  <c r="Y79" i="6"/>
  <c r="Z79" i="6" s="1"/>
  <c r="P79" i="7"/>
  <c r="AC78" i="7"/>
  <c r="AD78" i="7" s="1"/>
  <c r="Y78" i="7"/>
  <c r="Z78" i="7" s="1"/>
  <c r="AA78" i="7"/>
  <c r="AB78" i="7" s="1"/>
  <c r="P80" i="15"/>
  <c r="AC79" i="15"/>
  <c r="AD79" i="15" s="1"/>
  <c r="Y79" i="15"/>
  <c r="Z79" i="15" s="1"/>
  <c r="AA79" i="15"/>
  <c r="AB79" i="15" s="1"/>
  <c r="U79" i="15"/>
  <c r="Q80" i="6"/>
  <c r="U79" i="6"/>
  <c r="Q79" i="11"/>
  <c r="Y78" i="11"/>
  <c r="Z78" i="11" s="1"/>
  <c r="W78" i="11"/>
  <c r="X78" i="11" s="1"/>
  <c r="Q82" i="15"/>
  <c r="Q79" i="5"/>
  <c r="U78" i="5"/>
  <c r="W78" i="14"/>
  <c r="S79" i="14"/>
  <c r="X78" i="14"/>
  <c r="P82" i="11"/>
  <c r="Z79" i="10"/>
  <c r="AA79" i="10" s="1"/>
  <c r="R79" i="7"/>
  <c r="R80" i="7" s="1"/>
  <c r="R81" i="7" s="1"/>
  <c r="R82" i="7" s="1"/>
  <c r="R83" i="7" s="1"/>
  <c r="R84" i="7" s="1"/>
  <c r="R85" i="7" s="1"/>
  <c r="R86" i="7" s="1"/>
  <c r="R87" i="7" s="1"/>
  <c r="R88" i="7" s="1"/>
  <c r="R89" i="7" s="1"/>
  <c r="S79" i="5"/>
  <c r="X78" i="5"/>
  <c r="W78" i="5"/>
  <c r="Q80" i="11" l="1"/>
  <c r="W79" i="11"/>
  <c r="X79" i="11" s="1"/>
  <c r="Y79" i="11"/>
  <c r="Z79" i="11" s="1"/>
  <c r="S80" i="7"/>
  <c r="X79" i="7"/>
  <c r="W79" i="7"/>
  <c r="S80" i="5"/>
  <c r="X79" i="5"/>
  <c r="W79" i="5"/>
  <c r="P83" i="11"/>
  <c r="Q83" i="15"/>
  <c r="S83" i="8"/>
  <c r="Q80" i="8"/>
  <c r="X79" i="8"/>
  <c r="Y79" i="8" s="1"/>
  <c r="Z79" i="8"/>
  <c r="AA79" i="8" s="1"/>
  <c r="P84" i="12"/>
  <c r="Z83" i="12"/>
  <c r="AA83" i="12" s="1"/>
  <c r="X83" i="12"/>
  <c r="Y83" i="12" s="1"/>
  <c r="U83" i="12"/>
  <c r="P82" i="8"/>
  <c r="Q80" i="7"/>
  <c r="U79" i="7"/>
  <c r="S81" i="15"/>
  <c r="X80" i="15"/>
  <c r="W80" i="15"/>
  <c r="P84" i="13"/>
  <c r="Z83" i="13"/>
  <c r="AA83" i="13" s="1"/>
  <c r="X83" i="13"/>
  <c r="Y83" i="13" s="1"/>
  <c r="P80" i="5"/>
  <c r="AC79" i="5"/>
  <c r="AD79" i="5" s="1"/>
  <c r="Y79" i="5"/>
  <c r="Z79" i="5" s="1"/>
  <c r="AA79" i="5"/>
  <c r="AB79" i="5" s="1"/>
  <c r="P83" i="9"/>
  <c r="AA79" i="14"/>
  <c r="AB79" i="14" s="1"/>
  <c r="Y79" i="14"/>
  <c r="Z79" i="14" s="1"/>
  <c r="AC79" i="14"/>
  <c r="AD79" i="14" s="1"/>
  <c r="P80" i="14"/>
  <c r="R80" i="8"/>
  <c r="U79" i="8"/>
  <c r="V79" i="8"/>
  <c r="W79" i="8" s="1"/>
  <c r="R81" i="9"/>
  <c r="U80" i="9"/>
  <c r="V80" i="9" s="1"/>
  <c r="Q80" i="5"/>
  <c r="U79" i="5"/>
  <c r="Q81" i="6"/>
  <c r="U80" i="6"/>
  <c r="U79" i="14"/>
  <c r="Q80" i="14"/>
  <c r="W79" i="14"/>
  <c r="S80" i="14"/>
  <c r="X79" i="14"/>
  <c r="P81" i="15"/>
  <c r="AC80" i="15"/>
  <c r="AD80" i="15" s="1"/>
  <c r="Y80" i="15"/>
  <c r="Z80" i="15" s="1"/>
  <c r="AA80" i="15"/>
  <c r="AB80" i="15" s="1"/>
  <c r="U80" i="15"/>
  <c r="P80" i="7"/>
  <c r="AC79" i="7"/>
  <c r="AD79" i="7" s="1"/>
  <c r="Y79" i="7"/>
  <c r="Z79" i="7" s="1"/>
  <c r="AA79" i="7"/>
  <c r="AB79" i="7" s="1"/>
  <c r="AA80" i="6"/>
  <c r="AB80" i="6" s="1"/>
  <c r="P81" i="6"/>
  <c r="AC80" i="6"/>
  <c r="AD80" i="6" s="1"/>
  <c r="Y80" i="6"/>
  <c r="Z80" i="6" s="1"/>
  <c r="S81" i="10"/>
  <c r="U80" i="10"/>
  <c r="P82" i="10"/>
  <c r="X81" i="10"/>
  <c r="Y81" i="10" s="1"/>
  <c r="V81" i="10"/>
  <c r="W81" i="10" s="1"/>
  <c r="Z81" i="10"/>
  <c r="AA81" i="10" s="1"/>
  <c r="R80" i="11"/>
  <c r="U79" i="11"/>
  <c r="V79" i="11" s="1"/>
  <c r="Q81" i="9"/>
  <c r="Y80" i="9"/>
  <c r="Z80" i="9" s="1"/>
  <c r="W80" i="9"/>
  <c r="X80" i="9" s="1"/>
  <c r="S81" i="6"/>
  <c r="X80" i="6"/>
  <c r="W80" i="6"/>
  <c r="R81" i="11" l="1"/>
  <c r="U80" i="11"/>
  <c r="V80" i="11" s="1"/>
  <c r="X84" i="13"/>
  <c r="Y84" i="13" s="1"/>
  <c r="P85" i="13"/>
  <c r="Z84" i="13"/>
  <c r="AA84" i="13" s="1"/>
  <c r="Q81" i="14"/>
  <c r="U80" i="14"/>
  <c r="R82" i="9"/>
  <c r="U81" i="9"/>
  <c r="V81" i="9" s="1"/>
  <c r="AA80" i="14"/>
  <c r="AB80" i="14" s="1"/>
  <c r="P81" i="14"/>
  <c r="Y80" i="14"/>
  <c r="Z80" i="14" s="1"/>
  <c r="AC80" i="14"/>
  <c r="AD80" i="14" s="1"/>
  <c r="P81" i="5"/>
  <c r="AC80" i="5"/>
  <c r="AD80" i="5" s="1"/>
  <c r="Y80" i="5"/>
  <c r="Z80" i="5" s="1"/>
  <c r="AA80" i="5"/>
  <c r="AB80" i="5" s="1"/>
  <c r="Q81" i="7"/>
  <c r="U80" i="7"/>
  <c r="P85" i="12"/>
  <c r="Z84" i="12"/>
  <c r="AA84" i="12" s="1"/>
  <c r="U84" i="12"/>
  <c r="X84" i="12"/>
  <c r="Y84" i="12" s="1"/>
  <c r="Q81" i="8"/>
  <c r="X80" i="8"/>
  <c r="Y80" i="8" s="1"/>
  <c r="Z80" i="8"/>
  <c r="AA80" i="8" s="1"/>
  <c r="Q84" i="15"/>
  <c r="P84" i="11"/>
  <c r="R81" i="8"/>
  <c r="V80" i="8"/>
  <c r="W80" i="8" s="1"/>
  <c r="U80" i="8"/>
  <c r="Q82" i="9"/>
  <c r="W81" i="9"/>
  <c r="X81" i="9" s="1"/>
  <c r="Y81" i="9"/>
  <c r="Z81" i="9" s="1"/>
  <c r="AA81" i="6"/>
  <c r="AB81" i="6" s="1"/>
  <c r="P82" i="6"/>
  <c r="AC81" i="6"/>
  <c r="AD81" i="6" s="1"/>
  <c r="Y81" i="6"/>
  <c r="Z81" i="6" s="1"/>
  <c r="W80" i="14"/>
  <c r="X80" i="14"/>
  <c r="S81" i="14"/>
  <c r="Q81" i="5"/>
  <c r="U80" i="5"/>
  <c r="Q81" i="11"/>
  <c r="Y80" i="11"/>
  <c r="Z80" i="11" s="1"/>
  <c r="W80" i="11"/>
  <c r="X80" i="11" s="1"/>
  <c r="P83" i="10"/>
  <c r="V82" i="10"/>
  <c r="W82" i="10" s="1"/>
  <c r="X82" i="10"/>
  <c r="Y82" i="10" s="1"/>
  <c r="P82" i="15"/>
  <c r="AC81" i="15"/>
  <c r="AD81" i="15" s="1"/>
  <c r="Y81" i="15"/>
  <c r="Z81" i="15" s="1"/>
  <c r="AA81" i="15"/>
  <c r="AB81" i="15" s="1"/>
  <c r="U81" i="15"/>
  <c r="Q82" i="6"/>
  <c r="U81" i="6"/>
  <c r="S81" i="5"/>
  <c r="X80" i="5"/>
  <c r="W80" i="5"/>
  <c r="S82" i="6"/>
  <c r="X81" i="6"/>
  <c r="W81" i="6"/>
  <c r="S82" i="10"/>
  <c r="U81" i="10"/>
  <c r="P81" i="7"/>
  <c r="AC80" i="7"/>
  <c r="AD80" i="7" s="1"/>
  <c r="Y80" i="7"/>
  <c r="Z80" i="7" s="1"/>
  <c r="AA80" i="7"/>
  <c r="AB80" i="7" s="1"/>
  <c r="P84" i="9"/>
  <c r="S82" i="15"/>
  <c r="X81" i="15"/>
  <c r="W81" i="15"/>
  <c r="P83" i="8"/>
  <c r="S84" i="8"/>
  <c r="S81" i="7"/>
  <c r="X80" i="7"/>
  <c r="W80" i="7"/>
  <c r="S82" i="7" l="1"/>
  <c r="X81" i="7"/>
  <c r="W81" i="7"/>
  <c r="AA81" i="14"/>
  <c r="AB81" i="14" s="1"/>
  <c r="P82" i="14"/>
  <c r="AC81" i="14"/>
  <c r="AD81" i="14" s="1"/>
  <c r="Y81" i="14"/>
  <c r="Z81" i="14" s="1"/>
  <c r="S83" i="15"/>
  <c r="X82" i="15"/>
  <c r="W82" i="15"/>
  <c r="P82" i="7"/>
  <c r="AC81" i="7"/>
  <c r="AD81" i="7" s="1"/>
  <c r="Y81" i="7"/>
  <c r="Z81" i="7" s="1"/>
  <c r="AA81" i="7"/>
  <c r="AB81" i="7" s="1"/>
  <c r="S82" i="5"/>
  <c r="X81" i="5"/>
  <c r="W81" i="5"/>
  <c r="Q82" i="5"/>
  <c r="U81" i="5"/>
  <c r="Q82" i="7"/>
  <c r="U81" i="7"/>
  <c r="P82" i="5"/>
  <c r="AC81" i="5"/>
  <c r="AD81" i="5" s="1"/>
  <c r="Y81" i="5"/>
  <c r="Z81" i="5" s="1"/>
  <c r="AA81" i="5"/>
  <c r="AB81" i="5" s="1"/>
  <c r="Q82" i="14"/>
  <c r="U81" i="14"/>
  <c r="P85" i="9"/>
  <c r="P84" i="10"/>
  <c r="V83" i="10"/>
  <c r="X83" i="10"/>
  <c r="Y83" i="10" s="1"/>
  <c r="S83" i="6"/>
  <c r="X82" i="6"/>
  <c r="W82" i="6"/>
  <c r="W81" i="14"/>
  <c r="S82" i="14"/>
  <c r="X81" i="14"/>
  <c r="R82" i="8"/>
  <c r="U81" i="8"/>
  <c r="V81" i="8"/>
  <c r="W81" i="8" s="1"/>
  <c r="P85" i="11"/>
  <c r="R82" i="11"/>
  <c r="U81" i="11"/>
  <c r="V81" i="11" s="1"/>
  <c r="P83" i="15"/>
  <c r="AC82" i="15"/>
  <c r="AD82" i="15" s="1"/>
  <c r="Y82" i="15"/>
  <c r="Z82" i="15" s="1"/>
  <c r="AA82" i="15"/>
  <c r="AB82" i="15" s="1"/>
  <c r="U82" i="15"/>
  <c r="Q85" i="15"/>
  <c r="S85" i="8"/>
  <c r="P84" i="8"/>
  <c r="S83" i="10"/>
  <c r="Z83" i="10" s="1"/>
  <c r="AA83" i="10" s="1"/>
  <c r="U82" i="10"/>
  <c r="Q83" i="6"/>
  <c r="U82" i="6"/>
  <c r="Z82" i="10"/>
  <c r="AA82" i="10" s="1"/>
  <c r="Q82" i="11"/>
  <c r="Y81" i="11"/>
  <c r="Z81" i="11" s="1"/>
  <c r="W81" i="11"/>
  <c r="X81" i="11" s="1"/>
  <c r="AA82" i="6"/>
  <c r="AB82" i="6" s="1"/>
  <c r="P83" i="6"/>
  <c r="AC82" i="6"/>
  <c r="AD82" i="6" s="1"/>
  <c r="Y82" i="6"/>
  <c r="Z82" i="6" s="1"/>
  <c r="Q83" i="9"/>
  <c r="Y82" i="9"/>
  <c r="Z82" i="9" s="1"/>
  <c r="W82" i="9"/>
  <c r="X82" i="9" s="1"/>
  <c r="Q82" i="8"/>
  <c r="Z81" i="8"/>
  <c r="AA81" i="8" s="1"/>
  <c r="X81" i="8"/>
  <c r="Y81" i="8" s="1"/>
  <c r="X85" i="12"/>
  <c r="Y85" i="12" s="1"/>
  <c r="P86" i="12"/>
  <c r="Z85" i="12"/>
  <c r="AA85" i="12" s="1"/>
  <c r="U85" i="12"/>
  <c r="R83" i="9"/>
  <c r="U82" i="9"/>
  <c r="V82" i="9" s="1"/>
  <c r="X85" i="13"/>
  <c r="Y85" i="13" s="1"/>
  <c r="Z85" i="13"/>
  <c r="AA85" i="13" s="1"/>
  <c r="P86" i="13"/>
  <c r="Q83" i="8" l="1"/>
  <c r="X82" i="8"/>
  <c r="Y82" i="8" s="1"/>
  <c r="Z82" i="8"/>
  <c r="AA82" i="8" s="1"/>
  <c r="S83" i="5"/>
  <c r="X82" i="5"/>
  <c r="W82" i="5"/>
  <c r="P87" i="13"/>
  <c r="Z86" i="13"/>
  <c r="AA86" i="13" s="1"/>
  <c r="X86" i="13"/>
  <c r="Y86" i="13" s="1"/>
  <c r="R84" i="9"/>
  <c r="U83" i="9"/>
  <c r="V83" i="9" s="1"/>
  <c r="Q84" i="6"/>
  <c r="U83" i="6"/>
  <c r="S86" i="8"/>
  <c r="R83" i="8"/>
  <c r="U82" i="8"/>
  <c r="V82" i="8"/>
  <c r="W82" i="8" s="1"/>
  <c r="P86" i="9"/>
  <c r="Q83" i="14"/>
  <c r="U82" i="14"/>
  <c r="P83" i="5"/>
  <c r="AC82" i="5"/>
  <c r="AD82" i="5" s="1"/>
  <c r="Y82" i="5"/>
  <c r="Z82" i="5" s="1"/>
  <c r="AA82" i="5"/>
  <c r="AB82" i="5" s="1"/>
  <c r="Q83" i="5"/>
  <c r="U82" i="5"/>
  <c r="Q83" i="11"/>
  <c r="W82" i="11"/>
  <c r="X82" i="11" s="1"/>
  <c r="Y82" i="11"/>
  <c r="Z82" i="11" s="1"/>
  <c r="R83" i="11"/>
  <c r="U82" i="11"/>
  <c r="V82" i="11" s="1"/>
  <c r="P86" i="11"/>
  <c r="W83" i="10"/>
  <c r="AA82" i="14"/>
  <c r="AB82" i="14" s="1"/>
  <c r="AC82" i="14"/>
  <c r="AD82" i="14" s="1"/>
  <c r="P83" i="14"/>
  <c r="Y82" i="14"/>
  <c r="Z82" i="14" s="1"/>
  <c r="S83" i="7"/>
  <c r="X82" i="7"/>
  <c r="W82" i="7"/>
  <c r="X86" i="12"/>
  <c r="Y86" i="12" s="1"/>
  <c r="U86" i="12"/>
  <c r="Z86" i="12"/>
  <c r="AA86" i="12" s="1"/>
  <c r="P87" i="12"/>
  <c r="P84" i="15"/>
  <c r="AC83" i="15"/>
  <c r="AD83" i="15" s="1"/>
  <c r="Y83" i="15"/>
  <c r="Z83" i="15" s="1"/>
  <c r="AA83" i="15"/>
  <c r="AB83" i="15" s="1"/>
  <c r="U83" i="15"/>
  <c r="P83" i="7"/>
  <c r="AC82" i="7"/>
  <c r="AD82" i="7" s="1"/>
  <c r="Y82" i="7"/>
  <c r="Z82" i="7" s="1"/>
  <c r="AA82" i="7"/>
  <c r="AB82" i="7" s="1"/>
  <c r="AA83" i="6"/>
  <c r="AB83" i="6" s="1"/>
  <c r="P84" i="6"/>
  <c r="AC83" i="6"/>
  <c r="AD83" i="6" s="1"/>
  <c r="Y83" i="6"/>
  <c r="Z83" i="6" s="1"/>
  <c r="Q84" i="9"/>
  <c r="Y83" i="9"/>
  <c r="Z83" i="9" s="1"/>
  <c r="W83" i="9"/>
  <c r="X83" i="9" s="1"/>
  <c r="S84" i="10"/>
  <c r="U83" i="10"/>
  <c r="P85" i="8"/>
  <c r="Q86" i="15"/>
  <c r="W82" i="14"/>
  <c r="S83" i="14"/>
  <c r="X82" i="14"/>
  <c r="S84" i="6"/>
  <c r="X83" i="6"/>
  <c r="W83" i="6"/>
  <c r="X84" i="10"/>
  <c r="Y84" i="10" s="1"/>
  <c r="V84" i="10"/>
  <c r="Z84" i="10"/>
  <c r="AA84" i="10" s="1"/>
  <c r="P85" i="10"/>
  <c r="Q83" i="7"/>
  <c r="U82" i="7"/>
  <c r="S84" i="15"/>
  <c r="X83" i="15"/>
  <c r="W83" i="15"/>
  <c r="S85" i="15" l="1"/>
  <c r="X84" i="15"/>
  <c r="W84" i="15"/>
  <c r="S84" i="5"/>
  <c r="X83" i="5"/>
  <c r="W83" i="5"/>
  <c r="W84" i="10"/>
  <c r="S85" i="6"/>
  <c r="X84" i="6"/>
  <c r="W84" i="6"/>
  <c r="U87" i="12"/>
  <c r="P88" i="12"/>
  <c r="Z87" i="12"/>
  <c r="AA87" i="12" s="1"/>
  <c r="X87" i="12"/>
  <c r="Y87" i="12" s="1"/>
  <c r="AA83" i="14"/>
  <c r="AB83" i="14" s="1"/>
  <c r="Y83" i="14"/>
  <c r="Z83" i="14" s="1"/>
  <c r="AC83" i="14"/>
  <c r="AD83" i="14" s="1"/>
  <c r="P84" i="14"/>
  <c r="Q84" i="11"/>
  <c r="W83" i="11"/>
  <c r="X83" i="11" s="1"/>
  <c r="Y83" i="11"/>
  <c r="Z83" i="11" s="1"/>
  <c r="Q84" i="14"/>
  <c r="U83" i="14"/>
  <c r="P88" i="13"/>
  <c r="Z87" i="13"/>
  <c r="AA87" i="13" s="1"/>
  <c r="X87" i="13"/>
  <c r="Y87" i="13" s="1"/>
  <c r="S85" i="10"/>
  <c r="U84" i="10"/>
  <c r="P87" i="11"/>
  <c r="Q85" i="6"/>
  <c r="U84" i="6"/>
  <c r="Q87" i="15"/>
  <c r="AA84" i="6"/>
  <c r="AB84" i="6" s="1"/>
  <c r="P85" i="6"/>
  <c r="AC84" i="6"/>
  <c r="AD84" i="6" s="1"/>
  <c r="Y84" i="6"/>
  <c r="Z84" i="6" s="1"/>
  <c r="R84" i="11"/>
  <c r="U83" i="11"/>
  <c r="V83" i="11" s="1"/>
  <c r="P87" i="9"/>
  <c r="S87" i="8"/>
  <c r="R85" i="9"/>
  <c r="U84" i="9"/>
  <c r="V84" i="9" s="1"/>
  <c r="P86" i="8"/>
  <c r="P85" i="15"/>
  <c r="AC84" i="15"/>
  <c r="AD84" i="15" s="1"/>
  <c r="Y84" i="15"/>
  <c r="Z84" i="15" s="1"/>
  <c r="AA84" i="15"/>
  <c r="AB84" i="15" s="1"/>
  <c r="U84" i="15"/>
  <c r="R84" i="8"/>
  <c r="U83" i="8"/>
  <c r="V83" i="8"/>
  <c r="W83" i="8" s="1"/>
  <c r="Q84" i="7"/>
  <c r="U83" i="7"/>
  <c r="X85" i="10"/>
  <c r="Y85" i="10" s="1"/>
  <c r="P86" i="10"/>
  <c r="V85" i="10"/>
  <c r="W83" i="14"/>
  <c r="S84" i="14"/>
  <c r="X83" i="14"/>
  <c r="Q85" i="9"/>
  <c r="W84" i="9"/>
  <c r="X84" i="9" s="1"/>
  <c r="Y84" i="9"/>
  <c r="Z84" i="9" s="1"/>
  <c r="P84" i="7"/>
  <c r="AC83" i="7"/>
  <c r="AD83" i="7" s="1"/>
  <c r="Y83" i="7"/>
  <c r="Z83" i="7" s="1"/>
  <c r="AA83" i="7"/>
  <c r="AB83" i="7" s="1"/>
  <c r="S84" i="7"/>
  <c r="X83" i="7"/>
  <c r="W83" i="7"/>
  <c r="Q84" i="5"/>
  <c r="U83" i="5"/>
  <c r="P84" i="5"/>
  <c r="AC83" i="5"/>
  <c r="AD83" i="5" s="1"/>
  <c r="Y83" i="5"/>
  <c r="Z83" i="5" s="1"/>
  <c r="AA83" i="5"/>
  <c r="AB83" i="5" s="1"/>
  <c r="Q84" i="8"/>
  <c r="Z83" i="8"/>
  <c r="AA83" i="8" s="1"/>
  <c r="X83" i="8"/>
  <c r="Y83" i="8" s="1"/>
  <c r="P85" i="7" l="1"/>
  <c r="AC84" i="7"/>
  <c r="AD84" i="7" s="1"/>
  <c r="Y84" i="7"/>
  <c r="Z84" i="7" s="1"/>
  <c r="AA84" i="7"/>
  <c r="AB84" i="7" s="1"/>
  <c r="S86" i="10"/>
  <c r="U85" i="10"/>
  <c r="Q85" i="5"/>
  <c r="U84" i="5"/>
  <c r="W84" i="14"/>
  <c r="S85" i="14"/>
  <c r="X84" i="14"/>
  <c r="AA85" i="6"/>
  <c r="AB85" i="6" s="1"/>
  <c r="P86" i="6"/>
  <c r="AC85" i="6"/>
  <c r="AD85" i="6" s="1"/>
  <c r="Y85" i="6"/>
  <c r="Z85" i="6" s="1"/>
  <c r="U84" i="14"/>
  <c r="Q85" i="14"/>
  <c r="AA84" i="14"/>
  <c r="AB84" i="14" s="1"/>
  <c r="P85" i="14"/>
  <c r="Y84" i="14"/>
  <c r="Z84" i="14" s="1"/>
  <c r="AC84" i="14"/>
  <c r="AD84" i="14" s="1"/>
  <c r="S85" i="7"/>
  <c r="X84" i="7"/>
  <c r="W84" i="7"/>
  <c r="Q85" i="7"/>
  <c r="U84" i="7"/>
  <c r="S88" i="8"/>
  <c r="Z85" i="10"/>
  <c r="AA85" i="10" s="1"/>
  <c r="R86" i="9"/>
  <c r="U85" i="9"/>
  <c r="V85" i="9" s="1"/>
  <c r="R85" i="11"/>
  <c r="U84" i="11"/>
  <c r="V84" i="11" s="1"/>
  <c r="Q86" i="6"/>
  <c r="U85" i="6"/>
  <c r="P88" i="11"/>
  <c r="T87" i="11"/>
  <c r="S86" i="15"/>
  <c r="X85" i="15"/>
  <c r="W85" i="15"/>
  <c r="X86" i="10"/>
  <c r="Y86" i="10" s="1"/>
  <c r="P87" i="10"/>
  <c r="Z86" i="10"/>
  <c r="AA86" i="10" s="1"/>
  <c r="V86" i="10"/>
  <c r="W86" i="10" s="1"/>
  <c r="P86" i="15"/>
  <c r="AC85" i="15"/>
  <c r="AD85" i="15" s="1"/>
  <c r="Y85" i="15"/>
  <c r="Z85" i="15" s="1"/>
  <c r="AA85" i="15"/>
  <c r="AB85" i="15" s="1"/>
  <c r="U85" i="15"/>
  <c r="Q88" i="15"/>
  <c r="Q85" i="11"/>
  <c r="W84" i="11"/>
  <c r="X84" i="11" s="1"/>
  <c r="Y84" i="11"/>
  <c r="Z84" i="11" s="1"/>
  <c r="Q85" i="8"/>
  <c r="Z84" i="8"/>
  <c r="AA84" i="8" s="1"/>
  <c r="X84" i="8"/>
  <c r="Y84" i="8" s="1"/>
  <c r="P85" i="5"/>
  <c r="AC84" i="5"/>
  <c r="AD84" i="5" s="1"/>
  <c r="Y84" i="5"/>
  <c r="Z84" i="5" s="1"/>
  <c r="AA84" i="5"/>
  <c r="AB84" i="5" s="1"/>
  <c r="Q86" i="9"/>
  <c r="Y85" i="9"/>
  <c r="Z85" i="9" s="1"/>
  <c r="W85" i="9"/>
  <c r="X85" i="9" s="1"/>
  <c r="W85" i="10"/>
  <c r="R85" i="8"/>
  <c r="U84" i="8"/>
  <c r="V84" i="8"/>
  <c r="W84" i="8" s="1"/>
  <c r="P87" i="8"/>
  <c r="P88" i="9"/>
  <c r="T87" i="9"/>
  <c r="X88" i="13"/>
  <c r="Y88" i="13" s="1"/>
  <c r="Z88" i="13"/>
  <c r="AA88" i="13" s="1"/>
  <c r="P89" i="13"/>
  <c r="P89" i="12"/>
  <c r="Z88" i="12"/>
  <c r="AA88" i="12" s="1"/>
  <c r="X88" i="12"/>
  <c r="Y88" i="12" s="1"/>
  <c r="U88" i="12"/>
  <c r="S86" i="6"/>
  <c r="X85" i="6"/>
  <c r="W85" i="6"/>
  <c r="S85" i="5"/>
  <c r="X84" i="5"/>
  <c r="W84" i="5"/>
  <c r="R86" i="8" l="1"/>
  <c r="U85" i="8"/>
  <c r="V85" i="8"/>
  <c r="W85" i="8" s="1"/>
  <c r="P89" i="11"/>
  <c r="R86" i="11"/>
  <c r="U85" i="11"/>
  <c r="V85" i="11" s="1"/>
  <c r="S87" i="6"/>
  <c r="X86" i="6"/>
  <c r="W86" i="6"/>
  <c r="X89" i="12"/>
  <c r="Y89" i="12" s="1"/>
  <c r="R90" i="12"/>
  <c r="R91" i="12" s="1"/>
  <c r="R92" i="12" s="1"/>
  <c r="R93" i="12" s="1"/>
  <c r="R94" i="12" s="1"/>
  <c r="R95" i="12" s="1"/>
  <c r="R96" i="12" s="1"/>
  <c r="R97" i="12" s="1"/>
  <c r="R98" i="12" s="1"/>
  <c r="R99" i="12" s="1"/>
  <c r="R100" i="12" s="1"/>
  <c r="R101" i="12" s="1"/>
  <c r="U89" i="12"/>
  <c r="P90" i="12"/>
  <c r="T89" i="12"/>
  <c r="Z89" i="12"/>
  <c r="AA89" i="12" s="1"/>
  <c r="S86" i="5"/>
  <c r="X85" i="5"/>
  <c r="W85" i="5"/>
  <c r="X89" i="13"/>
  <c r="Y89" i="13" s="1"/>
  <c r="T89" i="13"/>
  <c r="P90" i="13"/>
  <c r="Z89" i="13"/>
  <c r="AA89" i="13" s="1"/>
  <c r="T87" i="8"/>
  <c r="P88" i="8"/>
  <c r="P87" i="15"/>
  <c r="AC86" i="15"/>
  <c r="AD86" i="15" s="1"/>
  <c r="Y86" i="15"/>
  <c r="Z86" i="15" s="1"/>
  <c r="AA86" i="15"/>
  <c r="AB86" i="15" s="1"/>
  <c r="U86" i="15"/>
  <c r="Q86" i="11"/>
  <c r="Y85" i="11"/>
  <c r="Z85" i="11" s="1"/>
  <c r="W85" i="11"/>
  <c r="X85" i="11" s="1"/>
  <c r="S89" i="8"/>
  <c r="AA85" i="14"/>
  <c r="AB85" i="14" s="1"/>
  <c r="P86" i="14"/>
  <c r="AC85" i="14"/>
  <c r="AD85" i="14" s="1"/>
  <c r="Y85" i="14"/>
  <c r="Z85" i="14" s="1"/>
  <c r="Q86" i="5"/>
  <c r="U85" i="5"/>
  <c r="P89" i="9"/>
  <c r="Q86" i="8"/>
  <c r="Z85" i="8"/>
  <c r="AA85" i="8" s="1"/>
  <c r="X85" i="8"/>
  <c r="Y85" i="8" s="1"/>
  <c r="Q87" i="6"/>
  <c r="U86" i="6"/>
  <c r="R87" i="9"/>
  <c r="U87" i="9" s="1"/>
  <c r="V87" i="9" s="1"/>
  <c r="U86" i="9"/>
  <c r="V86" i="9" s="1"/>
  <c r="S86" i="7"/>
  <c r="X85" i="7"/>
  <c r="W85" i="7"/>
  <c r="W85" i="14"/>
  <c r="X85" i="14"/>
  <c r="S86" i="14"/>
  <c r="Q87" i="9"/>
  <c r="W86" i="9"/>
  <c r="X86" i="9" s="1"/>
  <c r="Y86" i="9"/>
  <c r="Z86" i="9" s="1"/>
  <c r="P86" i="5"/>
  <c r="AC85" i="5"/>
  <c r="AD85" i="5" s="1"/>
  <c r="Y85" i="5"/>
  <c r="Z85" i="5" s="1"/>
  <c r="AA85" i="5"/>
  <c r="AB85" i="5" s="1"/>
  <c r="Q89" i="15"/>
  <c r="P88" i="10"/>
  <c r="V87" i="10"/>
  <c r="W87" i="10" s="1"/>
  <c r="X87" i="10"/>
  <c r="Y87" i="10" s="1"/>
  <c r="T87" i="10"/>
  <c r="S87" i="15"/>
  <c r="X86" i="15"/>
  <c r="W86" i="15"/>
  <c r="Q86" i="7"/>
  <c r="U85" i="7"/>
  <c r="Q86" i="14"/>
  <c r="U85" i="14"/>
  <c r="AA86" i="6"/>
  <c r="AB86" i="6" s="1"/>
  <c r="P87" i="6"/>
  <c r="AC86" i="6"/>
  <c r="AD86" i="6" s="1"/>
  <c r="Y86" i="6"/>
  <c r="Z86" i="6" s="1"/>
  <c r="S87" i="10"/>
  <c r="Z87" i="10" s="1"/>
  <c r="AA87" i="10" s="1"/>
  <c r="U86" i="10"/>
  <c r="P86" i="7"/>
  <c r="AC85" i="7"/>
  <c r="AD85" i="7" s="1"/>
  <c r="Y85" i="7"/>
  <c r="Z85" i="7" s="1"/>
  <c r="AA85" i="7"/>
  <c r="AB85" i="7" s="1"/>
  <c r="P87" i="7" l="1"/>
  <c r="AC86" i="7"/>
  <c r="AD86" i="7" s="1"/>
  <c r="Y86" i="7"/>
  <c r="Z86" i="7" s="1"/>
  <c r="AA86" i="7"/>
  <c r="AB86" i="7" s="1"/>
  <c r="W86" i="14"/>
  <c r="S87" i="14"/>
  <c r="X86" i="14"/>
  <c r="S90" i="8"/>
  <c r="P89" i="8"/>
  <c r="U90" i="12"/>
  <c r="P91" i="12"/>
  <c r="Z90" i="12"/>
  <c r="AA90" i="12" s="1"/>
  <c r="X90" i="12"/>
  <c r="Y90" i="12" s="1"/>
  <c r="R87" i="11"/>
  <c r="U87" i="11" s="1"/>
  <c r="V87" i="11" s="1"/>
  <c r="U86" i="11"/>
  <c r="V86" i="11" s="1"/>
  <c r="P90" i="11"/>
  <c r="AA87" i="6"/>
  <c r="AB87" i="6" s="1"/>
  <c r="P88" i="6"/>
  <c r="AC87" i="6"/>
  <c r="AD87" i="6" s="1"/>
  <c r="Y87" i="6"/>
  <c r="Z87" i="6" s="1"/>
  <c r="S88" i="15"/>
  <c r="X87" i="15"/>
  <c r="W87" i="15"/>
  <c r="S87" i="7"/>
  <c r="X86" i="7"/>
  <c r="W86" i="7"/>
  <c r="Q88" i="6"/>
  <c r="U87" i="6"/>
  <c r="AA86" i="14"/>
  <c r="AB86" i="14" s="1"/>
  <c r="AC86" i="14"/>
  <c r="AD86" i="14" s="1"/>
  <c r="Y86" i="14"/>
  <c r="Z86" i="14" s="1"/>
  <c r="P87" i="14"/>
  <c r="P88" i="15"/>
  <c r="AC87" i="15"/>
  <c r="AD87" i="15" s="1"/>
  <c r="Y87" i="15"/>
  <c r="Z87" i="15" s="1"/>
  <c r="AA87" i="15"/>
  <c r="AB87" i="15" s="1"/>
  <c r="U87" i="15"/>
  <c r="S87" i="5"/>
  <c r="X86" i="5"/>
  <c r="W86" i="5"/>
  <c r="P87" i="5"/>
  <c r="AC86" i="5"/>
  <c r="AD86" i="5" s="1"/>
  <c r="Y86" i="5"/>
  <c r="Z86" i="5" s="1"/>
  <c r="AA86" i="5"/>
  <c r="AB86" i="5" s="1"/>
  <c r="Q87" i="8"/>
  <c r="X86" i="8"/>
  <c r="Y86" i="8" s="1"/>
  <c r="Z86" i="8"/>
  <c r="AA86" i="8" s="1"/>
  <c r="S88" i="10"/>
  <c r="U87" i="10"/>
  <c r="Q87" i="5"/>
  <c r="U86" i="5"/>
  <c r="S88" i="6"/>
  <c r="X87" i="6"/>
  <c r="W87" i="6"/>
  <c r="Q87" i="14"/>
  <c r="U86" i="14"/>
  <c r="Q90" i="15"/>
  <c r="R90" i="15"/>
  <c r="X90" i="13"/>
  <c r="Y90" i="13" s="1"/>
  <c r="P91" i="13"/>
  <c r="Z90" i="13"/>
  <c r="AA90" i="13" s="1"/>
  <c r="Q87" i="7"/>
  <c r="U86" i="7"/>
  <c r="P89" i="10"/>
  <c r="Z88" i="10"/>
  <c r="AA88" i="10" s="1"/>
  <c r="X88" i="10"/>
  <c r="Y88" i="10" s="1"/>
  <c r="V88" i="10"/>
  <c r="W88" i="10" s="1"/>
  <c r="R88" i="9"/>
  <c r="Q88" i="9"/>
  <c r="Y87" i="9"/>
  <c r="Z87" i="9" s="1"/>
  <c r="W87" i="9"/>
  <c r="X87" i="9" s="1"/>
  <c r="P90" i="9"/>
  <c r="Q87" i="11"/>
  <c r="W86" i="11"/>
  <c r="X86" i="11" s="1"/>
  <c r="Y86" i="11"/>
  <c r="Z86" i="11" s="1"/>
  <c r="R87" i="8"/>
  <c r="V86" i="8"/>
  <c r="W86" i="8" s="1"/>
  <c r="U86" i="8"/>
  <c r="R89" i="9" l="1"/>
  <c r="U88" i="9"/>
  <c r="V88" i="9" s="1"/>
  <c r="S89" i="15"/>
  <c r="X88" i="15"/>
  <c r="W88" i="15"/>
  <c r="P90" i="8"/>
  <c r="S89" i="6"/>
  <c r="X88" i="6"/>
  <c r="W88" i="6"/>
  <c r="S89" i="10"/>
  <c r="U88" i="10"/>
  <c r="AA87" i="14"/>
  <c r="AB87" i="14" s="1"/>
  <c r="Y87" i="14"/>
  <c r="Z87" i="14" s="1"/>
  <c r="AC87" i="14"/>
  <c r="AD87" i="14" s="1"/>
  <c r="P88" i="14"/>
  <c r="S88" i="7"/>
  <c r="X87" i="7"/>
  <c r="W87" i="7"/>
  <c r="P92" i="12"/>
  <c r="Z91" i="12"/>
  <c r="AA91" i="12" s="1"/>
  <c r="X91" i="12"/>
  <c r="Y91" i="12" s="1"/>
  <c r="U91" i="12"/>
  <c r="V87" i="8"/>
  <c r="W87" i="8" s="1"/>
  <c r="U87" i="8"/>
  <c r="X89" i="10"/>
  <c r="Y89" i="10" s="1"/>
  <c r="P90" i="10"/>
  <c r="Z89" i="10"/>
  <c r="AA89" i="10" s="1"/>
  <c r="V89" i="10"/>
  <c r="W89" i="10" s="1"/>
  <c r="P88" i="5"/>
  <c r="AC87" i="5"/>
  <c r="AD87" i="5" s="1"/>
  <c r="Y87" i="5"/>
  <c r="Z87" i="5" s="1"/>
  <c r="AA87" i="5"/>
  <c r="AB87" i="5" s="1"/>
  <c r="P89" i="15"/>
  <c r="AC88" i="15"/>
  <c r="AD88" i="15" s="1"/>
  <c r="Y88" i="15"/>
  <c r="Z88" i="15" s="1"/>
  <c r="AA88" i="15"/>
  <c r="AB88" i="15" s="1"/>
  <c r="U88" i="15"/>
  <c r="S91" i="8"/>
  <c r="Q88" i="7"/>
  <c r="U87" i="7"/>
  <c r="R91" i="15"/>
  <c r="R92" i="15" s="1"/>
  <c r="R93" i="15" s="1"/>
  <c r="R94" i="15" s="1"/>
  <c r="R95" i="15" s="1"/>
  <c r="R96" i="15" s="1"/>
  <c r="R97" i="15" s="1"/>
  <c r="R98" i="15" s="1"/>
  <c r="R99" i="15" s="1"/>
  <c r="R100" i="15" s="1"/>
  <c r="R101" i="15" s="1"/>
  <c r="U87" i="14"/>
  <c r="Q88" i="14"/>
  <c r="Q89" i="6"/>
  <c r="U88" i="6"/>
  <c r="W87" i="14"/>
  <c r="S88" i="14"/>
  <c r="X87" i="14"/>
  <c r="P92" i="13"/>
  <c r="Z91" i="13"/>
  <c r="AA91" i="13" s="1"/>
  <c r="X91" i="13"/>
  <c r="Y91" i="13" s="1"/>
  <c r="R88" i="8"/>
  <c r="Q88" i="8"/>
  <c r="Z87" i="8"/>
  <c r="AA87" i="8" s="1"/>
  <c r="X87" i="8"/>
  <c r="Y87" i="8" s="1"/>
  <c r="P91" i="11"/>
  <c r="R88" i="11"/>
  <c r="Q88" i="11"/>
  <c r="Y87" i="11"/>
  <c r="Z87" i="11" s="1"/>
  <c r="W87" i="11"/>
  <c r="X87" i="11" s="1"/>
  <c r="P91" i="9"/>
  <c r="Q89" i="9"/>
  <c r="Y88" i="9"/>
  <c r="Z88" i="9" s="1"/>
  <c r="W88" i="9"/>
  <c r="X88" i="9" s="1"/>
  <c r="Q91" i="15"/>
  <c r="Q88" i="5"/>
  <c r="U87" i="5"/>
  <c r="S88" i="5"/>
  <c r="X87" i="5"/>
  <c r="W87" i="5"/>
  <c r="AA88" i="6"/>
  <c r="AB88" i="6" s="1"/>
  <c r="P89" i="6"/>
  <c r="AC88" i="6"/>
  <c r="AD88" i="6" s="1"/>
  <c r="Y88" i="6"/>
  <c r="Z88" i="6" s="1"/>
  <c r="P88" i="7"/>
  <c r="AC87" i="7"/>
  <c r="AD87" i="7" s="1"/>
  <c r="Y87" i="7"/>
  <c r="Z87" i="7" s="1"/>
  <c r="AA87" i="7"/>
  <c r="AB87" i="7" s="1"/>
  <c r="Q92" i="15" l="1"/>
  <c r="P90" i="15"/>
  <c r="AC89" i="15"/>
  <c r="AD89" i="15" s="1"/>
  <c r="Y89" i="15"/>
  <c r="Z89" i="15" s="1"/>
  <c r="AA89" i="15"/>
  <c r="AB89" i="15" s="1"/>
  <c r="U89" i="15"/>
  <c r="Q89" i="5"/>
  <c r="U88" i="5"/>
  <c r="Q89" i="7"/>
  <c r="U88" i="7"/>
  <c r="S89" i="7"/>
  <c r="X88" i="7"/>
  <c r="W88" i="7"/>
  <c r="S90" i="15"/>
  <c r="X89" i="15"/>
  <c r="W89" i="15"/>
  <c r="W88" i="14"/>
  <c r="X88" i="14"/>
  <c r="S89" i="14"/>
  <c r="P89" i="5"/>
  <c r="AC88" i="5"/>
  <c r="AD88" i="5" s="1"/>
  <c r="Y88" i="5"/>
  <c r="Z88" i="5" s="1"/>
  <c r="AA88" i="5"/>
  <c r="AB88" i="5" s="1"/>
  <c r="P92" i="9"/>
  <c r="Q89" i="8"/>
  <c r="Z88" i="8"/>
  <c r="AA88" i="8" s="1"/>
  <c r="X88" i="8"/>
  <c r="Y88" i="8" s="1"/>
  <c r="P93" i="13"/>
  <c r="Z92" i="13"/>
  <c r="AA92" i="13" s="1"/>
  <c r="X92" i="13"/>
  <c r="Y92" i="13" s="1"/>
  <c r="X92" i="12"/>
  <c r="Y92" i="12" s="1"/>
  <c r="Z92" i="12"/>
  <c r="AA92" i="12" s="1"/>
  <c r="P93" i="12"/>
  <c r="U92" i="12"/>
  <c r="AA88" i="14"/>
  <c r="AB88" i="14" s="1"/>
  <c r="P89" i="14"/>
  <c r="Y88" i="14"/>
  <c r="Z88" i="14" s="1"/>
  <c r="AC88" i="14"/>
  <c r="AD88" i="14" s="1"/>
  <c r="W89" i="6"/>
  <c r="S90" i="6"/>
  <c r="X89" i="6"/>
  <c r="P91" i="8"/>
  <c r="Q89" i="14"/>
  <c r="U88" i="14"/>
  <c r="Q89" i="11"/>
  <c r="Y88" i="11"/>
  <c r="Z88" i="11" s="1"/>
  <c r="W88" i="11"/>
  <c r="X88" i="11" s="1"/>
  <c r="P89" i="7"/>
  <c r="AC88" i="7"/>
  <c r="AD88" i="7" s="1"/>
  <c r="Y88" i="7"/>
  <c r="Z88" i="7" s="1"/>
  <c r="AA88" i="7"/>
  <c r="AB88" i="7" s="1"/>
  <c r="AA89" i="6"/>
  <c r="AB89" i="6" s="1"/>
  <c r="P90" i="6"/>
  <c r="AC89" i="6"/>
  <c r="AD89" i="6" s="1"/>
  <c r="Y89" i="6"/>
  <c r="Z89" i="6" s="1"/>
  <c r="S89" i="5"/>
  <c r="X88" i="5"/>
  <c r="W88" i="5"/>
  <c r="Q90" i="9"/>
  <c r="Y89" i="9"/>
  <c r="Z89" i="9" s="1"/>
  <c r="W89" i="9"/>
  <c r="X89" i="9" s="1"/>
  <c r="R89" i="11"/>
  <c r="U88" i="11"/>
  <c r="V88" i="11" s="1"/>
  <c r="P92" i="11"/>
  <c r="R89" i="8"/>
  <c r="V88" i="8"/>
  <c r="W88" i="8" s="1"/>
  <c r="U88" i="8"/>
  <c r="U89" i="6"/>
  <c r="Q90" i="6"/>
  <c r="R90" i="6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S92" i="8"/>
  <c r="P91" i="10"/>
  <c r="X90" i="10"/>
  <c r="Y90" i="10" s="1"/>
  <c r="V90" i="10"/>
  <c r="S90" i="10"/>
  <c r="U89" i="10"/>
  <c r="R90" i="9"/>
  <c r="U89" i="9"/>
  <c r="V89" i="9" s="1"/>
  <c r="U89" i="5" l="1"/>
  <c r="Q90" i="5"/>
  <c r="R90" i="5"/>
  <c r="Q91" i="6"/>
  <c r="U90" i="6"/>
  <c r="R90" i="8"/>
  <c r="V89" i="8"/>
  <c r="W89" i="8" s="1"/>
  <c r="U89" i="8"/>
  <c r="S90" i="5"/>
  <c r="X89" i="5"/>
  <c r="W89" i="5"/>
  <c r="AA89" i="7"/>
  <c r="AB89" i="7" s="1"/>
  <c r="P90" i="7"/>
  <c r="AC89" i="7"/>
  <c r="AD89" i="7" s="1"/>
  <c r="Y89" i="7"/>
  <c r="Z89" i="7" s="1"/>
  <c r="X90" i="15"/>
  <c r="W90" i="15"/>
  <c r="S91" i="15"/>
  <c r="AC90" i="15"/>
  <c r="AD90" i="15" s="1"/>
  <c r="Y90" i="15"/>
  <c r="Z90" i="15" s="1"/>
  <c r="P91" i="15"/>
  <c r="AA90" i="15"/>
  <c r="AB90" i="15" s="1"/>
  <c r="U90" i="15"/>
  <c r="S91" i="10"/>
  <c r="U90" i="10"/>
  <c r="P92" i="10"/>
  <c r="Z91" i="10"/>
  <c r="AA91" i="10" s="1"/>
  <c r="V91" i="10"/>
  <c r="W91" i="10" s="1"/>
  <c r="X91" i="10"/>
  <c r="Y91" i="10" s="1"/>
  <c r="AA90" i="6"/>
  <c r="AB90" i="6" s="1"/>
  <c r="P91" i="6"/>
  <c r="AC90" i="6"/>
  <c r="AD90" i="6" s="1"/>
  <c r="Y90" i="6"/>
  <c r="Z90" i="6" s="1"/>
  <c r="Q90" i="11"/>
  <c r="Y89" i="11"/>
  <c r="Z89" i="11" s="1"/>
  <c r="W89" i="11"/>
  <c r="X89" i="11" s="1"/>
  <c r="Y89" i="14"/>
  <c r="Z89" i="14" s="1"/>
  <c r="AC89" i="14"/>
  <c r="AD89" i="14" s="1"/>
  <c r="P90" i="14"/>
  <c r="AA89" i="14"/>
  <c r="AB89" i="14" s="1"/>
  <c r="X93" i="13"/>
  <c r="Y93" i="13" s="1"/>
  <c r="P94" i="13"/>
  <c r="Z93" i="13"/>
  <c r="AA93" i="13" s="1"/>
  <c r="W90" i="10"/>
  <c r="Q91" i="9"/>
  <c r="W90" i="9"/>
  <c r="X90" i="9" s="1"/>
  <c r="Y90" i="9"/>
  <c r="Z90" i="9" s="1"/>
  <c r="U89" i="14"/>
  <c r="Q90" i="14"/>
  <c r="R90" i="14"/>
  <c r="P92" i="8"/>
  <c r="P93" i="9"/>
  <c r="U89" i="7"/>
  <c r="Q90" i="7"/>
  <c r="R90" i="7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W90" i="6"/>
  <c r="S91" i="6"/>
  <c r="X90" i="6"/>
  <c r="S90" i="14"/>
  <c r="X89" i="14"/>
  <c r="W89" i="14"/>
  <c r="S90" i="7"/>
  <c r="X89" i="7"/>
  <c r="W89" i="7"/>
  <c r="P93" i="11"/>
  <c r="R91" i="9"/>
  <c r="U90" i="9"/>
  <c r="V90" i="9" s="1"/>
  <c r="S93" i="8"/>
  <c r="Z90" i="10"/>
  <c r="AA90" i="10" s="1"/>
  <c r="R90" i="11"/>
  <c r="U89" i="11"/>
  <c r="V89" i="11" s="1"/>
  <c r="X93" i="12"/>
  <c r="Y93" i="12" s="1"/>
  <c r="U93" i="12"/>
  <c r="Z93" i="12"/>
  <c r="AA93" i="12" s="1"/>
  <c r="P94" i="12"/>
  <c r="Q90" i="8"/>
  <c r="X89" i="8"/>
  <c r="Y89" i="8" s="1"/>
  <c r="Z89" i="8"/>
  <c r="AA89" i="8" s="1"/>
  <c r="AA89" i="5"/>
  <c r="AB89" i="5" s="1"/>
  <c r="P90" i="5"/>
  <c r="AC89" i="5"/>
  <c r="AD89" i="5" s="1"/>
  <c r="Y89" i="5"/>
  <c r="Z89" i="5" s="1"/>
  <c r="Q93" i="15"/>
  <c r="AA90" i="5" l="1"/>
  <c r="AB90" i="5" s="1"/>
  <c r="P91" i="5"/>
  <c r="AC90" i="5"/>
  <c r="AD90" i="5" s="1"/>
  <c r="Y90" i="5"/>
  <c r="Z90" i="5" s="1"/>
  <c r="S94" i="8"/>
  <c r="Y90" i="14"/>
  <c r="Z90" i="14" s="1"/>
  <c r="AC90" i="14"/>
  <c r="AD90" i="14" s="1"/>
  <c r="P91" i="14"/>
  <c r="AA90" i="14"/>
  <c r="AB90" i="14" s="1"/>
  <c r="Q92" i="6"/>
  <c r="U91" i="6"/>
  <c r="Q94" i="15"/>
  <c r="U94" i="12"/>
  <c r="P95" i="12"/>
  <c r="Z94" i="12"/>
  <c r="AA94" i="12" s="1"/>
  <c r="X94" i="12"/>
  <c r="Y94" i="12" s="1"/>
  <c r="S91" i="14"/>
  <c r="X90" i="14"/>
  <c r="W90" i="14"/>
  <c r="R91" i="14"/>
  <c r="R92" i="14" s="1"/>
  <c r="R93" i="14" s="1"/>
  <c r="R94" i="14" s="1"/>
  <c r="R95" i="14" s="1"/>
  <c r="R96" i="14" s="1"/>
  <c r="R97" i="14" s="1"/>
  <c r="R98" i="14" s="1"/>
  <c r="R99" i="14" s="1"/>
  <c r="R100" i="14" s="1"/>
  <c r="R101" i="14" s="1"/>
  <c r="X94" i="13"/>
  <c r="Y94" i="13" s="1"/>
  <c r="P95" i="13"/>
  <c r="Z94" i="13"/>
  <c r="AA94" i="13" s="1"/>
  <c r="Q91" i="11"/>
  <c r="Y90" i="11"/>
  <c r="Z90" i="11" s="1"/>
  <c r="W90" i="11"/>
  <c r="X90" i="11" s="1"/>
  <c r="P93" i="10"/>
  <c r="X92" i="10"/>
  <c r="Y92" i="10" s="1"/>
  <c r="V92" i="10"/>
  <c r="X91" i="15"/>
  <c r="W91" i="15"/>
  <c r="S92" i="15"/>
  <c r="R91" i="8"/>
  <c r="U90" i="8"/>
  <c r="V90" i="8"/>
  <c r="W90" i="8" s="1"/>
  <c r="R91" i="5"/>
  <c r="R92" i="5" s="1"/>
  <c r="R93" i="5" s="1"/>
  <c r="R94" i="5" s="1"/>
  <c r="R95" i="5" s="1"/>
  <c r="R96" i="5" s="1"/>
  <c r="R97" i="5" s="1"/>
  <c r="R98" i="5" s="1"/>
  <c r="R99" i="5" s="1"/>
  <c r="R100" i="5" s="1"/>
  <c r="R101" i="5" s="1"/>
  <c r="R91" i="11"/>
  <c r="U90" i="11"/>
  <c r="V90" i="11" s="1"/>
  <c r="S91" i="7"/>
  <c r="X90" i="7"/>
  <c r="W90" i="7"/>
  <c r="Q91" i="14"/>
  <c r="U90" i="14"/>
  <c r="Q92" i="9"/>
  <c r="W91" i="9"/>
  <c r="X91" i="9" s="1"/>
  <c r="Y91" i="9"/>
  <c r="Z91" i="9" s="1"/>
  <c r="AC91" i="15"/>
  <c r="AD91" i="15" s="1"/>
  <c r="P92" i="15"/>
  <c r="AA91" i="15"/>
  <c r="AB91" i="15" s="1"/>
  <c r="Y91" i="15"/>
  <c r="Z91" i="15" s="1"/>
  <c r="U91" i="15"/>
  <c r="AA90" i="7"/>
  <c r="AB90" i="7" s="1"/>
  <c r="P91" i="7"/>
  <c r="AC90" i="7"/>
  <c r="AD90" i="7" s="1"/>
  <c r="Y90" i="7"/>
  <c r="Z90" i="7" s="1"/>
  <c r="S91" i="5"/>
  <c r="X90" i="5"/>
  <c r="W90" i="5"/>
  <c r="Q91" i="5"/>
  <c r="U90" i="5"/>
  <c r="Q91" i="8"/>
  <c r="X90" i="8"/>
  <c r="Y90" i="8" s="1"/>
  <c r="Z90" i="8"/>
  <c r="AA90" i="8" s="1"/>
  <c r="AA91" i="6"/>
  <c r="AB91" i="6" s="1"/>
  <c r="P92" i="6"/>
  <c r="AC91" i="6"/>
  <c r="AD91" i="6" s="1"/>
  <c r="Y91" i="6"/>
  <c r="Z91" i="6" s="1"/>
  <c r="R92" i="9"/>
  <c r="U91" i="9"/>
  <c r="V91" i="9" s="1"/>
  <c r="P94" i="11"/>
  <c r="W91" i="6"/>
  <c r="S92" i="6"/>
  <c r="X91" i="6"/>
  <c r="Q91" i="7"/>
  <c r="U90" i="7"/>
  <c r="P94" i="9"/>
  <c r="P93" i="8"/>
  <c r="S92" i="10"/>
  <c r="U91" i="10"/>
  <c r="AA91" i="7" l="1"/>
  <c r="AB91" i="7" s="1"/>
  <c r="P92" i="7"/>
  <c r="AC91" i="7"/>
  <c r="AD91" i="7" s="1"/>
  <c r="Y91" i="7"/>
  <c r="Z91" i="7" s="1"/>
  <c r="S92" i="7"/>
  <c r="X91" i="7"/>
  <c r="W91" i="7"/>
  <c r="X92" i="15"/>
  <c r="W92" i="15"/>
  <c r="S93" i="15"/>
  <c r="Z95" i="12"/>
  <c r="AA95" i="12" s="1"/>
  <c r="U95" i="12"/>
  <c r="P96" i="12"/>
  <c r="X95" i="12"/>
  <c r="Y95" i="12" s="1"/>
  <c r="W92" i="6"/>
  <c r="S93" i="6"/>
  <c r="X92" i="6"/>
  <c r="S92" i="5"/>
  <c r="X91" i="5"/>
  <c r="W91" i="5"/>
  <c r="AC92" i="15"/>
  <c r="AD92" i="15" s="1"/>
  <c r="P93" i="15"/>
  <c r="AA92" i="15"/>
  <c r="AB92" i="15" s="1"/>
  <c r="Y92" i="15"/>
  <c r="Z92" i="15" s="1"/>
  <c r="U92" i="15"/>
  <c r="Q93" i="9"/>
  <c r="W92" i="9"/>
  <c r="X92" i="9" s="1"/>
  <c r="Y92" i="9"/>
  <c r="Z92" i="9" s="1"/>
  <c r="Q92" i="11"/>
  <c r="W91" i="11"/>
  <c r="X91" i="11" s="1"/>
  <c r="Y91" i="11"/>
  <c r="Z91" i="11" s="1"/>
  <c r="S92" i="14"/>
  <c r="X91" i="14"/>
  <c r="W91" i="14"/>
  <c r="Q93" i="6"/>
  <c r="U92" i="6"/>
  <c r="S93" i="10"/>
  <c r="U92" i="10"/>
  <c r="P95" i="9"/>
  <c r="R93" i="9"/>
  <c r="U92" i="9"/>
  <c r="V92" i="9" s="1"/>
  <c r="Q92" i="14"/>
  <c r="U91" i="14"/>
  <c r="W92" i="10"/>
  <c r="R92" i="11"/>
  <c r="U91" i="11"/>
  <c r="V91" i="11" s="1"/>
  <c r="P94" i="10"/>
  <c r="X93" i="10"/>
  <c r="Y93" i="10" s="1"/>
  <c r="Z93" i="10"/>
  <c r="AA93" i="10" s="1"/>
  <c r="V93" i="10"/>
  <c r="W93" i="10" s="1"/>
  <c r="AA91" i="5"/>
  <c r="AB91" i="5" s="1"/>
  <c r="P92" i="5"/>
  <c r="AC91" i="5"/>
  <c r="AD91" i="5" s="1"/>
  <c r="Y91" i="5"/>
  <c r="Z91" i="5" s="1"/>
  <c r="P95" i="11"/>
  <c r="Q92" i="5"/>
  <c r="U91" i="5"/>
  <c r="P94" i="8"/>
  <c r="Q92" i="7"/>
  <c r="U91" i="7"/>
  <c r="AA92" i="6"/>
  <c r="AB92" i="6" s="1"/>
  <c r="P93" i="6"/>
  <c r="AC92" i="6"/>
  <c r="AD92" i="6" s="1"/>
  <c r="Y92" i="6"/>
  <c r="Z92" i="6" s="1"/>
  <c r="Q92" i="8"/>
  <c r="Z91" i="8"/>
  <c r="AA91" i="8" s="1"/>
  <c r="X91" i="8"/>
  <c r="Y91" i="8" s="1"/>
  <c r="R92" i="8"/>
  <c r="U91" i="8"/>
  <c r="V91" i="8"/>
  <c r="W91" i="8" s="1"/>
  <c r="Z92" i="10"/>
  <c r="AA92" i="10" s="1"/>
  <c r="Z95" i="13"/>
  <c r="AA95" i="13" s="1"/>
  <c r="X95" i="13"/>
  <c r="Y95" i="13" s="1"/>
  <c r="P96" i="13"/>
  <c r="Q95" i="15"/>
  <c r="Y91" i="14"/>
  <c r="Z91" i="14" s="1"/>
  <c r="AC91" i="14"/>
  <c r="AD91" i="14" s="1"/>
  <c r="AA91" i="14"/>
  <c r="AB91" i="14" s="1"/>
  <c r="P92" i="14"/>
  <c r="S95" i="8"/>
  <c r="R93" i="8" l="1"/>
  <c r="U92" i="8"/>
  <c r="V92" i="8"/>
  <c r="W92" i="8" s="1"/>
  <c r="R94" i="9"/>
  <c r="U93" i="9"/>
  <c r="V93" i="9" s="1"/>
  <c r="Q94" i="6"/>
  <c r="U93" i="6"/>
  <c r="Q93" i="7"/>
  <c r="U92" i="7"/>
  <c r="V94" i="10"/>
  <c r="P95" i="10"/>
  <c r="Z94" i="10"/>
  <c r="AA94" i="10" s="1"/>
  <c r="X94" i="10"/>
  <c r="Y94" i="10" s="1"/>
  <c r="Q94" i="9"/>
  <c r="W93" i="9"/>
  <c r="X93" i="9" s="1"/>
  <c r="Y93" i="9"/>
  <c r="Z93" i="9" s="1"/>
  <c r="AC93" i="15"/>
  <c r="AD93" i="15" s="1"/>
  <c r="P94" i="15"/>
  <c r="AA93" i="15"/>
  <c r="AB93" i="15" s="1"/>
  <c r="Y93" i="15"/>
  <c r="Z93" i="15" s="1"/>
  <c r="U93" i="15"/>
  <c r="S93" i="5"/>
  <c r="X92" i="5"/>
  <c r="W92" i="5"/>
  <c r="X93" i="15"/>
  <c r="W93" i="15"/>
  <c r="S94" i="15"/>
  <c r="AA92" i="7"/>
  <c r="AB92" i="7" s="1"/>
  <c r="P93" i="7"/>
  <c r="AC92" i="7"/>
  <c r="AD92" i="7" s="1"/>
  <c r="Y92" i="7"/>
  <c r="Z92" i="7" s="1"/>
  <c r="Y92" i="14"/>
  <c r="Z92" i="14" s="1"/>
  <c r="AC92" i="14"/>
  <c r="AD92" i="14" s="1"/>
  <c r="AA92" i="14"/>
  <c r="AB92" i="14" s="1"/>
  <c r="P93" i="14"/>
  <c r="P97" i="13"/>
  <c r="X96" i="13"/>
  <c r="Y96" i="13" s="1"/>
  <c r="Z96" i="13"/>
  <c r="AA96" i="13" s="1"/>
  <c r="AA93" i="6"/>
  <c r="AB93" i="6" s="1"/>
  <c r="P94" i="6"/>
  <c r="AC93" i="6"/>
  <c r="AD93" i="6" s="1"/>
  <c r="Y93" i="6"/>
  <c r="Z93" i="6" s="1"/>
  <c r="P95" i="8"/>
  <c r="Q93" i="14"/>
  <c r="U92" i="14"/>
  <c r="P96" i="9"/>
  <c r="S94" i="10"/>
  <c r="U93" i="10"/>
  <c r="Q93" i="11"/>
  <c r="W92" i="11"/>
  <c r="X92" i="11" s="1"/>
  <c r="Y92" i="11"/>
  <c r="Z92" i="11" s="1"/>
  <c r="U96" i="12"/>
  <c r="Z96" i="12"/>
  <c r="AA96" i="12" s="1"/>
  <c r="P97" i="12"/>
  <c r="X96" i="12"/>
  <c r="Y96" i="12" s="1"/>
  <c r="S93" i="7"/>
  <c r="X92" i="7"/>
  <c r="W92" i="7"/>
  <c r="P96" i="11"/>
  <c r="Q96" i="15"/>
  <c r="S96" i="8"/>
  <c r="Q93" i="8"/>
  <c r="X92" i="8"/>
  <c r="Y92" i="8" s="1"/>
  <c r="Z92" i="8"/>
  <c r="AA92" i="8" s="1"/>
  <c r="Q93" i="5"/>
  <c r="U92" i="5"/>
  <c r="AA92" i="5"/>
  <c r="AB92" i="5" s="1"/>
  <c r="P93" i="5"/>
  <c r="AC92" i="5"/>
  <c r="AD92" i="5" s="1"/>
  <c r="Y92" i="5"/>
  <c r="Z92" i="5" s="1"/>
  <c r="R93" i="11"/>
  <c r="U92" i="11"/>
  <c r="V92" i="11" s="1"/>
  <c r="S93" i="14"/>
  <c r="X92" i="14"/>
  <c r="W92" i="14"/>
  <c r="W93" i="6"/>
  <c r="S94" i="6"/>
  <c r="X93" i="6"/>
  <c r="W94" i="6" l="1"/>
  <c r="S95" i="6"/>
  <c r="X94" i="6"/>
  <c r="Q94" i="5"/>
  <c r="U93" i="5"/>
  <c r="P97" i="11"/>
  <c r="P98" i="12"/>
  <c r="X97" i="12"/>
  <c r="Y97" i="12" s="1"/>
  <c r="U97" i="12"/>
  <c r="Z97" i="12"/>
  <c r="AA97" i="12" s="1"/>
  <c r="Q94" i="7"/>
  <c r="U93" i="7"/>
  <c r="R95" i="9"/>
  <c r="U94" i="9"/>
  <c r="V94" i="9" s="1"/>
  <c r="AA93" i="5"/>
  <c r="AB93" i="5" s="1"/>
  <c r="P94" i="5"/>
  <c r="AC93" i="5"/>
  <c r="AD93" i="5" s="1"/>
  <c r="Y93" i="5"/>
  <c r="Z93" i="5" s="1"/>
  <c r="Q94" i="11"/>
  <c r="W93" i="11"/>
  <c r="X93" i="11" s="1"/>
  <c r="Y93" i="11"/>
  <c r="Z93" i="11" s="1"/>
  <c r="Q94" i="14"/>
  <c r="U93" i="14"/>
  <c r="P96" i="8"/>
  <c r="Y93" i="14"/>
  <c r="Z93" i="14" s="1"/>
  <c r="AC93" i="14"/>
  <c r="AD93" i="14" s="1"/>
  <c r="P94" i="14"/>
  <c r="AA93" i="14"/>
  <c r="AB93" i="14" s="1"/>
  <c r="X94" i="15"/>
  <c r="W94" i="15"/>
  <c r="S95" i="15"/>
  <c r="V95" i="10"/>
  <c r="P96" i="10"/>
  <c r="X95" i="10"/>
  <c r="Y95" i="10" s="1"/>
  <c r="S94" i="14"/>
  <c r="X93" i="14"/>
  <c r="W93" i="14"/>
  <c r="S97" i="8"/>
  <c r="AA94" i="6"/>
  <c r="AB94" i="6" s="1"/>
  <c r="P95" i="6"/>
  <c r="AC94" i="6"/>
  <c r="AD94" i="6" s="1"/>
  <c r="Y94" i="6"/>
  <c r="Z94" i="6" s="1"/>
  <c r="Q97" i="15"/>
  <c r="S94" i="5"/>
  <c r="X93" i="5"/>
  <c r="W93" i="5"/>
  <c r="AC94" i="15"/>
  <c r="AD94" i="15" s="1"/>
  <c r="P95" i="15"/>
  <c r="AA94" i="15"/>
  <c r="AB94" i="15" s="1"/>
  <c r="Y94" i="15"/>
  <c r="Z94" i="15" s="1"/>
  <c r="U94" i="15"/>
  <c r="Q95" i="9"/>
  <c r="Y94" i="9"/>
  <c r="Z94" i="9" s="1"/>
  <c r="W94" i="9"/>
  <c r="X94" i="9" s="1"/>
  <c r="W94" i="10"/>
  <c r="Q95" i="6"/>
  <c r="U94" i="6"/>
  <c r="P98" i="13"/>
  <c r="X97" i="13"/>
  <c r="Y97" i="13" s="1"/>
  <c r="Z97" i="13"/>
  <c r="AA97" i="13" s="1"/>
  <c r="R94" i="11"/>
  <c r="U93" i="11"/>
  <c r="V93" i="11" s="1"/>
  <c r="S94" i="7"/>
  <c r="X93" i="7"/>
  <c r="W93" i="7"/>
  <c r="Q94" i="8"/>
  <c r="X93" i="8"/>
  <c r="Y93" i="8" s="1"/>
  <c r="Z93" i="8"/>
  <c r="AA93" i="8" s="1"/>
  <c r="U94" i="10"/>
  <c r="S95" i="10"/>
  <c r="P97" i="9"/>
  <c r="AA93" i="7"/>
  <c r="AB93" i="7" s="1"/>
  <c r="P94" i="7"/>
  <c r="AC93" i="7"/>
  <c r="AD93" i="7" s="1"/>
  <c r="Y93" i="7"/>
  <c r="Z93" i="7" s="1"/>
  <c r="R94" i="8"/>
  <c r="U93" i="8"/>
  <c r="V93" i="8"/>
  <c r="W93" i="8" s="1"/>
  <c r="S95" i="7" l="1"/>
  <c r="X94" i="7"/>
  <c r="W94" i="7"/>
  <c r="P96" i="6"/>
  <c r="AA95" i="6"/>
  <c r="AB95" i="6" s="1"/>
  <c r="AC95" i="6"/>
  <c r="AD95" i="6" s="1"/>
  <c r="Y95" i="6"/>
  <c r="Z95" i="6" s="1"/>
  <c r="X96" i="10"/>
  <c r="Y96" i="10" s="1"/>
  <c r="V96" i="10"/>
  <c r="P97" i="10"/>
  <c r="R96" i="9"/>
  <c r="U95" i="9"/>
  <c r="V95" i="9" s="1"/>
  <c r="Q95" i="5"/>
  <c r="U94" i="5"/>
  <c r="S96" i="10"/>
  <c r="U95" i="10"/>
  <c r="Q95" i="8"/>
  <c r="Z94" i="8"/>
  <c r="AA94" i="8" s="1"/>
  <c r="X94" i="8"/>
  <c r="Y94" i="8" s="1"/>
  <c r="Z98" i="13"/>
  <c r="AA98" i="13" s="1"/>
  <c r="X98" i="13"/>
  <c r="Y98" i="13" s="1"/>
  <c r="P99" i="13"/>
  <c r="Q98" i="15"/>
  <c r="W95" i="10"/>
  <c r="P97" i="8"/>
  <c r="AA94" i="5"/>
  <c r="AB94" i="5" s="1"/>
  <c r="P95" i="5"/>
  <c r="AC94" i="5"/>
  <c r="AD94" i="5" s="1"/>
  <c r="Y94" i="5"/>
  <c r="Z94" i="5" s="1"/>
  <c r="R95" i="8"/>
  <c r="U94" i="8"/>
  <c r="V94" i="8"/>
  <c r="W94" i="8" s="1"/>
  <c r="R95" i="11"/>
  <c r="U94" i="11"/>
  <c r="V94" i="11" s="1"/>
  <c r="S98" i="8"/>
  <c r="S95" i="14"/>
  <c r="X94" i="14"/>
  <c r="W94" i="14"/>
  <c r="Z95" i="10"/>
  <c r="AA95" i="10" s="1"/>
  <c r="Q95" i="11"/>
  <c r="W94" i="11"/>
  <c r="X94" i="11" s="1"/>
  <c r="Y94" i="11"/>
  <c r="Z94" i="11" s="1"/>
  <c r="Q95" i="7"/>
  <c r="U94" i="7"/>
  <c r="P99" i="12"/>
  <c r="X98" i="12"/>
  <c r="Y98" i="12" s="1"/>
  <c r="U98" i="12"/>
  <c r="Z98" i="12"/>
  <c r="AA98" i="12" s="1"/>
  <c r="P98" i="11"/>
  <c r="W95" i="6"/>
  <c r="S96" i="6"/>
  <c r="X95" i="6"/>
  <c r="P98" i="9"/>
  <c r="AA94" i="7"/>
  <c r="AB94" i="7" s="1"/>
  <c r="P95" i="7"/>
  <c r="AC94" i="7"/>
  <c r="AD94" i="7" s="1"/>
  <c r="Y94" i="7"/>
  <c r="Z94" i="7" s="1"/>
  <c r="U95" i="6"/>
  <c r="Q96" i="6"/>
  <c r="Q96" i="9"/>
  <c r="W95" i="9"/>
  <c r="X95" i="9" s="1"/>
  <c r="Y95" i="9"/>
  <c r="Z95" i="9" s="1"/>
  <c r="AC95" i="15"/>
  <c r="AD95" i="15" s="1"/>
  <c r="AA95" i="15"/>
  <c r="AB95" i="15" s="1"/>
  <c r="P96" i="15"/>
  <c r="Y95" i="15"/>
  <c r="Z95" i="15" s="1"/>
  <c r="U95" i="15"/>
  <c r="S95" i="5"/>
  <c r="X94" i="5"/>
  <c r="W94" i="5"/>
  <c r="S96" i="15"/>
  <c r="X95" i="15"/>
  <c r="W95" i="15"/>
  <c r="Y94" i="14"/>
  <c r="Z94" i="14" s="1"/>
  <c r="AC94" i="14"/>
  <c r="AD94" i="14" s="1"/>
  <c r="P95" i="14"/>
  <c r="AA94" i="14"/>
  <c r="AB94" i="14" s="1"/>
  <c r="Q95" i="14"/>
  <c r="U94" i="14"/>
  <c r="X95" i="5" l="1"/>
  <c r="W95" i="5"/>
  <c r="S96" i="5"/>
  <c r="Q97" i="9"/>
  <c r="Y96" i="9"/>
  <c r="Z96" i="9" s="1"/>
  <c r="W96" i="9"/>
  <c r="X96" i="9" s="1"/>
  <c r="P96" i="5"/>
  <c r="AA95" i="5"/>
  <c r="AB95" i="5" s="1"/>
  <c r="AC95" i="5"/>
  <c r="AD95" i="5" s="1"/>
  <c r="Y95" i="5"/>
  <c r="Z95" i="5" s="1"/>
  <c r="S97" i="10"/>
  <c r="U96" i="10"/>
  <c r="R97" i="9"/>
  <c r="U96" i="9"/>
  <c r="V96" i="9" s="1"/>
  <c r="AC96" i="6"/>
  <c r="AD96" i="6" s="1"/>
  <c r="Y96" i="6"/>
  <c r="Z96" i="6" s="1"/>
  <c r="P97" i="6"/>
  <c r="AA96" i="6"/>
  <c r="AB96" i="6" s="1"/>
  <c r="X96" i="15"/>
  <c r="S97" i="15"/>
  <c r="W96" i="15"/>
  <c r="Q97" i="6"/>
  <c r="U96" i="6"/>
  <c r="P96" i="7"/>
  <c r="AA95" i="7"/>
  <c r="AB95" i="7" s="1"/>
  <c r="AC95" i="7"/>
  <c r="AD95" i="7" s="1"/>
  <c r="Y95" i="7"/>
  <c r="Z95" i="7" s="1"/>
  <c r="Z99" i="12"/>
  <c r="AA99" i="12" s="1"/>
  <c r="U99" i="12"/>
  <c r="X99" i="12"/>
  <c r="Y99" i="12" s="1"/>
  <c r="P100" i="12"/>
  <c r="R96" i="8"/>
  <c r="U95" i="8"/>
  <c r="V95" i="8"/>
  <c r="W95" i="8" s="1"/>
  <c r="Z99" i="13"/>
  <c r="AA99" i="13" s="1"/>
  <c r="P100" i="13"/>
  <c r="X99" i="13"/>
  <c r="Y99" i="13" s="1"/>
  <c r="Z96" i="10"/>
  <c r="AA96" i="10" s="1"/>
  <c r="U95" i="14"/>
  <c r="Q96" i="14"/>
  <c r="P99" i="9"/>
  <c r="Q96" i="11"/>
  <c r="Y95" i="11"/>
  <c r="Z95" i="11" s="1"/>
  <c r="W95" i="11"/>
  <c r="X95" i="11" s="1"/>
  <c r="S96" i="14"/>
  <c r="X95" i="14"/>
  <c r="W95" i="14"/>
  <c r="R96" i="11"/>
  <c r="U95" i="11"/>
  <c r="V95" i="11" s="1"/>
  <c r="P98" i="8"/>
  <c r="Q96" i="8"/>
  <c r="Z95" i="8"/>
  <c r="AA95" i="8" s="1"/>
  <c r="X95" i="8"/>
  <c r="Y95" i="8" s="1"/>
  <c r="Q96" i="5"/>
  <c r="U95" i="5"/>
  <c r="P98" i="10"/>
  <c r="X97" i="10"/>
  <c r="Y97" i="10" s="1"/>
  <c r="Z97" i="10"/>
  <c r="AA97" i="10" s="1"/>
  <c r="V97" i="10"/>
  <c r="W97" i="10" s="1"/>
  <c r="P96" i="14"/>
  <c r="Y95" i="14"/>
  <c r="Z95" i="14" s="1"/>
  <c r="AC95" i="14"/>
  <c r="AD95" i="14" s="1"/>
  <c r="AA95" i="14"/>
  <c r="AB95" i="14" s="1"/>
  <c r="X96" i="6"/>
  <c r="W96" i="6"/>
  <c r="S97" i="6"/>
  <c r="S99" i="8"/>
  <c r="P97" i="15"/>
  <c r="Y96" i="15"/>
  <c r="Z96" i="15" s="1"/>
  <c r="AC96" i="15"/>
  <c r="AD96" i="15" s="1"/>
  <c r="AA96" i="15"/>
  <c r="AB96" i="15" s="1"/>
  <c r="U96" i="15"/>
  <c r="P99" i="11"/>
  <c r="Q96" i="7"/>
  <c r="U95" i="7"/>
  <c r="Q99" i="15"/>
  <c r="W96" i="10"/>
  <c r="X95" i="7"/>
  <c r="W95" i="7"/>
  <c r="S96" i="7"/>
  <c r="U96" i="7" l="1"/>
  <c r="Q97" i="7"/>
  <c r="U96" i="5"/>
  <c r="Q97" i="5"/>
  <c r="P101" i="13"/>
  <c r="X100" i="13"/>
  <c r="Y100" i="13" s="1"/>
  <c r="Z100" i="13"/>
  <c r="AA100" i="13" s="1"/>
  <c r="AC96" i="7"/>
  <c r="AD96" i="7" s="1"/>
  <c r="Y96" i="7"/>
  <c r="Z96" i="7" s="1"/>
  <c r="P97" i="7"/>
  <c r="AA96" i="7"/>
  <c r="AB96" i="7" s="1"/>
  <c r="Q98" i="9"/>
  <c r="W97" i="9"/>
  <c r="X97" i="9" s="1"/>
  <c r="Y97" i="9"/>
  <c r="Z97" i="9" s="1"/>
  <c r="S97" i="7"/>
  <c r="X96" i="7"/>
  <c r="W96" i="7"/>
  <c r="AA97" i="15"/>
  <c r="AB97" i="15" s="1"/>
  <c r="P98" i="15"/>
  <c r="Y97" i="15"/>
  <c r="Z97" i="15" s="1"/>
  <c r="AC97" i="15"/>
  <c r="AD97" i="15" s="1"/>
  <c r="U97" i="15"/>
  <c r="P99" i="8"/>
  <c r="R97" i="11"/>
  <c r="U96" i="11"/>
  <c r="V96" i="11" s="1"/>
  <c r="T99" i="9"/>
  <c r="P100" i="9"/>
  <c r="U100" i="12"/>
  <c r="Z100" i="12"/>
  <c r="AA100" i="12" s="1"/>
  <c r="X100" i="12"/>
  <c r="Y100" i="12" s="1"/>
  <c r="P101" i="12"/>
  <c r="U97" i="10"/>
  <c r="S98" i="10"/>
  <c r="AC96" i="5"/>
  <c r="AD96" i="5" s="1"/>
  <c r="Y96" i="5"/>
  <c r="Z96" i="5" s="1"/>
  <c r="P97" i="5"/>
  <c r="AA96" i="5"/>
  <c r="AB96" i="5" s="1"/>
  <c r="S97" i="5"/>
  <c r="X96" i="5"/>
  <c r="W96" i="5"/>
  <c r="AA96" i="14"/>
  <c r="AB96" i="14" s="1"/>
  <c r="P97" i="14"/>
  <c r="AC96" i="14"/>
  <c r="AD96" i="14" s="1"/>
  <c r="Y96" i="14"/>
  <c r="Z96" i="14" s="1"/>
  <c r="Z98" i="10"/>
  <c r="AA98" i="10" s="1"/>
  <c r="X98" i="10"/>
  <c r="Y98" i="10" s="1"/>
  <c r="V98" i="10"/>
  <c r="P99" i="10"/>
  <c r="U97" i="6"/>
  <c r="Q98" i="6"/>
  <c r="T99" i="11"/>
  <c r="P100" i="11"/>
  <c r="W97" i="6"/>
  <c r="S98" i="6"/>
  <c r="X97" i="6"/>
  <c r="X96" i="14"/>
  <c r="W96" i="14"/>
  <c r="S97" i="14"/>
  <c r="Q97" i="14"/>
  <c r="U96" i="14"/>
  <c r="R97" i="8"/>
  <c r="U96" i="8"/>
  <c r="V96" i="8"/>
  <c r="W96" i="8" s="1"/>
  <c r="S98" i="15"/>
  <c r="W97" i="15"/>
  <c r="X97" i="15"/>
  <c r="Q100" i="15"/>
  <c r="S100" i="8"/>
  <c r="Q97" i="8"/>
  <c r="X96" i="8"/>
  <c r="Y96" i="8" s="1"/>
  <c r="Z96" i="8"/>
  <c r="AA96" i="8" s="1"/>
  <c r="Q97" i="11"/>
  <c r="Y96" i="11"/>
  <c r="Z96" i="11" s="1"/>
  <c r="W96" i="11"/>
  <c r="X96" i="11" s="1"/>
  <c r="P98" i="6"/>
  <c r="AA97" i="6"/>
  <c r="AB97" i="6" s="1"/>
  <c r="AC97" i="6"/>
  <c r="AD97" i="6" s="1"/>
  <c r="Y97" i="6"/>
  <c r="Z97" i="6" s="1"/>
  <c r="R98" i="9"/>
  <c r="U97" i="9"/>
  <c r="V97" i="9" s="1"/>
  <c r="U97" i="14" l="1"/>
  <c r="Q98" i="14"/>
  <c r="X97" i="5"/>
  <c r="W97" i="5"/>
  <c r="S98" i="5"/>
  <c r="P101" i="9"/>
  <c r="Q99" i="9"/>
  <c r="Y98" i="9"/>
  <c r="Z98" i="9" s="1"/>
  <c r="W98" i="9"/>
  <c r="X98" i="9" s="1"/>
  <c r="Q98" i="11"/>
  <c r="W97" i="11"/>
  <c r="X97" i="11" s="1"/>
  <c r="Y97" i="11"/>
  <c r="Z97" i="11" s="1"/>
  <c r="S98" i="14"/>
  <c r="X97" i="14"/>
  <c r="W97" i="14"/>
  <c r="X98" i="6"/>
  <c r="W98" i="6"/>
  <c r="S99" i="6"/>
  <c r="U98" i="10"/>
  <c r="S99" i="10"/>
  <c r="R98" i="11"/>
  <c r="U97" i="11"/>
  <c r="V97" i="11" s="1"/>
  <c r="P100" i="8"/>
  <c r="T99" i="8"/>
  <c r="Y98" i="15"/>
  <c r="Z98" i="15" s="1"/>
  <c r="AC98" i="15"/>
  <c r="AD98" i="15" s="1"/>
  <c r="AA98" i="15"/>
  <c r="AB98" i="15" s="1"/>
  <c r="P99" i="15"/>
  <c r="U98" i="15"/>
  <c r="X97" i="7"/>
  <c r="W97" i="7"/>
  <c r="S98" i="7"/>
  <c r="AC98" i="6"/>
  <c r="AD98" i="6" s="1"/>
  <c r="Y98" i="6"/>
  <c r="Z98" i="6" s="1"/>
  <c r="P99" i="6"/>
  <c r="AA98" i="6"/>
  <c r="AB98" i="6" s="1"/>
  <c r="S101" i="8"/>
  <c r="R98" i="8"/>
  <c r="U97" i="8"/>
  <c r="V97" i="8"/>
  <c r="W97" i="8" s="1"/>
  <c r="P101" i="11"/>
  <c r="V99" i="10"/>
  <c r="W99" i="10" s="1"/>
  <c r="P100" i="10"/>
  <c r="T99" i="10"/>
  <c r="Z99" i="10"/>
  <c r="AA99" i="10" s="1"/>
  <c r="X99" i="10"/>
  <c r="Y99" i="10" s="1"/>
  <c r="P98" i="5"/>
  <c r="AA97" i="5"/>
  <c r="AB97" i="5" s="1"/>
  <c r="AC97" i="5"/>
  <c r="AD97" i="5" s="1"/>
  <c r="Y97" i="5"/>
  <c r="Z97" i="5" s="1"/>
  <c r="P98" i="7"/>
  <c r="AA97" i="7"/>
  <c r="AB97" i="7" s="1"/>
  <c r="AC97" i="7"/>
  <c r="AD97" i="7" s="1"/>
  <c r="Y97" i="7"/>
  <c r="Z97" i="7" s="1"/>
  <c r="Q98" i="7"/>
  <c r="U97" i="7"/>
  <c r="Q98" i="8"/>
  <c r="Z97" i="8"/>
  <c r="AA97" i="8" s="1"/>
  <c r="X97" i="8"/>
  <c r="Y97" i="8" s="1"/>
  <c r="Q99" i="6"/>
  <c r="U98" i="6"/>
  <c r="AC97" i="14"/>
  <c r="AD97" i="14" s="1"/>
  <c r="Y97" i="14"/>
  <c r="Z97" i="14" s="1"/>
  <c r="P98" i="14"/>
  <c r="AA97" i="14"/>
  <c r="AB97" i="14" s="1"/>
  <c r="Q98" i="5"/>
  <c r="U97" i="5"/>
  <c r="R99" i="9"/>
  <c r="U99" i="9" s="1"/>
  <c r="V99" i="9" s="1"/>
  <c r="U98" i="9"/>
  <c r="V98" i="9" s="1"/>
  <c r="Q101" i="15"/>
  <c r="X98" i="15"/>
  <c r="S99" i="15"/>
  <c r="W98" i="15"/>
  <c r="W98" i="10"/>
  <c r="U101" i="12"/>
  <c r="Z101" i="12"/>
  <c r="AA101" i="12" s="1"/>
  <c r="T101" i="12"/>
  <c r="X101" i="12"/>
  <c r="Y101" i="12" s="1"/>
  <c r="R102" i="12"/>
  <c r="R103" i="12" s="1"/>
  <c r="R104" i="12" s="1"/>
  <c r="R105" i="12" s="1"/>
  <c r="R106" i="12" s="1"/>
  <c r="R107" i="12" s="1"/>
  <c r="R108" i="12" s="1"/>
  <c r="R109" i="12" s="1"/>
  <c r="R110" i="12" s="1"/>
  <c r="R111" i="12" s="1"/>
  <c r="R112" i="12" s="1"/>
  <c r="R113" i="12" s="1"/>
  <c r="P102" i="12"/>
  <c r="T101" i="13"/>
  <c r="Z101" i="13"/>
  <c r="AA101" i="13" s="1"/>
  <c r="X101" i="13"/>
  <c r="Y101" i="13" s="1"/>
  <c r="P102" i="13"/>
  <c r="Q102" i="15" l="1"/>
  <c r="R102" i="15"/>
  <c r="R103" i="15" s="1"/>
  <c r="R104" i="15" s="1"/>
  <c r="R105" i="15" s="1"/>
  <c r="R106" i="15" s="1"/>
  <c r="R107" i="15" s="1"/>
  <c r="R108" i="15" s="1"/>
  <c r="R109" i="15" s="1"/>
  <c r="R110" i="15" s="1"/>
  <c r="R111" i="15" s="1"/>
  <c r="R112" i="15" s="1"/>
  <c r="R113" i="15" s="1"/>
  <c r="R99" i="11"/>
  <c r="U99" i="11" s="1"/>
  <c r="V99" i="11" s="1"/>
  <c r="U98" i="11"/>
  <c r="V98" i="11" s="1"/>
  <c r="Z102" i="13"/>
  <c r="AA102" i="13" s="1"/>
  <c r="P103" i="13"/>
  <c r="X102" i="13"/>
  <c r="Y102" i="13" s="1"/>
  <c r="P103" i="12"/>
  <c r="X102" i="12"/>
  <c r="Y102" i="12" s="1"/>
  <c r="U102" i="12"/>
  <c r="Z102" i="12"/>
  <c r="AA102" i="12" s="1"/>
  <c r="S100" i="15"/>
  <c r="X99" i="15"/>
  <c r="W99" i="15"/>
  <c r="Q99" i="8"/>
  <c r="Z98" i="8"/>
  <c r="AA98" i="8" s="1"/>
  <c r="X98" i="8"/>
  <c r="Y98" i="8" s="1"/>
  <c r="P102" i="11"/>
  <c r="U99" i="10"/>
  <c r="S100" i="10"/>
  <c r="X98" i="14"/>
  <c r="W98" i="14"/>
  <c r="S99" i="14"/>
  <c r="P99" i="14"/>
  <c r="Y98" i="14"/>
  <c r="Z98" i="14" s="1"/>
  <c r="AC98" i="14"/>
  <c r="AD98" i="14" s="1"/>
  <c r="AA98" i="14"/>
  <c r="AB98" i="14" s="1"/>
  <c r="U99" i="6"/>
  <c r="Q100" i="6"/>
  <c r="S99" i="7"/>
  <c r="X98" i="7"/>
  <c r="W98" i="7"/>
  <c r="AA99" i="15"/>
  <c r="AB99" i="15" s="1"/>
  <c r="P100" i="15"/>
  <c r="Y99" i="15"/>
  <c r="Z99" i="15" s="1"/>
  <c r="AC99" i="15"/>
  <c r="AD99" i="15" s="1"/>
  <c r="U99" i="15"/>
  <c r="P101" i="8"/>
  <c r="R100" i="9"/>
  <c r="Q100" i="9"/>
  <c r="Y99" i="9"/>
  <c r="Z99" i="9" s="1"/>
  <c r="W99" i="9"/>
  <c r="X99" i="9" s="1"/>
  <c r="P102" i="9"/>
  <c r="Q99" i="14"/>
  <c r="U98" i="14"/>
  <c r="U98" i="5"/>
  <c r="Q99" i="5"/>
  <c r="S102" i="8"/>
  <c r="U98" i="7"/>
  <c r="Q99" i="7"/>
  <c r="AC98" i="7"/>
  <c r="AD98" i="7" s="1"/>
  <c r="Y98" i="7"/>
  <c r="Z98" i="7" s="1"/>
  <c r="P99" i="7"/>
  <c r="AA98" i="7"/>
  <c r="AB98" i="7" s="1"/>
  <c r="AC98" i="5"/>
  <c r="AD98" i="5" s="1"/>
  <c r="Y98" i="5"/>
  <c r="Z98" i="5" s="1"/>
  <c r="P99" i="5"/>
  <c r="AA98" i="5"/>
  <c r="AB98" i="5" s="1"/>
  <c r="V100" i="10"/>
  <c r="P101" i="10"/>
  <c r="X100" i="10"/>
  <c r="Y100" i="10" s="1"/>
  <c r="R99" i="8"/>
  <c r="U98" i="8"/>
  <c r="V98" i="8"/>
  <c r="W98" i="8" s="1"/>
  <c r="P100" i="6"/>
  <c r="AA99" i="6"/>
  <c r="AB99" i="6" s="1"/>
  <c r="AC99" i="6"/>
  <c r="AD99" i="6" s="1"/>
  <c r="Y99" i="6"/>
  <c r="Z99" i="6" s="1"/>
  <c r="W99" i="6"/>
  <c r="S100" i="6"/>
  <c r="X99" i="6"/>
  <c r="Q99" i="11"/>
  <c r="W98" i="11"/>
  <c r="X98" i="11" s="1"/>
  <c r="Y98" i="11"/>
  <c r="Z98" i="11" s="1"/>
  <c r="S99" i="5"/>
  <c r="X98" i="5"/>
  <c r="W98" i="5"/>
  <c r="P100" i="5" l="1"/>
  <c r="AA99" i="5"/>
  <c r="AB99" i="5" s="1"/>
  <c r="AC99" i="5"/>
  <c r="AD99" i="5" s="1"/>
  <c r="Y99" i="5"/>
  <c r="Z99" i="5" s="1"/>
  <c r="AA99" i="14"/>
  <c r="AB99" i="14" s="1"/>
  <c r="AC99" i="14"/>
  <c r="AD99" i="14" s="1"/>
  <c r="Y99" i="14"/>
  <c r="Z99" i="14" s="1"/>
  <c r="P100" i="14"/>
  <c r="R100" i="8"/>
  <c r="Q100" i="8"/>
  <c r="Z99" i="8"/>
  <c r="AA99" i="8" s="1"/>
  <c r="X99" i="8"/>
  <c r="Y99" i="8" s="1"/>
  <c r="W100" i="10"/>
  <c r="S103" i="8"/>
  <c r="Q101" i="9"/>
  <c r="W100" i="9"/>
  <c r="X100" i="9" s="1"/>
  <c r="Y100" i="9"/>
  <c r="Z100" i="9" s="1"/>
  <c r="S100" i="14"/>
  <c r="W99" i="14"/>
  <c r="X99" i="14"/>
  <c r="P103" i="11"/>
  <c r="P104" i="13"/>
  <c r="X103" i="13"/>
  <c r="Y103" i="13" s="1"/>
  <c r="Z103" i="13"/>
  <c r="AA103" i="13" s="1"/>
  <c r="Q100" i="11"/>
  <c r="R100" i="11"/>
  <c r="W99" i="11"/>
  <c r="X99" i="11" s="1"/>
  <c r="Y99" i="11"/>
  <c r="Z99" i="11" s="1"/>
  <c r="X101" i="10"/>
  <c r="Y101" i="10" s="1"/>
  <c r="V101" i="10"/>
  <c r="P102" i="10"/>
  <c r="S101" i="10"/>
  <c r="U100" i="10"/>
  <c r="Z100" i="10"/>
  <c r="AA100" i="10" s="1"/>
  <c r="U99" i="14"/>
  <c r="Q100" i="14"/>
  <c r="R101" i="9"/>
  <c r="U100" i="9"/>
  <c r="V100" i="9" s="1"/>
  <c r="P102" i="8"/>
  <c r="AC100" i="15"/>
  <c r="AD100" i="15" s="1"/>
  <c r="AA100" i="15"/>
  <c r="AB100" i="15" s="1"/>
  <c r="P101" i="15"/>
  <c r="Y100" i="15"/>
  <c r="Z100" i="15" s="1"/>
  <c r="U100" i="15"/>
  <c r="X99" i="7"/>
  <c r="W99" i="7"/>
  <c r="S100" i="7"/>
  <c r="Q103" i="15"/>
  <c r="P100" i="7"/>
  <c r="AA99" i="7"/>
  <c r="AB99" i="7" s="1"/>
  <c r="AC99" i="7"/>
  <c r="AD99" i="7" s="1"/>
  <c r="Y99" i="7"/>
  <c r="Z99" i="7" s="1"/>
  <c r="P103" i="9"/>
  <c r="X99" i="5"/>
  <c r="W99" i="5"/>
  <c r="S100" i="5"/>
  <c r="X100" i="6"/>
  <c r="W100" i="6"/>
  <c r="S101" i="6"/>
  <c r="U99" i="8"/>
  <c r="V99" i="8"/>
  <c r="W99" i="8" s="1"/>
  <c r="AC100" i="6"/>
  <c r="AD100" i="6" s="1"/>
  <c r="Y100" i="6"/>
  <c r="Z100" i="6" s="1"/>
  <c r="P101" i="6"/>
  <c r="AA100" i="6"/>
  <c r="AB100" i="6" s="1"/>
  <c r="Q100" i="7"/>
  <c r="U99" i="7"/>
  <c r="Q100" i="5"/>
  <c r="U99" i="5"/>
  <c r="Q101" i="6"/>
  <c r="U100" i="6"/>
  <c r="X100" i="15"/>
  <c r="S101" i="15"/>
  <c r="W100" i="15"/>
  <c r="P104" i="12"/>
  <c r="X103" i="12"/>
  <c r="Y103" i="12" s="1"/>
  <c r="Z103" i="12"/>
  <c r="AA103" i="12" s="1"/>
  <c r="U103" i="12"/>
  <c r="U101" i="6" l="1"/>
  <c r="Q102" i="6"/>
  <c r="R102" i="6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P104" i="9"/>
  <c r="P103" i="8"/>
  <c r="P103" i="10"/>
  <c r="X102" i="10"/>
  <c r="Y102" i="10" s="1"/>
  <c r="V102" i="10"/>
  <c r="P104" i="11"/>
  <c r="Y100" i="14"/>
  <c r="Z100" i="14" s="1"/>
  <c r="AC100" i="14"/>
  <c r="AD100" i="14" s="1"/>
  <c r="P101" i="14"/>
  <c r="AA100" i="14"/>
  <c r="AB100" i="14" s="1"/>
  <c r="X101" i="15"/>
  <c r="S102" i="15"/>
  <c r="W101" i="15"/>
  <c r="AC101" i="15"/>
  <c r="AD101" i="15" s="1"/>
  <c r="Y101" i="15"/>
  <c r="Z101" i="15" s="1"/>
  <c r="AA101" i="15"/>
  <c r="AB101" i="15" s="1"/>
  <c r="P102" i="15"/>
  <c r="U101" i="15"/>
  <c r="R102" i="9"/>
  <c r="U101" i="9"/>
  <c r="V101" i="9" s="1"/>
  <c r="W101" i="10"/>
  <c r="R101" i="11"/>
  <c r="U100" i="11"/>
  <c r="V100" i="11" s="1"/>
  <c r="X100" i="14"/>
  <c r="S101" i="14"/>
  <c r="W100" i="14"/>
  <c r="U100" i="7"/>
  <c r="Q101" i="7"/>
  <c r="S101" i="7"/>
  <c r="X100" i="7"/>
  <c r="W100" i="7"/>
  <c r="Q101" i="14"/>
  <c r="U100" i="14"/>
  <c r="S102" i="10"/>
  <c r="U101" i="10"/>
  <c r="Q101" i="11"/>
  <c r="W100" i="11"/>
  <c r="X100" i="11" s="1"/>
  <c r="Y100" i="11"/>
  <c r="Z100" i="11" s="1"/>
  <c r="P105" i="13"/>
  <c r="X104" i="13"/>
  <c r="Y104" i="13" s="1"/>
  <c r="Z104" i="13"/>
  <c r="AA104" i="13" s="1"/>
  <c r="S104" i="8"/>
  <c r="Q101" i="8"/>
  <c r="Z100" i="8"/>
  <c r="AA100" i="8" s="1"/>
  <c r="X100" i="8"/>
  <c r="Y100" i="8" s="1"/>
  <c r="AC100" i="7"/>
  <c r="AD100" i="7" s="1"/>
  <c r="Y100" i="7"/>
  <c r="Z100" i="7" s="1"/>
  <c r="P101" i="7"/>
  <c r="AA100" i="7"/>
  <c r="AB100" i="7" s="1"/>
  <c r="Q102" i="9"/>
  <c r="W101" i="9"/>
  <c r="X101" i="9" s="1"/>
  <c r="Y101" i="9"/>
  <c r="Z101" i="9" s="1"/>
  <c r="U100" i="5"/>
  <c r="Q101" i="5"/>
  <c r="AC101" i="6"/>
  <c r="AD101" i="6" s="1"/>
  <c r="Y101" i="6"/>
  <c r="Z101" i="6" s="1"/>
  <c r="P102" i="6"/>
  <c r="AA101" i="6"/>
  <c r="AB101" i="6" s="1"/>
  <c r="S101" i="5"/>
  <c r="X100" i="5"/>
  <c r="W100" i="5"/>
  <c r="Q104" i="15"/>
  <c r="Z104" i="12"/>
  <c r="AA104" i="12" s="1"/>
  <c r="U104" i="12"/>
  <c r="P105" i="12"/>
  <c r="X104" i="12"/>
  <c r="Y104" i="12" s="1"/>
  <c r="S102" i="6"/>
  <c r="X101" i="6"/>
  <c r="W101" i="6"/>
  <c r="Z101" i="10"/>
  <c r="AA101" i="10" s="1"/>
  <c r="R101" i="8"/>
  <c r="U100" i="8"/>
  <c r="V100" i="8"/>
  <c r="W100" i="8" s="1"/>
  <c r="AC100" i="5"/>
  <c r="AD100" i="5" s="1"/>
  <c r="Y100" i="5"/>
  <c r="Z100" i="5" s="1"/>
  <c r="P101" i="5"/>
  <c r="AA100" i="5"/>
  <c r="AB100" i="5" s="1"/>
  <c r="P103" i="6" l="1"/>
  <c r="AA102" i="6"/>
  <c r="AB102" i="6" s="1"/>
  <c r="AC102" i="6"/>
  <c r="AD102" i="6" s="1"/>
  <c r="Y102" i="6"/>
  <c r="Z102" i="6" s="1"/>
  <c r="U102" i="10"/>
  <c r="S103" i="10"/>
  <c r="Z103" i="10" s="1"/>
  <c r="AA103" i="10" s="1"/>
  <c r="X103" i="10"/>
  <c r="Y103" i="10" s="1"/>
  <c r="V103" i="10"/>
  <c r="P104" i="10"/>
  <c r="X102" i="6"/>
  <c r="W102" i="6"/>
  <c r="S103" i="6"/>
  <c r="P102" i="7"/>
  <c r="AA101" i="7"/>
  <c r="AB101" i="7" s="1"/>
  <c r="AC101" i="7"/>
  <c r="AD101" i="7" s="1"/>
  <c r="Y101" i="7"/>
  <c r="Z101" i="7" s="1"/>
  <c r="W101" i="7"/>
  <c r="S102" i="7"/>
  <c r="X101" i="7"/>
  <c r="R102" i="11"/>
  <c r="U101" i="11"/>
  <c r="V101" i="11" s="1"/>
  <c r="W102" i="10"/>
  <c r="P102" i="5"/>
  <c r="AA101" i="5"/>
  <c r="AB101" i="5" s="1"/>
  <c r="AC101" i="5"/>
  <c r="AD101" i="5" s="1"/>
  <c r="Y101" i="5"/>
  <c r="Z101" i="5" s="1"/>
  <c r="W101" i="5"/>
  <c r="S102" i="5"/>
  <c r="X101" i="5"/>
  <c r="Q102" i="8"/>
  <c r="Z101" i="8"/>
  <c r="AA101" i="8" s="1"/>
  <c r="X101" i="8"/>
  <c r="Y101" i="8" s="1"/>
  <c r="Q102" i="11"/>
  <c r="W101" i="11"/>
  <c r="X101" i="11" s="1"/>
  <c r="Y101" i="11"/>
  <c r="Z101" i="11" s="1"/>
  <c r="U101" i="14"/>
  <c r="Q102" i="14"/>
  <c r="R102" i="14"/>
  <c r="R103" i="14" s="1"/>
  <c r="R104" i="14" s="1"/>
  <c r="R105" i="14" s="1"/>
  <c r="R106" i="14" s="1"/>
  <c r="R107" i="14" s="1"/>
  <c r="R108" i="14" s="1"/>
  <c r="R109" i="14" s="1"/>
  <c r="R110" i="14" s="1"/>
  <c r="R111" i="14" s="1"/>
  <c r="R112" i="14" s="1"/>
  <c r="R113" i="14" s="1"/>
  <c r="U101" i="7"/>
  <c r="R102" i="7"/>
  <c r="R103" i="7" s="1"/>
  <c r="R104" i="7" s="1"/>
  <c r="R105" i="7" s="1"/>
  <c r="R106" i="7" s="1"/>
  <c r="R107" i="7" s="1"/>
  <c r="R108" i="7" s="1"/>
  <c r="R109" i="7" s="1"/>
  <c r="R110" i="7" s="1"/>
  <c r="R111" i="7" s="1"/>
  <c r="R112" i="7" s="1"/>
  <c r="R113" i="7" s="1"/>
  <c r="Q102" i="7"/>
  <c r="X101" i="14"/>
  <c r="S102" i="14"/>
  <c r="W101" i="14"/>
  <c r="P103" i="15"/>
  <c r="AA102" i="15"/>
  <c r="AB102" i="15" s="1"/>
  <c r="Y102" i="15"/>
  <c r="Z102" i="15" s="1"/>
  <c r="AC102" i="15"/>
  <c r="AD102" i="15" s="1"/>
  <c r="U102" i="15"/>
  <c r="AC101" i="14"/>
  <c r="AD101" i="14" s="1"/>
  <c r="Y101" i="14"/>
  <c r="Z101" i="14" s="1"/>
  <c r="P102" i="14"/>
  <c r="AA101" i="14"/>
  <c r="AB101" i="14" s="1"/>
  <c r="Z102" i="10"/>
  <c r="AA102" i="10" s="1"/>
  <c r="P104" i="8"/>
  <c r="P105" i="9"/>
  <c r="Q103" i="6"/>
  <c r="U102" i="6"/>
  <c r="S105" i="8"/>
  <c r="R103" i="9"/>
  <c r="U102" i="9"/>
  <c r="V102" i="9" s="1"/>
  <c r="P105" i="11"/>
  <c r="R102" i="8"/>
  <c r="U101" i="8"/>
  <c r="V101" i="8"/>
  <c r="W101" i="8" s="1"/>
  <c r="U105" i="12"/>
  <c r="Z105" i="12"/>
  <c r="AA105" i="12" s="1"/>
  <c r="P106" i="12"/>
  <c r="X105" i="12"/>
  <c r="Y105" i="12" s="1"/>
  <c r="Q105" i="15"/>
  <c r="U101" i="5"/>
  <c r="Q102" i="5"/>
  <c r="R102" i="5"/>
  <c r="R103" i="5" s="1"/>
  <c r="R104" i="5" s="1"/>
  <c r="R105" i="5" s="1"/>
  <c r="R106" i="5" s="1"/>
  <c r="R107" i="5" s="1"/>
  <c r="R108" i="5" s="1"/>
  <c r="R109" i="5" s="1"/>
  <c r="R110" i="5" s="1"/>
  <c r="R111" i="5" s="1"/>
  <c r="R112" i="5" s="1"/>
  <c r="R113" i="5" s="1"/>
  <c r="Q103" i="9"/>
  <c r="W102" i="9"/>
  <c r="X102" i="9" s="1"/>
  <c r="Y102" i="9"/>
  <c r="Z102" i="9" s="1"/>
  <c r="Z105" i="13"/>
  <c r="AA105" i="13" s="1"/>
  <c r="P106" i="13"/>
  <c r="X105" i="13"/>
  <c r="Y105" i="13" s="1"/>
  <c r="W102" i="15"/>
  <c r="S103" i="15"/>
  <c r="X102" i="15"/>
  <c r="Q103" i="8" l="1"/>
  <c r="Z102" i="8"/>
  <c r="AA102" i="8" s="1"/>
  <c r="X102" i="8"/>
  <c r="Y102" i="8" s="1"/>
  <c r="S104" i="15"/>
  <c r="W103" i="15"/>
  <c r="X103" i="15"/>
  <c r="P106" i="11"/>
  <c r="AC103" i="15"/>
  <c r="AD103" i="15" s="1"/>
  <c r="Y103" i="15"/>
  <c r="Z103" i="15" s="1"/>
  <c r="AA103" i="15"/>
  <c r="AB103" i="15" s="1"/>
  <c r="P104" i="15"/>
  <c r="U103" i="15"/>
  <c r="Q103" i="7"/>
  <c r="U102" i="7"/>
  <c r="U102" i="14"/>
  <c r="Q103" i="14"/>
  <c r="Q103" i="11"/>
  <c r="W102" i="11"/>
  <c r="X102" i="11" s="1"/>
  <c r="Y102" i="11"/>
  <c r="Z102" i="11" s="1"/>
  <c r="X102" i="7"/>
  <c r="W102" i="7"/>
  <c r="S103" i="7"/>
  <c r="Z106" i="13"/>
  <c r="AA106" i="13" s="1"/>
  <c r="X106" i="13"/>
  <c r="Y106" i="13" s="1"/>
  <c r="P107" i="13"/>
  <c r="R103" i="8"/>
  <c r="V102" i="8"/>
  <c r="W102" i="8" s="1"/>
  <c r="U102" i="8"/>
  <c r="R104" i="9"/>
  <c r="U103" i="9"/>
  <c r="V103" i="9" s="1"/>
  <c r="P103" i="14"/>
  <c r="AA102" i="14"/>
  <c r="AB102" i="14" s="1"/>
  <c r="AC102" i="14"/>
  <c r="AD102" i="14" s="1"/>
  <c r="Y102" i="14"/>
  <c r="Z102" i="14" s="1"/>
  <c r="X102" i="5"/>
  <c r="W102" i="5"/>
  <c r="S103" i="5"/>
  <c r="AC102" i="7"/>
  <c r="AD102" i="7" s="1"/>
  <c r="Y102" i="7"/>
  <c r="Z102" i="7" s="1"/>
  <c r="P103" i="7"/>
  <c r="AA102" i="7"/>
  <c r="AB102" i="7" s="1"/>
  <c r="Z104" i="10"/>
  <c r="AA104" i="10" s="1"/>
  <c r="V104" i="10"/>
  <c r="P105" i="10"/>
  <c r="X104" i="10"/>
  <c r="Y104" i="10" s="1"/>
  <c r="U103" i="10"/>
  <c r="S104" i="10"/>
  <c r="Q104" i="9"/>
  <c r="Y103" i="9"/>
  <c r="Z103" i="9" s="1"/>
  <c r="W103" i="9"/>
  <c r="X103" i="9" s="1"/>
  <c r="Q106" i="15"/>
  <c r="Q103" i="5"/>
  <c r="U102" i="5"/>
  <c r="P107" i="12"/>
  <c r="X106" i="12"/>
  <c r="Y106" i="12" s="1"/>
  <c r="U106" i="12"/>
  <c r="Z106" i="12"/>
  <c r="AA106" i="12" s="1"/>
  <c r="S106" i="8"/>
  <c r="U103" i="6"/>
  <c r="Q104" i="6"/>
  <c r="P106" i="9"/>
  <c r="P105" i="8"/>
  <c r="W102" i="14"/>
  <c r="X102" i="14"/>
  <c r="S103" i="14"/>
  <c r="AC102" i="5"/>
  <c r="AD102" i="5" s="1"/>
  <c r="Y102" i="5"/>
  <c r="Z102" i="5" s="1"/>
  <c r="P103" i="5"/>
  <c r="AA102" i="5"/>
  <c r="AB102" i="5" s="1"/>
  <c r="R103" i="11"/>
  <c r="U102" i="11"/>
  <c r="V102" i="11" s="1"/>
  <c r="S104" i="6"/>
  <c r="X103" i="6"/>
  <c r="W103" i="6"/>
  <c r="W103" i="10"/>
  <c r="AC103" i="6"/>
  <c r="AD103" i="6" s="1"/>
  <c r="Y103" i="6"/>
  <c r="Z103" i="6" s="1"/>
  <c r="P104" i="6"/>
  <c r="AA103" i="6"/>
  <c r="AB103" i="6" s="1"/>
  <c r="P106" i="10" l="1"/>
  <c r="X105" i="10"/>
  <c r="Y105" i="10" s="1"/>
  <c r="V105" i="10"/>
  <c r="W105" i="10" s="1"/>
  <c r="P108" i="13"/>
  <c r="X107" i="13"/>
  <c r="Y107" i="13" s="1"/>
  <c r="Z107" i="13"/>
  <c r="AA107" i="13" s="1"/>
  <c r="Q104" i="11"/>
  <c r="W103" i="11"/>
  <c r="X103" i="11" s="1"/>
  <c r="Y103" i="11"/>
  <c r="Z103" i="11" s="1"/>
  <c r="P105" i="15"/>
  <c r="AA104" i="15"/>
  <c r="AB104" i="15" s="1"/>
  <c r="Y104" i="15"/>
  <c r="Z104" i="15" s="1"/>
  <c r="AC104" i="15"/>
  <c r="AD104" i="15" s="1"/>
  <c r="U104" i="15"/>
  <c r="P105" i="6"/>
  <c r="AA104" i="6"/>
  <c r="AB104" i="6" s="1"/>
  <c r="AC104" i="6"/>
  <c r="AD104" i="6" s="1"/>
  <c r="Y104" i="6"/>
  <c r="Z104" i="6" s="1"/>
  <c r="R104" i="11"/>
  <c r="U103" i="11"/>
  <c r="V103" i="11" s="1"/>
  <c r="P107" i="9"/>
  <c r="Q105" i="6"/>
  <c r="U104" i="6"/>
  <c r="Q107" i="15"/>
  <c r="S105" i="10"/>
  <c r="U104" i="10"/>
  <c r="W104" i="10"/>
  <c r="Q104" i="14"/>
  <c r="U103" i="14"/>
  <c r="P108" i="12"/>
  <c r="X107" i="12"/>
  <c r="Y107" i="12" s="1"/>
  <c r="U107" i="12"/>
  <c r="Z107" i="12"/>
  <c r="AA107" i="12" s="1"/>
  <c r="P104" i="7"/>
  <c r="AA103" i="7"/>
  <c r="AB103" i="7" s="1"/>
  <c r="AC103" i="7"/>
  <c r="AD103" i="7" s="1"/>
  <c r="Y103" i="7"/>
  <c r="Z103" i="7" s="1"/>
  <c r="X103" i="14"/>
  <c r="S104" i="14"/>
  <c r="W103" i="14"/>
  <c r="AC103" i="14"/>
  <c r="AD103" i="14" s="1"/>
  <c r="Y103" i="14"/>
  <c r="Z103" i="14" s="1"/>
  <c r="P104" i="14"/>
  <c r="AA103" i="14"/>
  <c r="AB103" i="14" s="1"/>
  <c r="U103" i="7"/>
  <c r="Q104" i="7"/>
  <c r="Q104" i="8"/>
  <c r="X103" i="8"/>
  <c r="Y103" i="8" s="1"/>
  <c r="Z103" i="8"/>
  <c r="AA103" i="8" s="1"/>
  <c r="P106" i="8"/>
  <c r="Q105" i="9"/>
  <c r="W104" i="9"/>
  <c r="X104" i="9" s="1"/>
  <c r="Y104" i="9"/>
  <c r="Z104" i="9" s="1"/>
  <c r="R105" i="9"/>
  <c r="U104" i="9"/>
  <c r="V104" i="9" s="1"/>
  <c r="X104" i="6"/>
  <c r="W104" i="6"/>
  <c r="S105" i="6"/>
  <c r="P104" i="5"/>
  <c r="AA103" i="5"/>
  <c r="AB103" i="5" s="1"/>
  <c r="AC103" i="5"/>
  <c r="AD103" i="5" s="1"/>
  <c r="Y103" i="5"/>
  <c r="Z103" i="5" s="1"/>
  <c r="S107" i="8"/>
  <c r="U103" i="5"/>
  <c r="Q104" i="5"/>
  <c r="W103" i="5"/>
  <c r="S104" i="5"/>
  <c r="X103" i="5"/>
  <c r="R104" i="8"/>
  <c r="U103" i="8"/>
  <c r="V103" i="8"/>
  <c r="W103" i="8" s="1"/>
  <c r="W103" i="7"/>
  <c r="S104" i="7"/>
  <c r="X103" i="7"/>
  <c r="P107" i="11"/>
  <c r="W104" i="15"/>
  <c r="S105" i="15"/>
  <c r="X104" i="15"/>
  <c r="P105" i="14" l="1"/>
  <c r="AA104" i="14"/>
  <c r="AB104" i="14" s="1"/>
  <c r="Y104" i="14"/>
  <c r="Z104" i="14" s="1"/>
  <c r="AC104" i="14"/>
  <c r="AD104" i="14" s="1"/>
  <c r="R105" i="11"/>
  <c r="U104" i="11"/>
  <c r="V104" i="11" s="1"/>
  <c r="AC105" i="6"/>
  <c r="AD105" i="6" s="1"/>
  <c r="Y105" i="6"/>
  <c r="Z105" i="6" s="1"/>
  <c r="P106" i="6"/>
  <c r="AA105" i="6"/>
  <c r="AB105" i="6" s="1"/>
  <c r="Q105" i="11"/>
  <c r="W104" i="11"/>
  <c r="X104" i="11" s="1"/>
  <c r="Y104" i="11"/>
  <c r="Z104" i="11" s="1"/>
  <c r="S108" i="8"/>
  <c r="AC104" i="5"/>
  <c r="AD104" i="5" s="1"/>
  <c r="Y104" i="5"/>
  <c r="Z104" i="5" s="1"/>
  <c r="P105" i="5"/>
  <c r="AA104" i="5"/>
  <c r="AB104" i="5" s="1"/>
  <c r="Q106" i="9"/>
  <c r="W105" i="9"/>
  <c r="X105" i="9" s="1"/>
  <c r="Y105" i="9"/>
  <c r="Z105" i="9" s="1"/>
  <c r="Q105" i="7"/>
  <c r="U104" i="7"/>
  <c r="AC104" i="7"/>
  <c r="AD104" i="7" s="1"/>
  <c r="Y104" i="7"/>
  <c r="Z104" i="7" s="1"/>
  <c r="P105" i="7"/>
  <c r="AA104" i="7"/>
  <c r="AB104" i="7" s="1"/>
  <c r="Z108" i="12"/>
  <c r="AA108" i="12" s="1"/>
  <c r="U108" i="12"/>
  <c r="X108" i="12"/>
  <c r="Y108" i="12" s="1"/>
  <c r="P109" i="12"/>
  <c r="AC105" i="15"/>
  <c r="AD105" i="15" s="1"/>
  <c r="Y105" i="15"/>
  <c r="Z105" i="15" s="1"/>
  <c r="AA105" i="15"/>
  <c r="AB105" i="15" s="1"/>
  <c r="P106" i="15"/>
  <c r="U105" i="15"/>
  <c r="W104" i="14"/>
  <c r="S105" i="14"/>
  <c r="X104" i="14"/>
  <c r="X104" i="7"/>
  <c r="W104" i="7"/>
  <c r="S105" i="7"/>
  <c r="Q105" i="5"/>
  <c r="U104" i="5"/>
  <c r="S106" i="6"/>
  <c r="X105" i="6"/>
  <c r="W105" i="6"/>
  <c r="R106" i="9"/>
  <c r="U105" i="9"/>
  <c r="V105" i="9" s="1"/>
  <c r="S106" i="10"/>
  <c r="U105" i="10"/>
  <c r="U105" i="6"/>
  <c r="Q106" i="6"/>
  <c r="P108" i="9"/>
  <c r="Z105" i="10"/>
  <c r="AA105" i="10" s="1"/>
  <c r="X104" i="5"/>
  <c r="W104" i="5"/>
  <c r="S105" i="5"/>
  <c r="Q105" i="8"/>
  <c r="X104" i="8"/>
  <c r="Y104" i="8" s="1"/>
  <c r="Z104" i="8"/>
  <c r="AA104" i="8" s="1"/>
  <c r="P108" i="11"/>
  <c r="R105" i="8"/>
  <c r="U104" i="8"/>
  <c r="V104" i="8"/>
  <c r="W104" i="8" s="1"/>
  <c r="X105" i="15"/>
  <c r="S106" i="15"/>
  <c r="W105" i="15"/>
  <c r="P107" i="8"/>
  <c r="Q105" i="14"/>
  <c r="U104" i="14"/>
  <c r="Q108" i="15"/>
  <c r="P109" i="13"/>
  <c r="X108" i="13"/>
  <c r="Y108" i="13" s="1"/>
  <c r="Z108" i="13"/>
  <c r="AA108" i="13" s="1"/>
  <c r="P107" i="10"/>
  <c r="X106" i="10"/>
  <c r="Y106" i="10" s="1"/>
  <c r="Z106" i="10"/>
  <c r="AA106" i="10" s="1"/>
  <c r="V106" i="10"/>
  <c r="W106" i="10" s="1"/>
  <c r="U105" i="5" l="1"/>
  <c r="Q106" i="5"/>
  <c r="U109" i="12"/>
  <c r="Z109" i="12"/>
  <c r="AA109" i="12" s="1"/>
  <c r="X109" i="12"/>
  <c r="Y109" i="12" s="1"/>
  <c r="P110" i="12"/>
  <c r="P108" i="10"/>
  <c r="X107" i="10"/>
  <c r="Y107" i="10" s="1"/>
  <c r="V107" i="10"/>
  <c r="P108" i="8"/>
  <c r="Q106" i="8"/>
  <c r="X105" i="8"/>
  <c r="Y105" i="8" s="1"/>
  <c r="Z105" i="8"/>
  <c r="AA105" i="8" s="1"/>
  <c r="S107" i="10"/>
  <c r="U106" i="10"/>
  <c r="W105" i="7"/>
  <c r="S106" i="7"/>
  <c r="X105" i="7"/>
  <c r="S106" i="14"/>
  <c r="W105" i="14"/>
  <c r="X105" i="14"/>
  <c r="P106" i="7"/>
  <c r="AA105" i="7"/>
  <c r="AB105" i="7" s="1"/>
  <c r="AC105" i="7"/>
  <c r="AD105" i="7" s="1"/>
  <c r="Y105" i="7"/>
  <c r="Z105" i="7" s="1"/>
  <c r="U105" i="7"/>
  <c r="Q106" i="7"/>
  <c r="Q106" i="11"/>
  <c r="W105" i="11"/>
  <c r="X105" i="11" s="1"/>
  <c r="Y105" i="11"/>
  <c r="Z105" i="11" s="1"/>
  <c r="Z109" i="13"/>
  <c r="AA109" i="13" s="1"/>
  <c r="X109" i="13"/>
  <c r="Y109" i="13" s="1"/>
  <c r="P110" i="13"/>
  <c r="Q106" i="14"/>
  <c r="U105" i="14"/>
  <c r="P107" i="15"/>
  <c r="AA106" i="15"/>
  <c r="AB106" i="15" s="1"/>
  <c r="AC106" i="15"/>
  <c r="AD106" i="15" s="1"/>
  <c r="Y106" i="15"/>
  <c r="Z106" i="15" s="1"/>
  <c r="U106" i="15"/>
  <c r="Q107" i="9"/>
  <c r="W106" i="9"/>
  <c r="X106" i="9" s="1"/>
  <c r="Y106" i="9"/>
  <c r="Z106" i="9" s="1"/>
  <c r="Q109" i="15"/>
  <c r="W106" i="15"/>
  <c r="S107" i="15"/>
  <c r="X106" i="15"/>
  <c r="R106" i="8"/>
  <c r="U105" i="8"/>
  <c r="V105" i="8"/>
  <c r="W105" i="8" s="1"/>
  <c r="P109" i="11"/>
  <c r="W105" i="5"/>
  <c r="S106" i="5"/>
  <c r="X105" i="5"/>
  <c r="Q107" i="6"/>
  <c r="U106" i="6"/>
  <c r="X106" i="6"/>
  <c r="W106" i="6"/>
  <c r="S107" i="6"/>
  <c r="P106" i="5"/>
  <c r="AA105" i="5"/>
  <c r="AB105" i="5" s="1"/>
  <c r="AC105" i="5"/>
  <c r="AD105" i="5" s="1"/>
  <c r="Y105" i="5"/>
  <c r="Z105" i="5" s="1"/>
  <c r="S109" i="8"/>
  <c r="P109" i="9"/>
  <c r="R107" i="9"/>
  <c r="U106" i="9"/>
  <c r="V106" i="9" s="1"/>
  <c r="P107" i="6"/>
  <c r="AA106" i="6"/>
  <c r="AB106" i="6" s="1"/>
  <c r="AC106" i="6"/>
  <c r="AD106" i="6" s="1"/>
  <c r="Y106" i="6"/>
  <c r="Z106" i="6" s="1"/>
  <c r="R106" i="11"/>
  <c r="U105" i="11"/>
  <c r="V105" i="11" s="1"/>
  <c r="AC105" i="14"/>
  <c r="AD105" i="14" s="1"/>
  <c r="Y105" i="14"/>
  <c r="Z105" i="14" s="1"/>
  <c r="AA105" i="14"/>
  <c r="AB105" i="14" s="1"/>
  <c r="P106" i="14"/>
  <c r="U107" i="6" l="1"/>
  <c r="Q108" i="6"/>
  <c r="X107" i="15"/>
  <c r="S108" i="15"/>
  <c r="W107" i="15"/>
  <c r="R108" i="9"/>
  <c r="U107" i="9"/>
  <c r="V107" i="9" s="1"/>
  <c r="P110" i="9"/>
  <c r="U106" i="14"/>
  <c r="Q107" i="14"/>
  <c r="Q107" i="7"/>
  <c r="U106" i="7"/>
  <c r="W106" i="14"/>
  <c r="S107" i="14"/>
  <c r="X106" i="14"/>
  <c r="Q107" i="8"/>
  <c r="X106" i="8"/>
  <c r="Y106" i="8" s="1"/>
  <c r="Z106" i="8"/>
  <c r="AA106" i="8" s="1"/>
  <c r="P109" i="8"/>
  <c r="V108" i="10"/>
  <c r="P109" i="10"/>
  <c r="X108" i="10"/>
  <c r="Y108" i="10" s="1"/>
  <c r="P110" i="11"/>
  <c r="P107" i="14"/>
  <c r="AA106" i="14"/>
  <c r="AB106" i="14" s="1"/>
  <c r="Y106" i="14"/>
  <c r="Z106" i="14" s="1"/>
  <c r="AC106" i="14"/>
  <c r="AD106" i="14" s="1"/>
  <c r="Z110" i="13"/>
  <c r="AA110" i="13" s="1"/>
  <c r="P111" i="13"/>
  <c r="X110" i="13"/>
  <c r="Y110" i="13" s="1"/>
  <c r="AC106" i="7"/>
  <c r="AD106" i="7" s="1"/>
  <c r="Y106" i="7"/>
  <c r="Z106" i="7" s="1"/>
  <c r="P107" i="7"/>
  <c r="AA106" i="7"/>
  <c r="AB106" i="7" s="1"/>
  <c r="U107" i="10"/>
  <c r="S108" i="10"/>
  <c r="W107" i="10"/>
  <c r="P111" i="12"/>
  <c r="X110" i="12"/>
  <c r="Y110" i="12" s="1"/>
  <c r="U110" i="12"/>
  <c r="Z110" i="12"/>
  <c r="AA110" i="12" s="1"/>
  <c r="Q107" i="5"/>
  <c r="U106" i="5"/>
  <c r="S108" i="6"/>
  <c r="X107" i="6"/>
  <c r="W107" i="6"/>
  <c r="S110" i="8"/>
  <c r="X106" i="5"/>
  <c r="W106" i="5"/>
  <c r="S107" i="5"/>
  <c r="R107" i="8"/>
  <c r="U106" i="8"/>
  <c r="V106" i="8"/>
  <c r="W106" i="8" s="1"/>
  <c r="Q110" i="15"/>
  <c r="Q108" i="9"/>
  <c r="W107" i="9"/>
  <c r="X107" i="9" s="1"/>
  <c r="Y107" i="9"/>
  <c r="Z107" i="9" s="1"/>
  <c r="R107" i="11"/>
  <c r="U106" i="11"/>
  <c r="V106" i="11" s="1"/>
  <c r="AC107" i="6"/>
  <c r="AD107" i="6" s="1"/>
  <c r="Y107" i="6"/>
  <c r="Z107" i="6" s="1"/>
  <c r="P108" i="6"/>
  <c r="AA107" i="6"/>
  <c r="AB107" i="6" s="1"/>
  <c r="AC106" i="5"/>
  <c r="AD106" i="5" s="1"/>
  <c r="Y106" i="5"/>
  <c r="Z106" i="5" s="1"/>
  <c r="P107" i="5"/>
  <c r="AA106" i="5"/>
  <c r="AB106" i="5" s="1"/>
  <c r="AC107" i="15"/>
  <c r="AD107" i="15" s="1"/>
  <c r="Y107" i="15"/>
  <c r="Z107" i="15" s="1"/>
  <c r="P108" i="15"/>
  <c r="AA107" i="15"/>
  <c r="AB107" i="15" s="1"/>
  <c r="U107" i="15"/>
  <c r="Q107" i="11"/>
  <c r="W106" i="11"/>
  <c r="X106" i="11" s="1"/>
  <c r="Y106" i="11"/>
  <c r="Z106" i="11" s="1"/>
  <c r="X106" i="7"/>
  <c r="W106" i="7"/>
  <c r="S107" i="7"/>
  <c r="Z107" i="10"/>
  <c r="AA107" i="10" s="1"/>
  <c r="W108" i="15" l="1"/>
  <c r="S109" i="15"/>
  <c r="X108" i="15"/>
  <c r="Q109" i="9"/>
  <c r="Y108" i="9"/>
  <c r="Z108" i="9" s="1"/>
  <c r="W108" i="9"/>
  <c r="X108" i="9" s="1"/>
  <c r="P108" i="7"/>
  <c r="AA107" i="7"/>
  <c r="AB107" i="7" s="1"/>
  <c r="AC107" i="7"/>
  <c r="AD107" i="7" s="1"/>
  <c r="Y107" i="7"/>
  <c r="Z107" i="7" s="1"/>
  <c r="P112" i="13"/>
  <c r="X111" i="13"/>
  <c r="Y111" i="13" s="1"/>
  <c r="Z111" i="13"/>
  <c r="AA111" i="13" s="1"/>
  <c r="W108" i="10"/>
  <c r="Q108" i="8"/>
  <c r="Z107" i="8"/>
  <c r="AA107" i="8" s="1"/>
  <c r="X107" i="8"/>
  <c r="Y107" i="8" s="1"/>
  <c r="U107" i="5"/>
  <c r="Q108" i="5"/>
  <c r="P108" i="5"/>
  <c r="AA107" i="5"/>
  <c r="AB107" i="5" s="1"/>
  <c r="AC107" i="5"/>
  <c r="AD107" i="5" s="1"/>
  <c r="Y107" i="5"/>
  <c r="Z107" i="5" s="1"/>
  <c r="P109" i="6"/>
  <c r="AA108" i="6"/>
  <c r="AB108" i="6" s="1"/>
  <c r="AC108" i="6"/>
  <c r="AD108" i="6" s="1"/>
  <c r="Y108" i="6"/>
  <c r="Z108" i="6" s="1"/>
  <c r="R108" i="11"/>
  <c r="U107" i="11"/>
  <c r="V107" i="11" s="1"/>
  <c r="R108" i="8"/>
  <c r="V107" i="8"/>
  <c r="W107" i="8" s="1"/>
  <c r="U107" i="8"/>
  <c r="S111" i="8"/>
  <c r="X108" i="6"/>
  <c r="W108" i="6"/>
  <c r="S109" i="6"/>
  <c r="U108" i="10"/>
  <c r="S109" i="10"/>
  <c r="AC107" i="14"/>
  <c r="AD107" i="14" s="1"/>
  <c r="Y107" i="14"/>
  <c r="Z107" i="14" s="1"/>
  <c r="AA107" i="14"/>
  <c r="AB107" i="14" s="1"/>
  <c r="P108" i="14"/>
  <c r="P111" i="11"/>
  <c r="Z108" i="10"/>
  <c r="AA108" i="10" s="1"/>
  <c r="P110" i="8"/>
  <c r="U107" i="7"/>
  <c r="Q108" i="7"/>
  <c r="P111" i="9"/>
  <c r="R109" i="9"/>
  <c r="U108" i="9"/>
  <c r="V108" i="9" s="1"/>
  <c r="Q109" i="6"/>
  <c r="U108" i="6"/>
  <c r="P112" i="12"/>
  <c r="X111" i="12"/>
  <c r="Y111" i="12" s="1"/>
  <c r="Z111" i="12"/>
  <c r="AA111" i="12" s="1"/>
  <c r="U111" i="12"/>
  <c r="Z109" i="10"/>
  <c r="AA109" i="10" s="1"/>
  <c r="V109" i="10"/>
  <c r="W109" i="10" s="1"/>
  <c r="P110" i="10"/>
  <c r="X109" i="10"/>
  <c r="Y109" i="10" s="1"/>
  <c r="W107" i="7"/>
  <c r="S108" i="7"/>
  <c r="X107" i="7"/>
  <c r="P109" i="15"/>
  <c r="AA108" i="15"/>
  <c r="AB108" i="15" s="1"/>
  <c r="Y108" i="15"/>
  <c r="Z108" i="15" s="1"/>
  <c r="AC108" i="15"/>
  <c r="AD108" i="15" s="1"/>
  <c r="U108" i="15"/>
  <c r="Q108" i="11"/>
  <c r="Y107" i="11"/>
  <c r="Z107" i="11" s="1"/>
  <c r="W107" i="11"/>
  <c r="X107" i="11" s="1"/>
  <c r="Q111" i="15"/>
  <c r="W107" i="5"/>
  <c r="S108" i="5"/>
  <c r="X107" i="5"/>
  <c r="S108" i="14"/>
  <c r="W107" i="14"/>
  <c r="X107" i="14"/>
  <c r="Q108" i="14"/>
  <c r="U107" i="14"/>
  <c r="R109" i="11" l="1"/>
  <c r="U108" i="11"/>
  <c r="V108" i="11" s="1"/>
  <c r="AC109" i="6"/>
  <c r="AD109" i="6" s="1"/>
  <c r="Y109" i="6"/>
  <c r="Z109" i="6" s="1"/>
  <c r="P110" i="6"/>
  <c r="AA109" i="6"/>
  <c r="AB109" i="6" s="1"/>
  <c r="AC108" i="5"/>
  <c r="AD108" i="5" s="1"/>
  <c r="Y108" i="5"/>
  <c r="Z108" i="5" s="1"/>
  <c r="P109" i="5"/>
  <c r="AA108" i="5"/>
  <c r="AB108" i="5" s="1"/>
  <c r="Q110" i="9"/>
  <c r="W109" i="9"/>
  <c r="X109" i="9" s="1"/>
  <c r="Y109" i="9"/>
  <c r="Z109" i="9" s="1"/>
  <c r="W108" i="14"/>
  <c r="S109" i="14"/>
  <c r="X108" i="14"/>
  <c r="Q109" i="11"/>
  <c r="Y108" i="11"/>
  <c r="Z108" i="11" s="1"/>
  <c r="W108" i="11"/>
  <c r="X108" i="11" s="1"/>
  <c r="Z112" i="12"/>
  <c r="AA112" i="12" s="1"/>
  <c r="P113" i="12"/>
  <c r="X112" i="12"/>
  <c r="Y112" i="12" s="1"/>
  <c r="U112" i="12"/>
  <c r="R110" i="9"/>
  <c r="U109" i="9"/>
  <c r="V109" i="9" s="1"/>
  <c r="T111" i="9"/>
  <c r="P112" i="9"/>
  <c r="P111" i="8"/>
  <c r="P109" i="14"/>
  <c r="AA108" i="14"/>
  <c r="AB108" i="14" s="1"/>
  <c r="AC108" i="14"/>
  <c r="AD108" i="14" s="1"/>
  <c r="Y108" i="14"/>
  <c r="Z108" i="14" s="1"/>
  <c r="S110" i="10"/>
  <c r="U109" i="10"/>
  <c r="Q109" i="5"/>
  <c r="U108" i="5"/>
  <c r="Q109" i="8"/>
  <c r="X108" i="8"/>
  <c r="Y108" i="8" s="1"/>
  <c r="Z108" i="8"/>
  <c r="AA108" i="8" s="1"/>
  <c r="P113" i="13"/>
  <c r="X112" i="13"/>
  <c r="Y112" i="13" s="1"/>
  <c r="Z112" i="13"/>
  <c r="AA112" i="13" s="1"/>
  <c r="AC108" i="7"/>
  <c r="AD108" i="7" s="1"/>
  <c r="Y108" i="7"/>
  <c r="Z108" i="7" s="1"/>
  <c r="P109" i="7"/>
  <c r="AA108" i="7"/>
  <c r="AB108" i="7" s="1"/>
  <c r="U108" i="14"/>
  <c r="Q109" i="14"/>
  <c r="Q109" i="7"/>
  <c r="U108" i="7"/>
  <c r="P112" i="11"/>
  <c r="T111" i="11"/>
  <c r="R109" i="8"/>
  <c r="U108" i="8"/>
  <c r="V108" i="8"/>
  <c r="W108" i="8" s="1"/>
  <c r="X109" i="15"/>
  <c r="S110" i="15"/>
  <c r="W109" i="15"/>
  <c r="X108" i="7"/>
  <c r="W108" i="7"/>
  <c r="S109" i="7"/>
  <c r="Q112" i="15"/>
  <c r="AC109" i="15"/>
  <c r="AD109" i="15" s="1"/>
  <c r="Y109" i="15"/>
  <c r="Z109" i="15" s="1"/>
  <c r="AA109" i="15"/>
  <c r="AB109" i="15" s="1"/>
  <c r="P110" i="15"/>
  <c r="U109" i="15"/>
  <c r="X108" i="5"/>
  <c r="W108" i="5"/>
  <c r="S109" i="5"/>
  <c r="P111" i="10"/>
  <c r="X110" i="10"/>
  <c r="Y110" i="10" s="1"/>
  <c r="Z110" i="10"/>
  <c r="AA110" i="10" s="1"/>
  <c r="V110" i="10"/>
  <c r="W110" i="10" s="1"/>
  <c r="U109" i="6"/>
  <c r="Q110" i="6"/>
  <c r="S110" i="6"/>
  <c r="X109" i="6"/>
  <c r="W109" i="6"/>
  <c r="S112" i="8"/>
  <c r="X110" i="6" l="1"/>
  <c r="W110" i="6"/>
  <c r="S111" i="6"/>
  <c r="Q113" i="15"/>
  <c r="U109" i="7"/>
  <c r="Q110" i="7"/>
  <c r="P110" i="7"/>
  <c r="AA109" i="7"/>
  <c r="AB109" i="7" s="1"/>
  <c r="AC109" i="7"/>
  <c r="AD109" i="7" s="1"/>
  <c r="Y109" i="7"/>
  <c r="Z109" i="7" s="1"/>
  <c r="Q110" i="8"/>
  <c r="Z109" i="8"/>
  <c r="AA109" i="8" s="1"/>
  <c r="X109" i="8"/>
  <c r="Y109" i="8" s="1"/>
  <c r="S111" i="10"/>
  <c r="U110" i="10"/>
  <c r="AC109" i="14"/>
  <c r="AD109" i="14" s="1"/>
  <c r="Y109" i="14"/>
  <c r="Z109" i="14" s="1"/>
  <c r="P110" i="14"/>
  <c r="AA109" i="14"/>
  <c r="AB109" i="14" s="1"/>
  <c r="X109" i="14"/>
  <c r="S110" i="14"/>
  <c r="W109" i="14"/>
  <c r="Q111" i="9"/>
  <c r="W110" i="9"/>
  <c r="X110" i="9" s="1"/>
  <c r="Y110" i="9"/>
  <c r="Z110" i="9" s="1"/>
  <c r="W109" i="5"/>
  <c r="S110" i="5"/>
  <c r="X109" i="5"/>
  <c r="R111" i="9"/>
  <c r="U111" i="9" s="1"/>
  <c r="V111" i="9" s="1"/>
  <c r="U110" i="9"/>
  <c r="V110" i="9" s="1"/>
  <c r="Q111" i="6"/>
  <c r="U110" i="6"/>
  <c r="W109" i="7"/>
  <c r="S110" i="7"/>
  <c r="X109" i="7"/>
  <c r="W110" i="15"/>
  <c r="S111" i="15"/>
  <c r="X110" i="15"/>
  <c r="R110" i="8"/>
  <c r="U109" i="8"/>
  <c r="V109" i="8"/>
  <c r="W109" i="8" s="1"/>
  <c r="Q110" i="14"/>
  <c r="U109" i="14"/>
  <c r="Z113" i="13"/>
  <c r="AA113" i="13" s="1"/>
  <c r="P114" i="13"/>
  <c r="X113" i="13"/>
  <c r="Y113" i="13" s="1"/>
  <c r="T113" i="13"/>
  <c r="P111" i="15"/>
  <c r="AA110" i="15"/>
  <c r="AB110" i="15" s="1"/>
  <c r="Y110" i="15"/>
  <c r="Z110" i="15" s="1"/>
  <c r="AC110" i="15"/>
  <c r="AD110" i="15" s="1"/>
  <c r="U110" i="15"/>
  <c r="S113" i="8"/>
  <c r="P112" i="10"/>
  <c r="X111" i="10"/>
  <c r="Y111" i="10" s="1"/>
  <c r="T111" i="10"/>
  <c r="Z111" i="10"/>
  <c r="AA111" i="10" s="1"/>
  <c r="V111" i="10"/>
  <c r="W111" i="10" s="1"/>
  <c r="P113" i="11"/>
  <c r="U109" i="5"/>
  <c r="Q110" i="5"/>
  <c r="T111" i="8"/>
  <c r="P112" i="8"/>
  <c r="P113" i="9"/>
  <c r="Z113" i="12"/>
  <c r="AA113" i="12" s="1"/>
  <c r="T113" i="12"/>
  <c r="R114" i="12"/>
  <c r="R115" i="12" s="1"/>
  <c r="R116" i="12" s="1"/>
  <c r="R117" i="12" s="1"/>
  <c r="R118" i="12" s="1"/>
  <c r="R119" i="12" s="1"/>
  <c r="R120" i="12" s="1"/>
  <c r="R121" i="12" s="1"/>
  <c r="R122" i="12" s="1"/>
  <c r="R123" i="12" s="1"/>
  <c r="R124" i="12" s="1"/>
  <c r="R125" i="12" s="1"/>
  <c r="U113" i="12"/>
  <c r="P114" i="12"/>
  <c r="X113" i="12"/>
  <c r="Y113" i="12" s="1"/>
  <c r="Q110" i="11"/>
  <c r="Y109" i="11"/>
  <c r="Z109" i="11" s="1"/>
  <c r="W109" i="11"/>
  <c r="X109" i="11" s="1"/>
  <c r="P110" i="5"/>
  <c r="AA109" i="5"/>
  <c r="AB109" i="5" s="1"/>
  <c r="AC109" i="5"/>
  <c r="AD109" i="5" s="1"/>
  <c r="Y109" i="5"/>
  <c r="Z109" i="5" s="1"/>
  <c r="P111" i="6"/>
  <c r="AA110" i="6"/>
  <c r="AB110" i="6" s="1"/>
  <c r="AC110" i="6"/>
  <c r="AD110" i="6" s="1"/>
  <c r="Y110" i="6"/>
  <c r="Z110" i="6" s="1"/>
  <c r="R110" i="11"/>
  <c r="U109" i="11"/>
  <c r="V109" i="11" s="1"/>
  <c r="R111" i="8" l="1"/>
  <c r="U110" i="8"/>
  <c r="V110" i="8"/>
  <c r="W110" i="8" s="1"/>
  <c r="U111" i="6"/>
  <c r="Q112" i="6"/>
  <c r="X110" i="5"/>
  <c r="W110" i="5"/>
  <c r="S111" i="5"/>
  <c r="R112" i="9"/>
  <c r="Q112" i="9"/>
  <c r="Y111" i="9"/>
  <c r="Z111" i="9" s="1"/>
  <c r="W111" i="9"/>
  <c r="X111" i="9" s="1"/>
  <c r="Q111" i="8"/>
  <c r="X110" i="8"/>
  <c r="Y110" i="8" s="1"/>
  <c r="Z110" i="8"/>
  <c r="AA110" i="8" s="1"/>
  <c r="AC110" i="7"/>
  <c r="AD110" i="7" s="1"/>
  <c r="Y110" i="7"/>
  <c r="Z110" i="7" s="1"/>
  <c r="P111" i="7"/>
  <c r="AA110" i="7"/>
  <c r="AB110" i="7" s="1"/>
  <c r="P114" i="11"/>
  <c r="U110" i="14"/>
  <c r="Q111" i="14"/>
  <c r="X110" i="7"/>
  <c r="W110" i="7"/>
  <c r="S111" i="7"/>
  <c r="P111" i="14"/>
  <c r="AA110" i="14"/>
  <c r="AB110" i="14" s="1"/>
  <c r="Y110" i="14"/>
  <c r="Z110" i="14" s="1"/>
  <c r="AC110" i="14"/>
  <c r="AD110" i="14" s="1"/>
  <c r="S112" i="10"/>
  <c r="U111" i="10"/>
  <c r="Q111" i="7"/>
  <c r="U110" i="7"/>
  <c r="S112" i="6"/>
  <c r="X111" i="6"/>
  <c r="W111" i="6"/>
  <c r="Q111" i="11"/>
  <c r="W110" i="11"/>
  <c r="X110" i="11" s="1"/>
  <c r="Y110" i="11"/>
  <c r="Z110" i="11" s="1"/>
  <c r="S114" i="8"/>
  <c r="P115" i="13"/>
  <c r="X114" i="13"/>
  <c r="Y114" i="13" s="1"/>
  <c r="Z114" i="13"/>
  <c r="AA114" i="13" s="1"/>
  <c r="S112" i="15"/>
  <c r="W111" i="15"/>
  <c r="X111" i="15"/>
  <c r="W110" i="14"/>
  <c r="S111" i="14"/>
  <c r="X110" i="14"/>
  <c r="U114" i="12"/>
  <c r="Z114" i="12"/>
  <c r="AA114" i="12" s="1"/>
  <c r="P115" i="12"/>
  <c r="X114" i="12"/>
  <c r="Y114" i="12" s="1"/>
  <c r="P114" i="9"/>
  <c r="P113" i="10"/>
  <c r="X112" i="10"/>
  <c r="Y112" i="10" s="1"/>
  <c r="Z112" i="10"/>
  <c r="AA112" i="10" s="1"/>
  <c r="V112" i="10"/>
  <c r="W112" i="10" s="1"/>
  <c r="P113" i="8"/>
  <c r="Q111" i="5"/>
  <c r="U110" i="5"/>
  <c r="R111" i="11"/>
  <c r="U111" i="11" s="1"/>
  <c r="V111" i="11" s="1"/>
  <c r="U110" i="11"/>
  <c r="V110" i="11" s="1"/>
  <c r="AC111" i="6"/>
  <c r="AD111" i="6" s="1"/>
  <c r="Y111" i="6"/>
  <c r="Z111" i="6" s="1"/>
  <c r="P112" i="6"/>
  <c r="AA111" i="6"/>
  <c r="AB111" i="6" s="1"/>
  <c r="AC110" i="5"/>
  <c r="AD110" i="5" s="1"/>
  <c r="Y110" i="5"/>
  <c r="Z110" i="5" s="1"/>
  <c r="P111" i="5"/>
  <c r="AA110" i="5"/>
  <c r="AB110" i="5" s="1"/>
  <c r="AC111" i="15"/>
  <c r="AD111" i="15" s="1"/>
  <c r="Y111" i="15"/>
  <c r="Z111" i="15" s="1"/>
  <c r="AA111" i="15"/>
  <c r="AB111" i="15" s="1"/>
  <c r="P112" i="15"/>
  <c r="U111" i="15"/>
  <c r="R114" i="15"/>
  <c r="R115" i="15" s="1"/>
  <c r="R116" i="15" s="1"/>
  <c r="R117" i="15" s="1"/>
  <c r="R118" i="15" s="1"/>
  <c r="R119" i="15" s="1"/>
  <c r="R120" i="15" s="1"/>
  <c r="R121" i="15" s="1"/>
  <c r="R122" i="15" s="1"/>
  <c r="R123" i="15" s="1"/>
  <c r="R124" i="15" s="1"/>
  <c r="R125" i="15" s="1"/>
  <c r="R126" i="15" s="1"/>
  <c r="R127" i="15" s="1"/>
  <c r="R128" i="15" s="1"/>
  <c r="R129" i="15" s="1"/>
  <c r="R130" i="15" s="1"/>
  <c r="R131" i="15" s="1"/>
  <c r="R132" i="15" s="1"/>
  <c r="R133" i="15" s="1"/>
  <c r="R134" i="15" s="1"/>
  <c r="R135" i="15" s="1"/>
  <c r="R136" i="15" s="1"/>
  <c r="R137" i="15" s="1"/>
  <c r="Q114" i="15"/>
  <c r="P113" i="6" l="1"/>
  <c r="AA112" i="6"/>
  <c r="AB112" i="6" s="1"/>
  <c r="AC112" i="6"/>
  <c r="AD112" i="6" s="1"/>
  <c r="Y112" i="6"/>
  <c r="Z112" i="6" s="1"/>
  <c r="P116" i="12"/>
  <c r="X115" i="12"/>
  <c r="Y115" i="12" s="1"/>
  <c r="U115" i="12"/>
  <c r="Z115" i="12"/>
  <c r="AA115" i="12" s="1"/>
  <c r="W112" i="15"/>
  <c r="S113" i="15"/>
  <c r="X112" i="15"/>
  <c r="S115" i="8"/>
  <c r="W111" i="7"/>
  <c r="S112" i="7"/>
  <c r="X111" i="7"/>
  <c r="P115" i="11"/>
  <c r="U111" i="7"/>
  <c r="Q112" i="7"/>
  <c r="Q115" i="15"/>
  <c r="P113" i="15"/>
  <c r="AA112" i="15"/>
  <c r="AB112" i="15" s="1"/>
  <c r="Y112" i="15"/>
  <c r="Z112" i="15" s="1"/>
  <c r="AC112" i="15"/>
  <c r="AD112" i="15" s="1"/>
  <c r="U112" i="15"/>
  <c r="P112" i="5"/>
  <c r="AA111" i="5"/>
  <c r="AB111" i="5" s="1"/>
  <c r="AC111" i="5"/>
  <c r="AD111" i="5" s="1"/>
  <c r="Y111" i="5"/>
  <c r="Z111" i="5" s="1"/>
  <c r="P115" i="9"/>
  <c r="X111" i="14"/>
  <c r="S112" i="14"/>
  <c r="W111" i="14"/>
  <c r="R112" i="11"/>
  <c r="Q112" i="11"/>
  <c r="Y111" i="11"/>
  <c r="Z111" i="11" s="1"/>
  <c r="W111" i="11"/>
  <c r="X111" i="11" s="1"/>
  <c r="W111" i="5"/>
  <c r="S112" i="5"/>
  <c r="X111" i="5"/>
  <c r="U111" i="5"/>
  <c r="Q112" i="5"/>
  <c r="P114" i="8"/>
  <c r="Z113" i="10"/>
  <c r="AA113" i="10" s="1"/>
  <c r="V113" i="10"/>
  <c r="P114" i="10"/>
  <c r="X113" i="10"/>
  <c r="Y113" i="10" s="1"/>
  <c r="P112" i="7"/>
  <c r="AA111" i="7"/>
  <c r="AB111" i="7" s="1"/>
  <c r="AC111" i="7"/>
  <c r="AD111" i="7" s="1"/>
  <c r="Y111" i="7"/>
  <c r="Z111" i="7" s="1"/>
  <c r="Q113" i="9"/>
  <c r="W112" i="9"/>
  <c r="X112" i="9" s="1"/>
  <c r="Y112" i="9"/>
  <c r="Z112" i="9" s="1"/>
  <c r="P116" i="13"/>
  <c r="X115" i="13"/>
  <c r="Y115" i="13" s="1"/>
  <c r="Z115" i="13"/>
  <c r="AA115" i="13" s="1"/>
  <c r="X112" i="6"/>
  <c r="W112" i="6"/>
  <c r="S113" i="6"/>
  <c r="U112" i="10"/>
  <c r="S113" i="10"/>
  <c r="AC111" i="14"/>
  <c r="AD111" i="14" s="1"/>
  <c r="Y111" i="14"/>
  <c r="Z111" i="14" s="1"/>
  <c r="P112" i="14"/>
  <c r="AA111" i="14"/>
  <c r="AB111" i="14" s="1"/>
  <c r="U111" i="14"/>
  <c r="Q112" i="14"/>
  <c r="R112" i="8"/>
  <c r="Q112" i="8"/>
  <c r="Z111" i="8"/>
  <c r="AA111" i="8" s="1"/>
  <c r="X111" i="8"/>
  <c r="Y111" i="8" s="1"/>
  <c r="R113" i="9"/>
  <c r="U112" i="9"/>
  <c r="V112" i="9" s="1"/>
  <c r="Q113" i="6"/>
  <c r="U112" i="6"/>
  <c r="U111" i="8"/>
  <c r="V111" i="8"/>
  <c r="W111" i="8" s="1"/>
  <c r="X113" i="6" l="1"/>
  <c r="W113" i="6"/>
  <c r="S114" i="6"/>
  <c r="AC112" i="7"/>
  <c r="AD112" i="7" s="1"/>
  <c r="Y112" i="7"/>
  <c r="Z112" i="7" s="1"/>
  <c r="P113" i="7"/>
  <c r="AA112" i="7"/>
  <c r="AB112" i="7" s="1"/>
  <c r="P115" i="8"/>
  <c r="AC112" i="5"/>
  <c r="AD112" i="5" s="1"/>
  <c r="Y112" i="5"/>
  <c r="Z112" i="5" s="1"/>
  <c r="P113" i="5"/>
  <c r="AA112" i="5"/>
  <c r="AB112" i="5" s="1"/>
  <c r="X113" i="15"/>
  <c r="S114" i="15"/>
  <c r="W113" i="15"/>
  <c r="U113" i="6"/>
  <c r="Q114" i="6"/>
  <c r="R114" i="6"/>
  <c r="R115" i="6" s="1"/>
  <c r="R116" i="6" s="1"/>
  <c r="R117" i="6" s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Z116" i="13"/>
  <c r="AA116" i="13" s="1"/>
  <c r="P117" i="13"/>
  <c r="X116" i="13"/>
  <c r="Y116" i="13" s="1"/>
  <c r="Q113" i="5"/>
  <c r="U112" i="5"/>
  <c r="R113" i="11"/>
  <c r="U112" i="11"/>
  <c r="V112" i="11" s="1"/>
  <c r="P114" i="15"/>
  <c r="Y113" i="15"/>
  <c r="Z113" i="15" s="1"/>
  <c r="AC113" i="15"/>
  <c r="AD113" i="15" s="1"/>
  <c r="AA113" i="15"/>
  <c r="AB113" i="15" s="1"/>
  <c r="U113" i="15"/>
  <c r="S116" i="8"/>
  <c r="P117" i="12"/>
  <c r="X116" i="12"/>
  <c r="Y116" i="12" s="1"/>
  <c r="U116" i="12"/>
  <c r="Z116" i="12"/>
  <c r="AA116" i="12" s="1"/>
  <c r="AC113" i="6"/>
  <c r="AD113" i="6" s="1"/>
  <c r="Y113" i="6"/>
  <c r="Z113" i="6" s="1"/>
  <c r="P114" i="6"/>
  <c r="AA113" i="6"/>
  <c r="AB113" i="6" s="1"/>
  <c r="Q113" i="14"/>
  <c r="U112" i="14"/>
  <c r="X112" i="5"/>
  <c r="W112" i="5"/>
  <c r="S113" i="5"/>
  <c r="P116" i="9"/>
  <c r="Q113" i="7"/>
  <c r="U112" i="7"/>
  <c r="Q113" i="8"/>
  <c r="X112" i="8"/>
  <c r="Y112" i="8" s="1"/>
  <c r="Z112" i="8"/>
  <c r="AA112" i="8" s="1"/>
  <c r="U113" i="10"/>
  <c r="S114" i="10"/>
  <c r="Z114" i="10"/>
  <c r="AA114" i="10" s="1"/>
  <c r="V114" i="10"/>
  <c r="W114" i="10" s="1"/>
  <c r="P115" i="10"/>
  <c r="X114" i="10"/>
  <c r="Y114" i="10" s="1"/>
  <c r="Q116" i="15"/>
  <c r="P116" i="11"/>
  <c r="Q114" i="9"/>
  <c r="W113" i="9"/>
  <c r="X113" i="9" s="1"/>
  <c r="Y113" i="9"/>
  <c r="Z113" i="9" s="1"/>
  <c r="Q113" i="11"/>
  <c r="Y112" i="11"/>
  <c r="Z112" i="11" s="1"/>
  <c r="W112" i="11"/>
  <c r="X112" i="11" s="1"/>
  <c r="R114" i="9"/>
  <c r="U113" i="9"/>
  <c r="V113" i="9" s="1"/>
  <c r="R113" i="8"/>
  <c r="U112" i="8"/>
  <c r="V112" i="8"/>
  <c r="W112" i="8" s="1"/>
  <c r="P113" i="14"/>
  <c r="AA112" i="14"/>
  <c r="AB112" i="14" s="1"/>
  <c r="Y112" i="14"/>
  <c r="Z112" i="14" s="1"/>
  <c r="AC112" i="14"/>
  <c r="AD112" i="14" s="1"/>
  <c r="W113" i="10"/>
  <c r="W112" i="14"/>
  <c r="S113" i="14"/>
  <c r="X112" i="14"/>
  <c r="X112" i="7"/>
  <c r="W112" i="7"/>
  <c r="S113" i="7"/>
  <c r="S114" i="7" l="1"/>
  <c r="X113" i="7"/>
  <c r="W113" i="7"/>
  <c r="U113" i="14"/>
  <c r="R114" i="14"/>
  <c r="R115" i="14" s="1"/>
  <c r="R116" i="14" s="1"/>
  <c r="R117" i="14" s="1"/>
  <c r="R118" i="14" s="1"/>
  <c r="R119" i="14" s="1"/>
  <c r="R120" i="14" s="1"/>
  <c r="R121" i="14" s="1"/>
  <c r="R122" i="14" s="1"/>
  <c r="R123" i="14" s="1"/>
  <c r="R124" i="14" s="1"/>
  <c r="R125" i="14" s="1"/>
  <c r="R126" i="14" s="1"/>
  <c r="R127" i="14" s="1"/>
  <c r="R128" i="14" s="1"/>
  <c r="R129" i="14" s="1"/>
  <c r="R130" i="14" s="1"/>
  <c r="R131" i="14" s="1"/>
  <c r="R132" i="14" s="1"/>
  <c r="R133" i="14" s="1"/>
  <c r="R134" i="14" s="1"/>
  <c r="R135" i="14" s="1"/>
  <c r="R136" i="14" s="1"/>
  <c r="R137" i="14" s="1"/>
  <c r="Q114" i="14"/>
  <c r="Z117" i="12"/>
  <c r="AA117" i="12" s="1"/>
  <c r="U117" i="12"/>
  <c r="X117" i="12"/>
  <c r="Y117" i="12" s="1"/>
  <c r="P118" i="12"/>
  <c r="R114" i="8"/>
  <c r="U113" i="8"/>
  <c r="V113" i="8"/>
  <c r="W113" i="8" s="1"/>
  <c r="Q115" i="9"/>
  <c r="W114" i="9"/>
  <c r="X114" i="9" s="1"/>
  <c r="Y114" i="9"/>
  <c r="Z114" i="9" s="1"/>
  <c r="S115" i="10"/>
  <c r="U114" i="10"/>
  <c r="Q114" i="8"/>
  <c r="X113" i="8"/>
  <c r="Y113" i="8" s="1"/>
  <c r="Z113" i="8"/>
  <c r="AA113" i="8" s="1"/>
  <c r="P117" i="9"/>
  <c r="R114" i="11"/>
  <c r="U113" i="11"/>
  <c r="V113" i="11" s="1"/>
  <c r="Z117" i="13"/>
  <c r="AA117" i="13" s="1"/>
  <c r="X117" i="13"/>
  <c r="Y117" i="13" s="1"/>
  <c r="P118" i="13"/>
  <c r="W114" i="6"/>
  <c r="S115" i="6"/>
  <c r="X114" i="6"/>
  <c r="X113" i="14"/>
  <c r="S114" i="14"/>
  <c r="W113" i="14"/>
  <c r="U114" i="6"/>
  <c r="Q115" i="6"/>
  <c r="AA113" i="14"/>
  <c r="AB113" i="14" s="1"/>
  <c r="P114" i="14"/>
  <c r="AC113" i="14"/>
  <c r="AD113" i="14" s="1"/>
  <c r="Y113" i="14"/>
  <c r="Z113" i="14" s="1"/>
  <c r="Q114" i="11"/>
  <c r="W113" i="11"/>
  <c r="X113" i="11" s="1"/>
  <c r="Y113" i="11"/>
  <c r="Z113" i="11" s="1"/>
  <c r="P117" i="11"/>
  <c r="P116" i="10"/>
  <c r="X115" i="10"/>
  <c r="Y115" i="10" s="1"/>
  <c r="Z115" i="10"/>
  <c r="AA115" i="10" s="1"/>
  <c r="V115" i="10"/>
  <c r="W115" i="10" s="1"/>
  <c r="P115" i="6"/>
  <c r="AA114" i="6"/>
  <c r="AB114" i="6" s="1"/>
  <c r="AC114" i="6"/>
  <c r="AD114" i="6" s="1"/>
  <c r="Y114" i="6"/>
  <c r="Z114" i="6" s="1"/>
  <c r="S117" i="8"/>
  <c r="AC113" i="5"/>
  <c r="AD113" i="5" s="1"/>
  <c r="Y113" i="5"/>
  <c r="Z113" i="5" s="1"/>
  <c r="P114" i="5"/>
  <c r="AA113" i="5"/>
  <c r="AB113" i="5" s="1"/>
  <c r="P116" i="8"/>
  <c r="AC113" i="7"/>
  <c r="AD113" i="7" s="1"/>
  <c r="Y113" i="7"/>
  <c r="Z113" i="7" s="1"/>
  <c r="P114" i="7"/>
  <c r="AA113" i="7"/>
  <c r="AB113" i="7" s="1"/>
  <c r="Q117" i="15"/>
  <c r="S114" i="5"/>
  <c r="X113" i="5"/>
  <c r="W113" i="5"/>
  <c r="R115" i="9"/>
  <c r="U114" i="9"/>
  <c r="V114" i="9" s="1"/>
  <c r="U113" i="7"/>
  <c r="R114" i="7"/>
  <c r="R115" i="7" s="1"/>
  <c r="R116" i="7" s="1"/>
  <c r="R117" i="7" s="1"/>
  <c r="R118" i="7" s="1"/>
  <c r="R119" i="7" s="1"/>
  <c r="R120" i="7" s="1"/>
  <c r="R121" i="7" s="1"/>
  <c r="R122" i="7" s="1"/>
  <c r="R123" i="7" s="1"/>
  <c r="R124" i="7" s="1"/>
  <c r="R125" i="7" s="1"/>
  <c r="R126" i="7" s="1"/>
  <c r="R127" i="7" s="1"/>
  <c r="R128" i="7" s="1"/>
  <c r="R129" i="7" s="1"/>
  <c r="R130" i="7" s="1"/>
  <c r="R131" i="7" s="1"/>
  <c r="R132" i="7" s="1"/>
  <c r="R133" i="7" s="1"/>
  <c r="R134" i="7" s="1"/>
  <c r="R135" i="7" s="1"/>
  <c r="R136" i="7" s="1"/>
  <c r="R137" i="7" s="1"/>
  <c r="Q114" i="7"/>
  <c r="AA114" i="15"/>
  <c r="AB114" i="15" s="1"/>
  <c r="P115" i="15"/>
  <c r="Y114" i="15"/>
  <c r="Z114" i="15" s="1"/>
  <c r="AC114" i="15"/>
  <c r="AD114" i="15" s="1"/>
  <c r="U114" i="15"/>
  <c r="U113" i="5"/>
  <c r="Q114" i="5"/>
  <c r="R114" i="5"/>
  <c r="R115" i="5" s="1"/>
  <c r="R116" i="5" s="1"/>
  <c r="R117" i="5" s="1"/>
  <c r="R118" i="5" s="1"/>
  <c r="R119" i="5" s="1"/>
  <c r="R120" i="5" s="1"/>
  <c r="R121" i="5" s="1"/>
  <c r="R122" i="5" s="1"/>
  <c r="R123" i="5" s="1"/>
  <c r="R124" i="5" s="1"/>
  <c r="R125" i="5" s="1"/>
  <c r="R126" i="5" s="1"/>
  <c r="R127" i="5" s="1"/>
  <c r="R128" i="5" s="1"/>
  <c r="R129" i="5" s="1"/>
  <c r="R130" i="5" s="1"/>
  <c r="R131" i="5" s="1"/>
  <c r="R132" i="5" s="1"/>
  <c r="R133" i="5" s="1"/>
  <c r="R134" i="5" s="1"/>
  <c r="R135" i="5" s="1"/>
  <c r="R136" i="5" s="1"/>
  <c r="R137" i="5" s="1"/>
  <c r="S115" i="15"/>
  <c r="W114" i="15"/>
  <c r="X114" i="15"/>
  <c r="P118" i="11" l="1"/>
  <c r="AC114" i="14"/>
  <c r="AD114" i="14" s="1"/>
  <c r="AA114" i="14"/>
  <c r="AB114" i="14" s="1"/>
  <c r="Y114" i="14"/>
  <c r="Z114" i="14" s="1"/>
  <c r="P115" i="14"/>
  <c r="X115" i="15"/>
  <c r="S116" i="15"/>
  <c r="W115" i="15"/>
  <c r="Y115" i="15"/>
  <c r="Z115" i="15" s="1"/>
  <c r="AC115" i="15"/>
  <c r="AD115" i="15" s="1"/>
  <c r="AA115" i="15"/>
  <c r="AB115" i="15" s="1"/>
  <c r="P116" i="15"/>
  <c r="U115" i="15"/>
  <c r="P117" i="8"/>
  <c r="Q115" i="11"/>
  <c r="W114" i="11"/>
  <c r="X114" i="11" s="1"/>
  <c r="Y114" i="11"/>
  <c r="Z114" i="11" s="1"/>
  <c r="S115" i="14"/>
  <c r="X114" i="14"/>
  <c r="W114" i="14"/>
  <c r="Q115" i="8"/>
  <c r="X114" i="8"/>
  <c r="Y114" i="8" s="1"/>
  <c r="Z114" i="8"/>
  <c r="AA114" i="8" s="1"/>
  <c r="R115" i="8"/>
  <c r="V114" i="8"/>
  <c r="W114" i="8" s="1"/>
  <c r="U114" i="8"/>
  <c r="Q115" i="5"/>
  <c r="U114" i="5"/>
  <c r="X115" i="6"/>
  <c r="W115" i="6"/>
  <c r="S116" i="6"/>
  <c r="X114" i="5"/>
  <c r="W114" i="5"/>
  <c r="S115" i="5"/>
  <c r="P115" i="7"/>
  <c r="AA114" i="7"/>
  <c r="AB114" i="7" s="1"/>
  <c r="AC114" i="7"/>
  <c r="AD114" i="7" s="1"/>
  <c r="Y114" i="7"/>
  <c r="Z114" i="7" s="1"/>
  <c r="P115" i="5"/>
  <c r="AA114" i="5"/>
  <c r="AB114" i="5" s="1"/>
  <c r="AC114" i="5"/>
  <c r="AD114" i="5" s="1"/>
  <c r="Y114" i="5"/>
  <c r="Z114" i="5" s="1"/>
  <c r="S118" i="8"/>
  <c r="AC115" i="6"/>
  <c r="AD115" i="6" s="1"/>
  <c r="Y115" i="6"/>
  <c r="Z115" i="6" s="1"/>
  <c r="P116" i="6"/>
  <c r="AA115" i="6"/>
  <c r="AB115" i="6" s="1"/>
  <c r="P117" i="10"/>
  <c r="X116" i="10"/>
  <c r="Y116" i="10" s="1"/>
  <c r="V116" i="10"/>
  <c r="Q116" i="6"/>
  <c r="U115" i="6"/>
  <c r="P119" i="13"/>
  <c r="X118" i="13"/>
  <c r="Y118" i="13" s="1"/>
  <c r="Z118" i="13"/>
  <c r="AA118" i="13" s="1"/>
  <c r="R115" i="11"/>
  <c r="U114" i="11"/>
  <c r="V114" i="11" s="1"/>
  <c r="P118" i="9"/>
  <c r="Q116" i="9"/>
  <c r="Y115" i="9"/>
  <c r="Z115" i="9" s="1"/>
  <c r="W115" i="9"/>
  <c r="X115" i="9" s="1"/>
  <c r="U118" i="12"/>
  <c r="Z118" i="12"/>
  <c r="AA118" i="12" s="1"/>
  <c r="X118" i="12"/>
  <c r="Y118" i="12" s="1"/>
  <c r="P119" i="12"/>
  <c r="U114" i="14"/>
  <c r="Q115" i="14"/>
  <c r="Q115" i="7"/>
  <c r="U114" i="7"/>
  <c r="R116" i="9"/>
  <c r="U115" i="9"/>
  <c r="V115" i="9" s="1"/>
  <c r="Q118" i="15"/>
  <c r="S116" i="10"/>
  <c r="U115" i="10"/>
  <c r="X114" i="7"/>
  <c r="W114" i="7"/>
  <c r="S115" i="7"/>
  <c r="U116" i="10" l="1"/>
  <c r="S117" i="10"/>
  <c r="R117" i="9"/>
  <c r="U116" i="9"/>
  <c r="V116" i="9" s="1"/>
  <c r="Q117" i="9"/>
  <c r="W116" i="9"/>
  <c r="X116" i="9" s="1"/>
  <c r="Y116" i="9"/>
  <c r="Z116" i="9" s="1"/>
  <c r="Z116" i="10"/>
  <c r="AA116" i="10" s="1"/>
  <c r="S119" i="8"/>
  <c r="AA116" i="15"/>
  <c r="AB116" i="15" s="1"/>
  <c r="P117" i="15"/>
  <c r="Y116" i="15"/>
  <c r="Z116" i="15" s="1"/>
  <c r="AC116" i="15"/>
  <c r="AD116" i="15" s="1"/>
  <c r="U116" i="15"/>
  <c r="P120" i="13"/>
  <c r="X119" i="13"/>
  <c r="Y119" i="13" s="1"/>
  <c r="Z119" i="13"/>
  <c r="AA119" i="13" s="1"/>
  <c r="W116" i="10"/>
  <c r="P117" i="6"/>
  <c r="AA116" i="6"/>
  <c r="AB116" i="6" s="1"/>
  <c r="AC116" i="6"/>
  <c r="AD116" i="6" s="1"/>
  <c r="Y116" i="6"/>
  <c r="Z116" i="6" s="1"/>
  <c r="AC115" i="5"/>
  <c r="AD115" i="5" s="1"/>
  <c r="Y115" i="5"/>
  <c r="Z115" i="5" s="1"/>
  <c r="P116" i="5"/>
  <c r="AA115" i="5"/>
  <c r="AB115" i="5" s="1"/>
  <c r="AC115" i="7"/>
  <c r="AD115" i="7" s="1"/>
  <c r="Y115" i="7"/>
  <c r="Z115" i="7" s="1"/>
  <c r="P116" i="7"/>
  <c r="AA115" i="7"/>
  <c r="AB115" i="7" s="1"/>
  <c r="W116" i="6"/>
  <c r="S117" i="6"/>
  <c r="X116" i="6"/>
  <c r="U115" i="5"/>
  <c r="Q116" i="5"/>
  <c r="Q116" i="11"/>
  <c r="Y115" i="11"/>
  <c r="Z115" i="11" s="1"/>
  <c r="W115" i="11"/>
  <c r="X115" i="11" s="1"/>
  <c r="S117" i="15"/>
  <c r="X116" i="15"/>
  <c r="W116" i="15"/>
  <c r="Q116" i="14"/>
  <c r="U115" i="14"/>
  <c r="Q119" i="15"/>
  <c r="U115" i="7"/>
  <c r="Q116" i="7"/>
  <c r="P120" i="12"/>
  <c r="X119" i="12"/>
  <c r="Y119" i="12" s="1"/>
  <c r="U119" i="12"/>
  <c r="Z119" i="12"/>
  <c r="AA119" i="12" s="1"/>
  <c r="P119" i="9"/>
  <c r="R116" i="11"/>
  <c r="U115" i="11"/>
  <c r="V115" i="11" s="1"/>
  <c r="S116" i="5"/>
  <c r="X115" i="5"/>
  <c r="W115" i="5"/>
  <c r="X115" i="14"/>
  <c r="S116" i="14"/>
  <c r="W115" i="14"/>
  <c r="P118" i="8"/>
  <c r="P119" i="11"/>
  <c r="R116" i="8"/>
  <c r="U115" i="8"/>
  <c r="V115" i="8"/>
  <c r="W115" i="8" s="1"/>
  <c r="S116" i="7"/>
  <c r="X115" i="7"/>
  <c r="W115" i="7"/>
  <c r="U116" i="6"/>
  <c r="Q117" i="6"/>
  <c r="Z117" i="10"/>
  <c r="AA117" i="10" s="1"/>
  <c r="V117" i="10"/>
  <c r="W117" i="10" s="1"/>
  <c r="P118" i="10"/>
  <c r="X117" i="10"/>
  <c r="Y117" i="10" s="1"/>
  <c r="Q116" i="8"/>
  <c r="X115" i="8"/>
  <c r="Y115" i="8" s="1"/>
  <c r="Z115" i="8"/>
  <c r="AA115" i="8" s="1"/>
  <c r="P116" i="14"/>
  <c r="Y115" i="14"/>
  <c r="Z115" i="14" s="1"/>
  <c r="AA115" i="14"/>
  <c r="AB115" i="14" s="1"/>
  <c r="AC115" i="14"/>
  <c r="AD115" i="14" s="1"/>
  <c r="X117" i="15" l="1"/>
  <c r="S118" i="15"/>
  <c r="W117" i="15"/>
  <c r="AC117" i="6"/>
  <c r="AD117" i="6" s="1"/>
  <c r="Y117" i="6"/>
  <c r="Z117" i="6" s="1"/>
  <c r="P118" i="6"/>
  <c r="AA117" i="6"/>
  <c r="AB117" i="6" s="1"/>
  <c r="Z118" i="10"/>
  <c r="AA118" i="10" s="1"/>
  <c r="V118" i="10"/>
  <c r="P119" i="10"/>
  <c r="X118" i="10"/>
  <c r="Y118" i="10" s="1"/>
  <c r="S117" i="14"/>
  <c r="W116" i="14"/>
  <c r="X116" i="14"/>
  <c r="X116" i="5"/>
  <c r="W116" i="5"/>
  <c r="S117" i="5"/>
  <c r="U116" i="14"/>
  <c r="Q117" i="14"/>
  <c r="R118" i="9"/>
  <c r="U117" i="9"/>
  <c r="V117" i="9" s="1"/>
  <c r="AA116" i="14"/>
  <c r="AB116" i="14" s="1"/>
  <c r="P117" i="14"/>
  <c r="AC116" i="14"/>
  <c r="AD116" i="14" s="1"/>
  <c r="Y116" i="14"/>
  <c r="Z116" i="14" s="1"/>
  <c r="Q118" i="6"/>
  <c r="U117" i="6"/>
  <c r="X116" i="7"/>
  <c r="W116" i="7"/>
  <c r="S117" i="7"/>
  <c r="Q117" i="7"/>
  <c r="U116" i="7"/>
  <c r="Q117" i="5"/>
  <c r="U116" i="5"/>
  <c r="AC117" i="15"/>
  <c r="AD117" i="15" s="1"/>
  <c r="AA117" i="15"/>
  <c r="AB117" i="15" s="1"/>
  <c r="P118" i="15"/>
  <c r="Y117" i="15"/>
  <c r="Z117" i="15" s="1"/>
  <c r="U117" i="15"/>
  <c r="Q120" i="15"/>
  <c r="P117" i="7"/>
  <c r="AA116" i="7"/>
  <c r="AB116" i="7" s="1"/>
  <c r="AC116" i="7"/>
  <c r="AD116" i="7" s="1"/>
  <c r="Y116" i="7"/>
  <c r="Z116" i="7" s="1"/>
  <c r="P117" i="5"/>
  <c r="AA116" i="5"/>
  <c r="AB116" i="5" s="1"/>
  <c r="AC116" i="5"/>
  <c r="AD116" i="5" s="1"/>
  <c r="Y116" i="5"/>
  <c r="Z116" i="5" s="1"/>
  <c r="S120" i="8"/>
  <c r="U117" i="10"/>
  <c r="S118" i="10"/>
  <c r="P120" i="11"/>
  <c r="Z120" i="13"/>
  <c r="AA120" i="13" s="1"/>
  <c r="X120" i="13"/>
  <c r="Y120" i="13" s="1"/>
  <c r="P121" i="13"/>
  <c r="Q117" i="8"/>
  <c r="Z116" i="8"/>
  <c r="AA116" i="8" s="1"/>
  <c r="X116" i="8"/>
  <c r="Y116" i="8" s="1"/>
  <c r="R117" i="8"/>
  <c r="V116" i="8"/>
  <c r="W116" i="8" s="1"/>
  <c r="U116" i="8"/>
  <c r="P119" i="8"/>
  <c r="R117" i="11"/>
  <c r="U116" i="11"/>
  <c r="V116" i="11" s="1"/>
  <c r="P120" i="9"/>
  <c r="P121" i="12"/>
  <c r="X120" i="12"/>
  <c r="Y120" i="12" s="1"/>
  <c r="Z120" i="12"/>
  <c r="AA120" i="12" s="1"/>
  <c r="U120" i="12"/>
  <c r="Q117" i="11"/>
  <c r="W116" i="11"/>
  <c r="X116" i="11" s="1"/>
  <c r="Y116" i="11"/>
  <c r="Z116" i="11" s="1"/>
  <c r="X117" i="6"/>
  <c r="W117" i="6"/>
  <c r="S118" i="6"/>
  <c r="Q118" i="9"/>
  <c r="Y117" i="9"/>
  <c r="Z117" i="9" s="1"/>
  <c r="W117" i="9"/>
  <c r="X117" i="9" s="1"/>
  <c r="R118" i="8" l="1"/>
  <c r="U117" i="8"/>
  <c r="V117" i="8"/>
  <c r="W117" i="8" s="1"/>
  <c r="Z121" i="13"/>
  <c r="AA121" i="13" s="1"/>
  <c r="P122" i="13"/>
  <c r="X121" i="13"/>
  <c r="Y121" i="13" s="1"/>
  <c r="P121" i="9"/>
  <c r="R118" i="11"/>
  <c r="U117" i="11"/>
  <c r="V117" i="11" s="1"/>
  <c r="U117" i="7"/>
  <c r="Q118" i="7"/>
  <c r="Y117" i="14"/>
  <c r="Z117" i="14" s="1"/>
  <c r="AC117" i="14"/>
  <c r="AD117" i="14" s="1"/>
  <c r="AA117" i="14"/>
  <c r="AB117" i="14" s="1"/>
  <c r="P118" i="14"/>
  <c r="Q118" i="14"/>
  <c r="U117" i="14"/>
  <c r="Q119" i="9"/>
  <c r="W118" i="9"/>
  <c r="X118" i="9" s="1"/>
  <c r="Y118" i="9"/>
  <c r="Z118" i="9" s="1"/>
  <c r="P121" i="11"/>
  <c r="S121" i="8"/>
  <c r="AC117" i="5"/>
  <c r="AD117" i="5" s="1"/>
  <c r="Y117" i="5"/>
  <c r="Z117" i="5" s="1"/>
  <c r="P118" i="5"/>
  <c r="AA117" i="5"/>
  <c r="AB117" i="5" s="1"/>
  <c r="AC117" i="7"/>
  <c r="AD117" i="7" s="1"/>
  <c r="Y117" i="7"/>
  <c r="Z117" i="7" s="1"/>
  <c r="P118" i="7"/>
  <c r="AA117" i="7"/>
  <c r="AB117" i="7" s="1"/>
  <c r="S118" i="7"/>
  <c r="X117" i="7"/>
  <c r="W117" i="7"/>
  <c r="U118" i="6"/>
  <c r="Q119" i="6"/>
  <c r="P120" i="10"/>
  <c r="X119" i="10"/>
  <c r="Y119" i="10" s="1"/>
  <c r="V119" i="10"/>
  <c r="P119" i="6"/>
  <c r="AA118" i="6"/>
  <c r="AB118" i="6" s="1"/>
  <c r="AC118" i="6"/>
  <c r="AD118" i="6" s="1"/>
  <c r="Y118" i="6"/>
  <c r="Z118" i="6" s="1"/>
  <c r="S119" i="15"/>
  <c r="X118" i="15"/>
  <c r="W118" i="15"/>
  <c r="Q121" i="15"/>
  <c r="R119" i="9"/>
  <c r="U118" i="9"/>
  <c r="V118" i="9" s="1"/>
  <c r="X117" i="14"/>
  <c r="S118" i="14"/>
  <c r="W117" i="14"/>
  <c r="W118" i="6"/>
  <c r="S119" i="6"/>
  <c r="X118" i="6"/>
  <c r="Q118" i="11"/>
  <c r="W117" i="11"/>
  <c r="X117" i="11" s="1"/>
  <c r="Y117" i="11"/>
  <c r="Z117" i="11" s="1"/>
  <c r="Z121" i="12"/>
  <c r="AA121" i="12" s="1"/>
  <c r="P122" i="12"/>
  <c r="X121" i="12"/>
  <c r="Y121" i="12" s="1"/>
  <c r="U121" i="12"/>
  <c r="P120" i="8"/>
  <c r="Q118" i="8"/>
  <c r="X117" i="8"/>
  <c r="Y117" i="8" s="1"/>
  <c r="Z117" i="8"/>
  <c r="AA117" i="8" s="1"/>
  <c r="S119" i="10"/>
  <c r="U118" i="10"/>
  <c r="P119" i="15"/>
  <c r="Y118" i="15"/>
  <c r="Z118" i="15" s="1"/>
  <c r="AC118" i="15"/>
  <c r="AD118" i="15" s="1"/>
  <c r="AA118" i="15"/>
  <c r="AB118" i="15" s="1"/>
  <c r="U118" i="15"/>
  <c r="U117" i="5"/>
  <c r="Q118" i="5"/>
  <c r="S118" i="5"/>
  <c r="X117" i="5"/>
  <c r="W117" i="5"/>
  <c r="W118" i="10"/>
  <c r="Q119" i="11" l="1"/>
  <c r="Y118" i="11"/>
  <c r="Z118" i="11" s="1"/>
  <c r="W118" i="11"/>
  <c r="X118" i="11" s="1"/>
  <c r="R120" i="9"/>
  <c r="U119" i="9"/>
  <c r="V119" i="9" s="1"/>
  <c r="P119" i="7"/>
  <c r="AA118" i="7"/>
  <c r="AB118" i="7" s="1"/>
  <c r="AC118" i="7"/>
  <c r="AD118" i="7" s="1"/>
  <c r="Y118" i="7"/>
  <c r="Z118" i="7" s="1"/>
  <c r="P119" i="5"/>
  <c r="AA118" i="5"/>
  <c r="AB118" i="5" s="1"/>
  <c r="AC118" i="5"/>
  <c r="AD118" i="5" s="1"/>
  <c r="Y118" i="5"/>
  <c r="Z118" i="5" s="1"/>
  <c r="X118" i="5"/>
  <c r="W118" i="5"/>
  <c r="S119" i="5"/>
  <c r="Q119" i="8"/>
  <c r="X118" i="8"/>
  <c r="Y118" i="8" s="1"/>
  <c r="Z118" i="8"/>
  <c r="AA118" i="8" s="1"/>
  <c r="S119" i="14"/>
  <c r="X118" i="14"/>
  <c r="W118" i="14"/>
  <c r="Q122" i="15"/>
  <c r="X119" i="15"/>
  <c r="S120" i="15"/>
  <c r="W119" i="15"/>
  <c r="AC119" i="6"/>
  <c r="AD119" i="6" s="1"/>
  <c r="Y119" i="6"/>
  <c r="Z119" i="6" s="1"/>
  <c r="P120" i="6"/>
  <c r="AA119" i="6"/>
  <c r="AB119" i="6" s="1"/>
  <c r="P121" i="10"/>
  <c r="X120" i="10"/>
  <c r="Y120" i="10" s="1"/>
  <c r="V120" i="10"/>
  <c r="U118" i="14"/>
  <c r="Q119" i="14"/>
  <c r="R119" i="11"/>
  <c r="U118" i="11"/>
  <c r="V118" i="11" s="1"/>
  <c r="P122" i="9"/>
  <c r="U122" i="12"/>
  <c r="Z122" i="12"/>
  <c r="AA122" i="12" s="1"/>
  <c r="P123" i="12"/>
  <c r="X122" i="12"/>
  <c r="Y122" i="12" s="1"/>
  <c r="S122" i="8"/>
  <c r="Q119" i="5"/>
  <c r="U118" i="5"/>
  <c r="S120" i="10"/>
  <c r="Z120" i="10" s="1"/>
  <c r="AA120" i="10" s="1"/>
  <c r="U119" i="10"/>
  <c r="X119" i="6"/>
  <c r="W119" i="6"/>
  <c r="S120" i="6"/>
  <c r="W119" i="10"/>
  <c r="Q120" i="6"/>
  <c r="U119" i="6"/>
  <c r="X118" i="7"/>
  <c r="W118" i="7"/>
  <c r="S119" i="7"/>
  <c r="P122" i="11"/>
  <c r="AA118" i="14"/>
  <c r="AB118" i="14" s="1"/>
  <c r="P119" i="14"/>
  <c r="Y118" i="14"/>
  <c r="Z118" i="14" s="1"/>
  <c r="AC118" i="14"/>
  <c r="AD118" i="14" s="1"/>
  <c r="Q119" i="7"/>
  <c r="U118" i="7"/>
  <c r="AA119" i="15"/>
  <c r="AB119" i="15" s="1"/>
  <c r="P120" i="15"/>
  <c r="Y119" i="15"/>
  <c r="Z119" i="15" s="1"/>
  <c r="AC119" i="15"/>
  <c r="AD119" i="15" s="1"/>
  <c r="U119" i="15"/>
  <c r="P121" i="8"/>
  <c r="Z119" i="10"/>
  <c r="AA119" i="10" s="1"/>
  <c r="Q120" i="9"/>
  <c r="Y119" i="9"/>
  <c r="Z119" i="9" s="1"/>
  <c r="W119" i="9"/>
  <c r="X119" i="9" s="1"/>
  <c r="P123" i="13"/>
  <c r="X122" i="13"/>
  <c r="Y122" i="13" s="1"/>
  <c r="Z122" i="13"/>
  <c r="AA122" i="13" s="1"/>
  <c r="R119" i="8"/>
  <c r="V118" i="8"/>
  <c r="W118" i="8" s="1"/>
  <c r="U118" i="8"/>
  <c r="Q121" i="9" l="1"/>
  <c r="Y120" i="9"/>
  <c r="Z120" i="9" s="1"/>
  <c r="W120" i="9"/>
  <c r="X120" i="9" s="1"/>
  <c r="W120" i="6"/>
  <c r="S121" i="6"/>
  <c r="X120" i="6"/>
  <c r="V121" i="10"/>
  <c r="W121" i="10" s="1"/>
  <c r="P122" i="10"/>
  <c r="X121" i="10"/>
  <c r="Y121" i="10" s="1"/>
  <c r="X119" i="14"/>
  <c r="S120" i="14"/>
  <c r="W119" i="14"/>
  <c r="R121" i="9"/>
  <c r="U120" i="9"/>
  <c r="V120" i="9" s="1"/>
  <c r="P124" i="13"/>
  <c r="X123" i="13"/>
  <c r="Y123" i="13" s="1"/>
  <c r="Z123" i="13"/>
  <c r="AA123" i="13" s="1"/>
  <c r="U119" i="7"/>
  <c r="Q120" i="7"/>
  <c r="P123" i="11"/>
  <c r="W120" i="10"/>
  <c r="Q123" i="15"/>
  <c r="R120" i="8"/>
  <c r="U119" i="8"/>
  <c r="V119" i="8"/>
  <c r="W119" i="8" s="1"/>
  <c r="P122" i="8"/>
  <c r="AC120" i="15"/>
  <c r="AD120" i="15" s="1"/>
  <c r="AA120" i="15"/>
  <c r="AB120" i="15" s="1"/>
  <c r="Y120" i="15"/>
  <c r="Z120" i="15" s="1"/>
  <c r="P121" i="15"/>
  <c r="U120" i="15"/>
  <c r="S120" i="7"/>
  <c r="X119" i="7"/>
  <c r="W119" i="7"/>
  <c r="U120" i="6"/>
  <c r="Q121" i="6"/>
  <c r="U119" i="5"/>
  <c r="Q120" i="5"/>
  <c r="P124" i="12"/>
  <c r="X123" i="12"/>
  <c r="Y123" i="12" s="1"/>
  <c r="U123" i="12"/>
  <c r="Z123" i="12"/>
  <c r="AA123" i="12" s="1"/>
  <c r="P123" i="9"/>
  <c r="R120" i="11"/>
  <c r="U119" i="11"/>
  <c r="V119" i="11" s="1"/>
  <c r="P121" i="6"/>
  <c r="AA120" i="6"/>
  <c r="AB120" i="6" s="1"/>
  <c r="AC120" i="6"/>
  <c r="AD120" i="6" s="1"/>
  <c r="Y120" i="6"/>
  <c r="Z120" i="6" s="1"/>
  <c r="S121" i="15"/>
  <c r="X120" i="15"/>
  <c r="W120" i="15"/>
  <c r="AC119" i="5"/>
  <c r="AD119" i="5" s="1"/>
  <c r="Y119" i="5"/>
  <c r="Z119" i="5" s="1"/>
  <c r="P120" i="5"/>
  <c r="AA119" i="5"/>
  <c r="AB119" i="5" s="1"/>
  <c r="AC119" i="7"/>
  <c r="AD119" i="7" s="1"/>
  <c r="Y119" i="7"/>
  <c r="Z119" i="7" s="1"/>
  <c r="P120" i="7"/>
  <c r="AA119" i="7"/>
  <c r="AB119" i="7" s="1"/>
  <c r="AC119" i="14"/>
  <c r="AD119" i="14" s="1"/>
  <c r="AA119" i="14"/>
  <c r="AB119" i="14" s="1"/>
  <c r="P120" i="14"/>
  <c r="Y119" i="14"/>
  <c r="Z119" i="14" s="1"/>
  <c r="U120" i="10"/>
  <c r="S121" i="10"/>
  <c r="Z121" i="10" s="1"/>
  <c r="AA121" i="10" s="1"/>
  <c r="S120" i="5"/>
  <c r="X119" i="5"/>
  <c r="W119" i="5"/>
  <c r="S123" i="8"/>
  <c r="Q120" i="14"/>
  <c r="U119" i="14"/>
  <c r="Q120" i="8"/>
  <c r="X119" i="8"/>
  <c r="Y119" i="8" s="1"/>
  <c r="Z119" i="8"/>
  <c r="AA119" i="8" s="1"/>
  <c r="Q120" i="11"/>
  <c r="Y119" i="11"/>
  <c r="Z119" i="11" s="1"/>
  <c r="W119" i="11"/>
  <c r="X119" i="11" s="1"/>
  <c r="Q121" i="11" l="1"/>
  <c r="W120" i="11"/>
  <c r="X120" i="11" s="1"/>
  <c r="Y120" i="11"/>
  <c r="Z120" i="11" s="1"/>
  <c r="R121" i="8"/>
  <c r="V120" i="8"/>
  <c r="W120" i="8" s="1"/>
  <c r="U120" i="8"/>
  <c r="Z124" i="13"/>
  <c r="AA124" i="13" s="1"/>
  <c r="P125" i="13"/>
  <c r="X124" i="13"/>
  <c r="Y124" i="13" s="1"/>
  <c r="U120" i="14"/>
  <c r="Q121" i="14"/>
  <c r="R121" i="11"/>
  <c r="U120" i="11"/>
  <c r="V120" i="11" s="1"/>
  <c r="T123" i="9"/>
  <c r="P124" i="9"/>
  <c r="P125" i="12"/>
  <c r="X124" i="12"/>
  <c r="Y124" i="12" s="1"/>
  <c r="Z124" i="12"/>
  <c r="AA124" i="12" s="1"/>
  <c r="U124" i="12"/>
  <c r="P123" i="8"/>
  <c r="Q124" i="15"/>
  <c r="S121" i="14"/>
  <c r="X120" i="14"/>
  <c r="W120" i="14"/>
  <c r="S124" i="8"/>
  <c r="P121" i="7"/>
  <c r="AA120" i="7"/>
  <c r="AB120" i="7" s="1"/>
  <c r="AC120" i="7"/>
  <c r="AD120" i="7" s="1"/>
  <c r="Y120" i="7"/>
  <c r="Z120" i="7" s="1"/>
  <c r="P121" i="5"/>
  <c r="AA120" i="5"/>
  <c r="AB120" i="5" s="1"/>
  <c r="AC120" i="5"/>
  <c r="AD120" i="5" s="1"/>
  <c r="Y120" i="5"/>
  <c r="Z120" i="5" s="1"/>
  <c r="Q121" i="5"/>
  <c r="U120" i="5"/>
  <c r="P122" i="15"/>
  <c r="Y121" i="15"/>
  <c r="Z121" i="15" s="1"/>
  <c r="AC121" i="15"/>
  <c r="AD121" i="15" s="1"/>
  <c r="AA121" i="15"/>
  <c r="AB121" i="15" s="1"/>
  <c r="U121" i="15"/>
  <c r="R122" i="9"/>
  <c r="U121" i="9"/>
  <c r="V121" i="9" s="1"/>
  <c r="Q122" i="6"/>
  <c r="U121" i="6"/>
  <c r="X120" i="7"/>
  <c r="W120" i="7"/>
  <c r="S121" i="7"/>
  <c r="T123" i="11"/>
  <c r="P124" i="11"/>
  <c r="Q121" i="7"/>
  <c r="U120" i="7"/>
  <c r="X120" i="5"/>
  <c r="W120" i="5"/>
  <c r="S121" i="5"/>
  <c r="P121" i="14"/>
  <c r="Y120" i="14"/>
  <c r="Z120" i="14" s="1"/>
  <c r="AC120" i="14"/>
  <c r="AD120" i="14" s="1"/>
  <c r="AA120" i="14"/>
  <c r="AB120" i="14" s="1"/>
  <c r="Q121" i="8"/>
  <c r="Z120" i="8"/>
  <c r="AA120" i="8" s="1"/>
  <c r="X120" i="8"/>
  <c r="Y120" i="8" s="1"/>
  <c r="U121" i="10"/>
  <c r="S122" i="10"/>
  <c r="X121" i="15"/>
  <c r="S122" i="15"/>
  <c r="W121" i="15"/>
  <c r="AC121" i="6"/>
  <c r="AD121" i="6" s="1"/>
  <c r="Y121" i="6"/>
  <c r="Z121" i="6" s="1"/>
  <c r="P122" i="6"/>
  <c r="AA121" i="6"/>
  <c r="AB121" i="6" s="1"/>
  <c r="Z122" i="10"/>
  <c r="AA122" i="10" s="1"/>
  <c r="V122" i="10"/>
  <c r="W122" i="10" s="1"/>
  <c r="P123" i="10"/>
  <c r="X122" i="10"/>
  <c r="Y122" i="10" s="1"/>
  <c r="X121" i="6"/>
  <c r="W121" i="6"/>
  <c r="S122" i="6"/>
  <c r="Q122" i="9"/>
  <c r="W121" i="9"/>
  <c r="X121" i="9" s="1"/>
  <c r="Y121" i="9"/>
  <c r="Z121" i="9" s="1"/>
  <c r="W122" i="6" l="1"/>
  <c r="S123" i="6"/>
  <c r="X122" i="6"/>
  <c r="S123" i="15"/>
  <c r="W122" i="15"/>
  <c r="X122" i="15"/>
  <c r="P125" i="11"/>
  <c r="R122" i="11"/>
  <c r="U121" i="11"/>
  <c r="V121" i="11" s="1"/>
  <c r="R122" i="8"/>
  <c r="U121" i="8"/>
  <c r="V121" i="8"/>
  <c r="W121" i="8" s="1"/>
  <c r="S122" i="7"/>
  <c r="X121" i="7"/>
  <c r="W121" i="7"/>
  <c r="Q122" i="8"/>
  <c r="Z121" i="8"/>
  <c r="AA121" i="8" s="1"/>
  <c r="X121" i="8"/>
  <c r="Y121" i="8" s="1"/>
  <c r="U121" i="5"/>
  <c r="Q122" i="5"/>
  <c r="AC121" i="5"/>
  <c r="AD121" i="5" s="1"/>
  <c r="Y121" i="5"/>
  <c r="Z121" i="5" s="1"/>
  <c r="P122" i="5"/>
  <c r="AA121" i="5"/>
  <c r="AB121" i="5" s="1"/>
  <c r="AC121" i="7"/>
  <c r="AD121" i="7" s="1"/>
  <c r="Y121" i="7"/>
  <c r="Z121" i="7" s="1"/>
  <c r="P122" i="7"/>
  <c r="AA121" i="7"/>
  <c r="AB121" i="7" s="1"/>
  <c r="Z123" i="10"/>
  <c r="AA123" i="10" s="1"/>
  <c r="V123" i="10"/>
  <c r="X123" i="10"/>
  <c r="Y123" i="10" s="1"/>
  <c r="T123" i="10"/>
  <c r="P124" i="10"/>
  <c r="P123" i="6"/>
  <c r="AA122" i="6"/>
  <c r="AB122" i="6" s="1"/>
  <c r="AC122" i="6"/>
  <c r="AD122" i="6" s="1"/>
  <c r="Y122" i="6"/>
  <c r="Z122" i="6" s="1"/>
  <c r="AA122" i="15"/>
  <c r="AB122" i="15" s="1"/>
  <c r="P123" i="15"/>
  <c r="Y122" i="15"/>
  <c r="Z122" i="15" s="1"/>
  <c r="AC122" i="15"/>
  <c r="AD122" i="15" s="1"/>
  <c r="U122" i="15"/>
  <c r="P126" i="13"/>
  <c r="X125" i="13"/>
  <c r="Y125" i="13" s="1"/>
  <c r="T125" i="13"/>
  <c r="Z125" i="13"/>
  <c r="AA125" i="13" s="1"/>
  <c r="U122" i="6"/>
  <c r="Q123" i="6"/>
  <c r="Q125" i="15"/>
  <c r="R126" i="12"/>
  <c r="R127" i="12" s="1"/>
  <c r="R128" i="12" s="1"/>
  <c r="R129" i="12" s="1"/>
  <c r="R130" i="12" s="1"/>
  <c r="R131" i="12" s="1"/>
  <c r="R132" i="12" s="1"/>
  <c r="R133" i="12" s="1"/>
  <c r="R134" i="12" s="1"/>
  <c r="R135" i="12" s="1"/>
  <c r="R136" i="12" s="1"/>
  <c r="R137" i="12" s="1"/>
  <c r="P126" i="12"/>
  <c r="X125" i="12"/>
  <c r="Y125" i="12" s="1"/>
  <c r="T125" i="12"/>
  <c r="U125" i="12"/>
  <c r="Z125" i="12"/>
  <c r="AA125" i="12" s="1"/>
  <c r="P125" i="9"/>
  <c r="Q122" i="14"/>
  <c r="U121" i="14"/>
  <c r="S123" i="10"/>
  <c r="U122" i="10"/>
  <c r="AA121" i="14"/>
  <c r="AB121" i="14" s="1"/>
  <c r="P122" i="14"/>
  <c r="Y121" i="14"/>
  <c r="Z121" i="14" s="1"/>
  <c r="AC121" i="14"/>
  <c r="AD121" i="14" s="1"/>
  <c r="Q123" i="9"/>
  <c r="Y122" i="9"/>
  <c r="Z122" i="9" s="1"/>
  <c r="W122" i="9"/>
  <c r="X122" i="9" s="1"/>
  <c r="S122" i="5"/>
  <c r="X121" i="5"/>
  <c r="W121" i="5"/>
  <c r="U121" i="7"/>
  <c r="Q122" i="7"/>
  <c r="R123" i="9"/>
  <c r="U123" i="9" s="1"/>
  <c r="V123" i="9" s="1"/>
  <c r="U122" i="9"/>
  <c r="V122" i="9" s="1"/>
  <c r="S125" i="8"/>
  <c r="X121" i="14"/>
  <c r="S122" i="14"/>
  <c r="W121" i="14"/>
  <c r="P124" i="8"/>
  <c r="T123" i="8"/>
  <c r="Q122" i="11"/>
  <c r="Y121" i="11"/>
  <c r="Z121" i="11" s="1"/>
  <c r="W121" i="11"/>
  <c r="X121" i="11" s="1"/>
  <c r="Q123" i="11" l="1"/>
  <c r="Y122" i="11"/>
  <c r="Z122" i="11" s="1"/>
  <c r="W122" i="11"/>
  <c r="X122" i="11" s="1"/>
  <c r="Q124" i="9"/>
  <c r="R124" i="9"/>
  <c r="Y123" i="9"/>
  <c r="Z123" i="9" s="1"/>
  <c r="W123" i="9"/>
  <c r="X123" i="9" s="1"/>
  <c r="U122" i="14"/>
  <c r="Q123" i="14"/>
  <c r="X122" i="7"/>
  <c r="W122" i="7"/>
  <c r="S123" i="7"/>
  <c r="X122" i="5"/>
  <c r="W122" i="5"/>
  <c r="S123" i="5"/>
  <c r="Q124" i="6"/>
  <c r="U123" i="6"/>
  <c r="P126" i="11"/>
  <c r="S124" i="10"/>
  <c r="U123" i="10"/>
  <c r="P127" i="13"/>
  <c r="X126" i="13"/>
  <c r="Y126" i="13" s="1"/>
  <c r="Z126" i="13"/>
  <c r="AA126" i="13" s="1"/>
  <c r="Y123" i="15"/>
  <c r="Z123" i="15" s="1"/>
  <c r="AC123" i="15"/>
  <c r="AD123" i="15" s="1"/>
  <c r="AA123" i="15"/>
  <c r="AB123" i="15" s="1"/>
  <c r="P124" i="15"/>
  <c r="U123" i="15"/>
  <c r="P123" i="7"/>
  <c r="AA122" i="7"/>
  <c r="AB122" i="7" s="1"/>
  <c r="AC122" i="7"/>
  <c r="AD122" i="7" s="1"/>
  <c r="Y122" i="7"/>
  <c r="Z122" i="7" s="1"/>
  <c r="P123" i="5"/>
  <c r="AA122" i="5"/>
  <c r="AB122" i="5" s="1"/>
  <c r="AC122" i="5"/>
  <c r="AD122" i="5" s="1"/>
  <c r="Y122" i="5"/>
  <c r="Z122" i="5" s="1"/>
  <c r="X123" i="6"/>
  <c r="W123" i="6"/>
  <c r="S124" i="6"/>
  <c r="P125" i="10"/>
  <c r="X124" i="10"/>
  <c r="Y124" i="10" s="1"/>
  <c r="Z124" i="10"/>
  <c r="AA124" i="10" s="1"/>
  <c r="V124" i="10"/>
  <c r="W124" i="10" s="1"/>
  <c r="X123" i="15"/>
  <c r="S124" i="15"/>
  <c r="W123" i="15"/>
  <c r="Q123" i="7"/>
  <c r="U122" i="7"/>
  <c r="P126" i="9"/>
  <c r="Z126" i="12"/>
  <c r="AA126" i="12" s="1"/>
  <c r="U126" i="12"/>
  <c r="X126" i="12"/>
  <c r="Y126" i="12" s="1"/>
  <c r="P127" i="12"/>
  <c r="Q123" i="5"/>
  <c r="U122" i="5"/>
  <c r="Q123" i="8"/>
  <c r="X122" i="8"/>
  <c r="Y122" i="8" s="1"/>
  <c r="Z122" i="8"/>
  <c r="AA122" i="8" s="1"/>
  <c r="R123" i="11"/>
  <c r="U123" i="11" s="1"/>
  <c r="V123" i="11" s="1"/>
  <c r="U122" i="11"/>
  <c r="V122" i="11" s="1"/>
  <c r="S126" i="8"/>
  <c r="P125" i="8"/>
  <c r="S123" i="14"/>
  <c r="X122" i="14"/>
  <c r="W122" i="14"/>
  <c r="AC122" i="14"/>
  <c r="AD122" i="14" s="1"/>
  <c r="P123" i="14"/>
  <c r="AA122" i="14"/>
  <c r="AB122" i="14" s="1"/>
  <c r="Y122" i="14"/>
  <c r="Z122" i="14" s="1"/>
  <c r="Q126" i="15"/>
  <c r="AC123" i="6"/>
  <c r="AD123" i="6" s="1"/>
  <c r="Y123" i="6"/>
  <c r="Z123" i="6" s="1"/>
  <c r="P124" i="6"/>
  <c r="AA123" i="6"/>
  <c r="AB123" i="6" s="1"/>
  <c r="W123" i="10"/>
  <c r="R123" i="8"/>
  <c r="U122" i="8"/>
  <c r="V122" i="8"/>
  <c r="W122" i="8" s="1"/>
  <c r="Q127" i="15" l="1"/>
  <c r="U123" i="5"/>
  <c r="Q124" i="5"/>
  <c r="S125" i="15"/>
  <c r="X124" i="15"/>
  <c r="W124" i="15"/>
  <c r="AC123" i="5"/>
  <c r="AD123" i="5" s="1"/>
  <c r="Y123" i="5"/>
  <c r="Z123" i="5" s="1"/>
  <c r="P124" i="5"/>
  <c r="AA123" i="5"/>
  <c r="AB123" i="5" s="1"/>
  <c r="P127" i="11"/>
  <c r="U124" i="6"/>
  <c r="Q125" i="6"/>
  <c r="Q125" i="9"/>
  <c r="Y124" i="9"/>
  <c r="Z124" i="9" s="1"/>
  <c r="W124" i="9"/>
  <c r="X124" i="9" s="1"/>
  <c r="S127" i="8"/>
  <c r="U127" i="12"/>
  <c r="Z127" i="12"/>
  <c r="AA127" i="12" s="1"/>
  <c r="X127" i="12"/>
  <c r="Y127" i="12" s="1"/>
  <c r="P128" i="12"/>
  <c r="P126" i="10"/>
  <c r="X125" i="10"/>
  <c r="Y125" i="10" s="1"/>
  <c r="V125" i="10"/>
  <c r="W125" i="10" s="1"/>
  <c r="R124" i="8"/>
  <c r="Q124" i="8"/>
  <c r="X123" i="8"/>
  <c r="Y123" i="8" s="1"/>
  <c r="Z123" i="8"/>
  <c r="AA123" i="8" s="1"/>
  <c r="U123" i="7"/>
  <c r="Q124" i="7"/>
  <c r="W124" i="6"/>
  <c r="S125" i="6"/>
  <c r="X124" i="6"/>
  <c r="AA124" i="15"/>
  <c r="AB124" i="15" s="1"/>
  <c r="P125" i="15"/>
  <c r="Y124" i="15"/>
  <c r="Z124" i="15" s="1"/>
  <c r="AC124" i="15"/>
  <c r="AD124" i="15" s="1"/>
  <c r="U124" i="15"/>
  <c r="S125" i="10"/>
  <c r="U124" i="10"/>
  <c r="P125" i="6"/>
  <c r="AA124" i="6"/>
  <c r="AB124" i="6" s="1"/>
  <c r="AC124" i="6"/>
  <c r="AD124" i="6" s="1"/>
  <c r="Y124" i="6"/>
  <c r="Z124" i="6" s="1"/>
  <c r="P127" i="9"/>
  <c r="AC123" i="7"/>
  <c r="AD123" i="7" s="1"/>
  <c r="Y123" i="7"/>
  <c r="Z123" i="7" s="1"/>
  <c r="P124" i="7"/>
  <c r="AA123" i="7"/>
  <c r="AB123" i="7" s="1"/>
  <c r="Z127" i="13"/>
  <c r="AA127" i="13" s="1"/>
  <c r="P128" i="13"/>
  <c r="X127" i="13"/>
  <c r="Y127" i="13" s="1"/>
  <c r="S124" i="7"/>
  <c r="X123" i="7"/>
  <c r="W123" i="7"/>
  <c r="U123" i="8"/>
  <c r="V123" i="8"/>
  <c r="W123" i="8" s="1"/>
  <c r="P126" i="8"/>
  <c r="S124" i="5"/>
  <c r="X123" i="5"/>
  <c r="W123" i="5"/>
  <c r="P124" i="14"/>
  <c r="Y123" i="14"/>
  <c r="Z123" i="14" s="1"/>
  <c r="AC123" i="14"/>
  <c r="AD123" i="14" s="1"/>
  <c r="AA123" i="14"/>
  <c r="AB123" i="14" s="1"/>
  <c r="X123" i="14"/>
  <c r="S124" i="14"/>
  <c r="W123" i="14"/>
  <c r="Q124" i="14"/>
  <c r="U123" i="14"/>
  <c r="R125" i="9"/>
  <c r="U124" i="9"/>
  <c r="V124" i="9" s="1"/>
  <c r="R124" i="11"/>
  <c r="Q124" i="11"/>
  <c r="Y123" i="11"/>
  <c r="Z123" i="11" s="1"/>
  <c r="W123" i="11"/>
  <c r="X123" i="11" s="1"/>
  <c r="R126" i="9" l="1"/>
  <c r="U125" i="9"/>
  <c r="V125" i="9" s="1"/>
  <c r="P127" i="8"/>
  <c r="P126" i="6"/>
  <c r="AA125" i="6"/>
  <c r="AB125" i="6" s="1"/>
  <c r="AC125" i="6"/>
  <c r="AD125" i="6" s="1"/>
  <c r="Y125" i="6"/>
  <c r="Z125" i="6" s="1"/>
  <c r="R125" i="8"/>
  <c r="U124" i="8"/>
  <c r="V124" i="8"/>
  <c r="W124" i="8" s="1"/>
  <c r="Q125" i="11"/>
  <c r="Y124" i="11"/>
  <c r="Z124" i="11" s="1"/>
  <c r="W124" i="11"/>
  <c r="X124" i="11" s="1"/>
  <c r="X124" i="7"/>
  <c r="W124" i="7"/>
  <c r="S125" i="7"/>
  <c r="P129" i="12"/>
  <c r="X128" i="12"/>
  <c r="Y128" i="12" s="1"/>
  <c r="U128" i="12"/>
  <c r="Z128" i="12"/>
  <c r="AA128" i="12" s="1"/>
  <c r="Q126" i="9"/>
  <c r="W125" i="9"/>
  <c r="X125" i="9" s="1"/>
  <c r="Y125" i="9"/>
  <c r="Z125" i="9" s="1"/>
  <c r="P125" i="5"/>
  <c r="AA124" i="5"/>
  <c r="AB124" i="5" s="1"/>
  <c r="AC124" i="5"/>
  <c r="AD124" i="5" s="1"/>
  <c r="Y124" i="5"/>
  <c r="Z124" i="5" s="1"/>
  <c r="R125" i="11"/>
  <c r="U124" i="11"/>
  <c r="V124" i="11" s="1"/>
  <c r="U124" i="14"/>
  <c r="Q125" i="14"/>
  <c r="P125" i="7"/>
  <c r="AA124" i="7"/>
  <c r="AB124" i="7" s="1"/>
  <c r="AC124" i="7"/>
  <c r="AD124" i="7" s="1"/>
  <c r="Y124" i="7"/>
  <c r="Z124" i="7" s="1"/>
  <c r="P128" i="9"/>
  <c r="U125" i="10"/>
  <c r="S126" i="10"/>
  <c r="P126" i="15"/>
  <c r="AA125" i="15"/>
  <c r="AB125" i="15" s="1"/>
  <c r="Y125" i="15"/>
  <c r="Z125" i="15" s="1"/>
  <c r="AC125" i="15"/>
  <c r="AD125" i="15" s="1"/>
  <c r="U125" i="15"/>
  <c r="Z125" i="10"/>
  <c r="AA125" i="10" s="1"/>
  <c r="Q126" i="6"/>
  <c r="U125" i="6"/>
  <c r="W125" i="15"/>
  <c r="X125" i="15"/>
  <c r="S126" i="15"/>
  <c r="Q128" i="15"/>
  <c r="S125" i="14"/>
  <c r="W124" i="14"/>
  <c r="X124" i="14"/>
  <c r="X124" i="5"/>
  <c r="W124" i="5"/>
  <c r="S125" i="5"/>
  <c r="V126" i="10"/>
  <c r="P127" i="10"/>
  <c r="X126" i="10"/>
  <c r="Y126" i="10" s="1"/>
  <c r="AA124" i="14"/>
  <c r="AB124" i="14" s="1"/>
  <c r="Y124" i="14"/>
  <c r="Z124" i="14" s="1"/>
  <c r="AC124" i="14"/>
  <c r="AD124" i="14" s="1"/>
  <c r="P125" i="14"/>
  <c r="X125" i="6"/>
  <c r="W125" i="6"/>
  <c r="S126" i="6"/>
  <c r="S128" i="8"/>
  <c r="Z128" i="13"/>
  <c r="AA128" i="13" s="1"/>
  <c r="X128" i="13"/>
  <c r="Y128" i="13" s="1"/>
  <c r="P129" i="13"/>
  <c r="Q125" i="7"/>
  <c r="U124" i="7"/>
  <c r="Q125" i="8"/>
  <c r="Z124" i="8"/>
  <c r="AA124" i="8" s="1"/>
  <c r="X124" i="8"/>
  <c r="Y124" i="8" s="1"/>
  <c r="P128" i="11"/>
  <c r="Q125" i="5"/>
  <c r="U124" i="5"/>
  <c r="P126" i="14" l="1"/>
  <c r="AA125" i="14"/>
  <c r="AB125" i="14" s="1"/>
  <c r="AC125" i="14"/>
  <c r="AD125" i="14" s="1"/>
  <c r="Y125" i="14"/>
  <c r="Z125" i="14" s="1"/>
  <c r="P130" i="12"/>
  <c r="X129" i="12"/>
  <c r="Y129" i="12" s="1"/>
  <c r="Z129" i="12"/>
  <c r="AA129" i="12" s="1"/>
  <c r="U129" i="12"/>
  <c r="Q126" i="8"/>
  <c r="X125" i="8"/>
  <c r="Y125" i="8" s="1"/>
  <c r="Z125" i="8"/>
  <c r="AA125" i="8" s="1"/>
  <c r="S127" i="6"/>
  <c r="X126" i="6"/>
  <c r="W126" i="6"/>
  <c r="V127" i="10"/>
  <c r="W127" i="10" s="1"/>
  <c r="P128" i="10"/>
  <c r="X127" i="10"/>
  <c r="Y127" i="10" s="1"/>
  <c r="W125" i="14"/>
  <c r="S126" i="14"/>
  <c r="X125" i="14"/>
  <c r="P129" i="9"/>
  <c r="AC125" i="7"/>
  <c r="AD125" i="7" s="1"/>
  <c r="Y125" i="7"/>
  <c r="Z125" i="7" s="1"/>
  <c r="P126" i="7"/>
  <c r="AA125" i="7"/>
  <c r="AB125" i="7" s="1"/>
  <c r="R126" i="11"/>
  <c r="U125" i="11"/>
  <c r="V125" i="11" s="1"/>
  <c r="AC125" i="5"/>
  <c r="AD125" i="5" s="1"/>
  <c r="Y125" i="5"/>
  <c r="Z125" i="5" s="1"/>
  <c r="P126" i="5"/>
  <c r="AA125" i="5"/>
  <c r="AB125" i="5" s="1"/>
  <c r="X125" i="7"/>
  <c r="W125" i="7"/>
  <c r="S126" i="7"/>
  <c r="R126" i="8"/>
  <c r="U125" i="8"/>
  <c r="V125" i="8"/>
  <c r="W125" i="8" s="1"/>
  <c r="AC126" i="6"/>
  <c r="AD126" i="6" s="1"/>
  <c r="Y126" i="6"/>
  <c r="Z126" i="6" s="1"/>
  <c r="P127" i="6"/>
  <c r="AA126" i="6"/>
  <c r="AB126" i="6" s="1"/>
  <c r="P128" i="8"/>
  <c r="U126" i="6"/>
  <c r="Q127" i="6"/>
  <c r="W126" i="10"/>
  <c r="U125" i="14"/>
  <c r="Q126" i="14"/>
  <c r="Q126" i="11"/>
  <c r="W125" i="11"/>
  <c r="X125" i="11" s="1"/>
  <c r="Y125" i="11"/>
  <c r="Z125" i="11" s="1"/>
  <c r="P130" i="13"/>
  <c r="X129" i="13"/>
  <c r="Y129" i="13" s="1"/>
  <c r="Z129" i="13"/>
  <c r="AA129" i="13" s="1"/>
  <c r="X125" i="5"/>
  <c r="W125" i="5"/>
  <c r="S126" i="5"/>
  <c r="X126" i="15"/>
  <c r="S127" i="15"/>
  <c r="W126" i="15"/>
  <c r="U126" i="10"/>
  <c r="S127" i="10"/>
  <c r="Z127" i="10" s="1"/>
  <c r="AA127" i="10" s="1"/>
  <c r="Q127" i="9"/>
  <c r="W126" i="9"/>
  <c r="X126" i="9" s="1"/>
  <c r="Y126" i="9"/>
  <c r="Z126" i="9" s="1"/>
  <c r="U125" i="5"/>
  <c r="Q126" i="5"/>
  <c r="P129" i="11"/>
  <c r="U125" i="7"/>
  <c r="Q126" i="7"/>
  <c r="S129" i="8"/>
  <c r="Z126" i="10"/>
  <c r="AA126" i="10" s="1"/>
  <c r="Q129" i="15"/>
  <c r="AC126" i="15"/>
  <c r="AD126" i="15" s="1"/>
  <c r="Y126" i="15"/>
  <c r="Z126" i="15" s="1"/>
  <c r="AA126" i="15"/>
  <c r="AB126" i="15" s="1"/>
  <c r="P127" i="15"/>
  <c r="U126" i="15"/>
  <c r="R127" i="9"/>
  <c r="U126" i="9"/>
  <c r="V126" i="9" s="1"/>
  <c r="U126" i="7" l="1"/>
  <c r="Q127" i="7"/>
  <c r="P127" i="7"/>
  <c r="AA126" i="7"/>
  <c r="AB126" i="7" s="1"/>
  <c r="AC126" i="7"/>
  <c r="AD126" i="7" s="1"/>
  <c r="Y126" i="7"/>
  <c r="Z126" i="7" s="1"/>
  <c r="P130" i="9"/>
  <c r="X126" i="14"/>
  <c r="S127" i="14"/>
  <c r="W126" i="14"/>
  <c r="X127" i="6"/>
  <c r="W127" i="6"/>
  <c r="S128" i="6"/>
  <c r="R128" i="9"/>
  <c r="U127" i="9"/>
  <c r="V127" i="9" s="1"/>
  <c r="P130" i="11"/>
  <c r="P131" i="13"/>
  <c r="X130" i="13"/>
  <c r="Y130" i="13" s="1"/>
  <c r="Z130" i="13"/>
  <c r="AA130" i="13" s="1"/>
  <c r="Q127" i="14"/>
  <c r="U126" i="14"/>
  <c r="Q128" i="6"/>
  <c r="U127" i="6"/>
  <c r="R127" i="8"/>
  <c r="V126" i="8"/>
  <c r="W126" i="8" s="1"/>
  <c r="U126" i="8"/>
  <c r="P129" i="8"/>
  <c r="W127" i="15"/>
  <c r="S128" i="15"/>
  <c r="X127" i="15"/>
  <c r="W126" i="7"/>
  <c r="S127" i="7"/>
  <c r="X126" i="7"/>
  <c r="P127" i="5"/>
  <c r="AA126" i="5"/>
  <c r="AB126" i="5" s="1"/>
  <c r="AC126" i="5"/>
  <c r="AD126" i="5" s="1"/>
  <c r="Y126" i="5"/>
  <c r="Z126" i="5" s="1"/>
  <c r="R127" i="11"/>
  <c r="U126" i="11"/>
  <c r="V126" i="11" s="1"/>
  <c r="W126" i="5"/>
  <c r="S127" i="5"/>
  <c r="X126" i="5"/>
  <c r="Q127" i="11"/>
  <c r="Y126" i="11"/>
  <c r="Z126" i="11" s="1"/>
  <c r="W126" i="11"/>
  <c r="X126" i="11" s="1"/>
  <c r="P128" i="6"/>
  <c r="AA127" i="6"/>
  <c r="AB127" i="6" s="1"/>
  <c r="AC127" i="6"/>
  <c r="AD127" i="6" s="1"/>
  <c r="Y127" i="6"/>
  <c r="Z127" i="6" s="1"/>
  <c r="U126" i="5"/>
  <c r="Q127" i="5"/>
  <c r="Q128" i="9"/>
  <c r="Y127" i="9"/>
  <c r="Z127" i="9" s="1"/>
  <c r="W127" i="9"/>
  <c r="X127" i="9" s="1"/>
  <c r="P128" i="15"/>
  <c r="AA127" i="15"/>
  <c r="AB127" i="15" s="1"/>
  <c r="Y127" i="15"/>
  <c r="Z127" i="15" s="1"/>
  <c r="AC127" i="15"/>
  <c r="AD127" i="15" s="1"/>
  <c r="U127" i="15"/>
  <c r="Q130" i="15"/>
  <c r="S130" i="8"/>
  <c r="S128" i="10"/>
  <c r="U127" i="10"/>
  <c r="P129" i="10"/>
  <c r="X128" i="10"/>
  <c r="Y128" i="10" s="1"/>
  <c r="Z128" i="10"/>
  <c r="AA128" i="10" s="1"/>
  <c r="V128" i="10"/>
  <c r="W128" i="10" s="1"/>
  <c r="Q127" i="8"/>
  <c r="Z126" i="8"/>
  <c r="AA126" i="8" s="1"/>
  <c r="X126" i="8"/>
  <c r="Y126" i="8" s="1"/>
  <c r="Z130" i="12"/>
  <c r="AA130" i="12" s="1"/>
  <c r="P131" i="12"/>
  <c r="X130" i="12"/>
  <c r="Y130" i="12" s="1"/>
  <c r="U130" i="12"/>
  <c r="AC126" i="14"/>
  <c r="AD126" i="14" s="1"/>
  <c r="Y126" i="14"/>
  <c r="Z126" i="14" s="1"/>
  <c r="P127" i="14"/>
  <c r="AA126" i="14"/>
  <c r="AB126" i="14" s="1"/>
  <c r="P128" i="14" l="1"/>
  <c r="AA127" i="14"/>
  <c r="AB127" i="14" s="1"/>
  <c r="Y127" i="14"/>
  <c r="Z127" i="14" s="1"/>
  <c r="AC127" i="14"/>
  <c r="AD127" i="14" s="1"/>
  <c r="AC127" i="7"/>
  <c r="AD127" i="7" s="1"/>
  <c r="Y127" i="7"/>
  <c r="Z127" i="7" s="1"/>
  <c r="P128" i="7"/>
  <c r="AA127" i="7"/>
  <c r="AB127" i="7" s="1"/>
  <c r="U131" i="12"/>
  <c r="Z131" i="12"/>
  <c r="AA131" i="12" s="1"/>
  <c r="P132" i="12"/>
  <c r="X131" i="12"/>
  <c r="Y131" i="12" s="1"/>
  <c r="Q128" i="8"/>
  <c r="X127" i="8"/>
  <c r="Y127" i="8" s="1"/>
  <c r="Z127" i="8"/>
  <c r="AA127" i="8" s="1"/>
  <c r="P130" i="10"/>
  <c r="X129" i="10"/>
  <c r="Y129" i="10" s="1"/>
  <c r="V129" i="10"/>
  <c r="S131" i="8"/>
  <c r="Q128" i="11"/>
  <c r="Y127" i="11"/>
  <c r="Z127" i="11" s="1"/>
  <c r="W127" i="11"/>
  <c r="X127" i="11" s="1"/>
  <c r="Q128" i="7"/>
  <c r="U127" i="7"/>
  <c r="P129" i="15"/>
  <c r="Y128" i="15"/>
  <c r="Z128" i="15" s="1"/>
  <c r="AC128" i="15"/>
  <c r="AD128" i="15" s="1"/>
  <c r="AA128" i="15"/>
  <c r="AB128" i="15" s="1"/>
  <c r="U128" i="15"/>
  <c r="X127" i="7"/>
  <c r="W127" i="7"/>
  <c r="S128" i="7"/>
  <c r="U127" i="14"/>
  <c r="Q128" i="14"/>
  <c r="P131" i="9"/>
  <c r="AC128" i="6"/>
  <c r="AD128" i="6" s="1"/>
  <c r="Y128" i="6"/>
  <c r="Z128" i="6" s="1"/>
  <c r="P129" i="6"/>
  <c r="AA128" i="6"/>
  <c r="AB128" i="6" s="1"/>
  <c r="R128" i="11"/>
  <c r="U127" i="11"/>
  <c r="V127" i="11" s="1"/>
  <c r="AC127" i="5"/>
  <c r="AD127" i="5" s="1"/>
  <c r="Y127" i="5"/>
  <c r="Z127" i="5" s="1"/>
  <c r="P128" i="5"/>
  <c r="AA127" i="5"/>
  <c r="AB127" i="5" s="1"/>
  <c r="P130" i="8"/>
  <c r="U128" i="6"/>
  <c r="Q129" i="6"/>
  <c r="P131" i="11"/>
  <c r="R129" i="9"/>
  <c r="U128" i="9"/>
  <c r="V128" i="9" s="1"/>
  <c r="Q128" i="5"/>
  <c r="U127" i="5"/>
  <c r="R128" i="8"/>
  <c r="U127" i="8"/>
  <c r="V127" i="8"/>
  <c r="W127" i="8" s="1"/>
  <c r="Z131" i="13"/>
  <c r="AA131" i="13" s="1"/>
  <c r="X131" i="13"/>
  <c r="Y131" i="13" s="1"/>
  <c r="P132" i="13"/>
  <c r="S129" i="10"/>
  <c r="U128" i="10"/>
  <c r="Q131" i="15"/>
  <c r="Q129" i="9"/>
  <c r="W128" i="9"/>
  <c r="X128" i="9" s="1"/>
  <c r="Y128" i="9"/>
  <c r="Z128" i="9" s="1"/>
  <c r="X127" i="5"/>
  <c r="W127" i="5"/>
  <c r="S128" i="5"/>
  <c r="S129" i="15"/>
  <c r="W128" i="15"/>
  <c r="X128" i="15"/>
  <c r="S129" i="6"/>
  <c r="X128" i="6"/>
  <c r="W128" i="6"/>
  <c r="W127" i="14"/>
  <c r="S128" i="14"/>
  <c r="X127" i="14"/>
  <c r="W128" i="5" l="1"/>
  <c r="S129" i="5"/>
  <c r="X128" i="5"/>
  <c r="Q129" i="14"/>
  <c r="U128" i="14"/>
  <c r="V130" i="10"/>
  <c r="P131" i="10"/>
  <c r="X130" i="10"/>
  <c r="Y130" i="10" s="1"/>
  <c r="Q130" i="9"/>
  <c r="W129" i="9"/>
  <c r="X129" i="9" s="1"/>
  <c r="Y129" i="9"/>
  <c r="Z129" i="9" s="1"/>
  <c r="U129" i="10"/>
  <c r="S130" i="10"/>
  <c r="U128" i="5"/>
  <c r="Q129" i="5"/>
  <c r="P131" i="8"/>
  <c r="P130" i="6"/>
  <c r="AA129" i="6"/>
  <c r="AB129" i="6" s="1"/>
  <c r="AC129" i="6"/>
  <c r="AD129" i="6" s="1"/>
  <c r="Y129" i="6"/>
  <c r="Z129" i="6" s="1"/>
  <c r="P132" i="9"/>
  <c r="AA129" i="15"/>
  <c r="AB129" i="15" s="1"/>
  <c r="AC129" i="15"/>
  <c r="AD129" i="15" s="1"/>
  <c r="P130" i="15"/>
  <c r="Y129" i="15"/>
  <c r="Z129" i="15" s="1"/>
  <c r="U129" i="15"/>
  <c r="Z129" i="10"/>
  <c r="AA129" i="10" s="1"/>
  <c r="P133" i="12"/>
  <c r="X132" i="12"/>
  <c r="Y132" i="12" s="1"/>
  <c r="U132" i="12"/>
  <c r="Z132" i="12"/>
  <c r="AA132" i="12" s="1"/>
  <c r="P129" i="7"/>
  <c r="AA128" i="7"/>
  <c r="AB128" i="7" s="1"/>
  <c r="AC128" i="7"/>
  <c r="AD128" i="7" s="1"/>
  <c r="Y128" i="7"/>
  <c r="Z128" i="7" s="1"/>
  <c r="X129" i="6"/>
  <c r="W129" i="6"/>
  <c r="S130" i="6"/>
  <c r="Z132" i="13"/>
  <c r="AA132" i="13" s="1"/>
  <c r="P133" i="13"/>
  <c r="X132" i="13"/>
  <c r="Y132" i="13" s="1"/>
  <c r="W128" i="7"/>
  <c r="S129" i="7"/>
  <c r="X128" i="7"/>
  <c r="Q129" i="11"/>
  <c r="Y128" i="11"/>
  <c r="Z128" i="11" s="1"/>
  <c r="W128" i="11"/>
  <c r="X128" i="11" s="1"/>
  <c r="W129" i="10"/>
  <c r="X128" i="14"/>
  <c r="S129" i="14"/>
  <c r="W128" i="14"/>
  <c r="Q130" i="6"/>
  <c r="U129" i="6"/>
  <c r="Q132" i="15"/>
  <c r="X129" i="15"/>
  <c r="W129" i="15"/>
  <c r="S130" i="15"/>
  <c r="R129" i="8"/>
  <c r="V128" i="8"/>
  <c r="W128" i="8" s="1"/>
  <c r="U128" i="8"/>
  <c r="R130" i="9"/>
  <c r="U129" i="9"/>
  <c r="V129" i="9" s="1"/>
  <c r="P132" i="11"/>
  <c r="P129" i="5"/>
  <c r="AA128" i="5"/>
  <c r="AB128" i="5" s="1"/>
  <c r="AC128" i="5"/>
  <c r="AD128" i="5" s="1"/>
  <c r="Y128" i="5"/>
  <c r="Z128" i="5" s="1"/>
  <c r="R129" i="11"/>
  <c r="U128" i="11"/>
  <c r="V128" i="11" s="1"/>
  <c r="U128" i="7"/>
  <c r="Q129" i="7"/>
  <c r="S132" i="8"/>
  <c r="Q129" i="8"/>
  <c r="X128" i="8"/>
  <c r="Y128" i="8" s="1"/>
  <c r="Z128" i="8"/>
  <c r="AA128" i="8" s="1"/>
  <c r="AC128" i="14"/>
  <c r="AD128" i="14" s="1"/>
  <c r="Y128" i="14"/>
  <c r="Z128" i="14" s="1"/>
  <c r="P129" i="14"/>
  <c r="AA128" i="14"/>
  <c r="AB128" i="14" s="1"/>
  <c r="Q130" i="11" l="1"/>
  <c r="Y129" i="11"/>
  <c r="Z129" i="11" s="1"/>
  <c r="W129" i="11"/>
  <c r="X129" i="11" s="1"/>
  <c r="Q130" i="5"/>
  <c r="U129" i="5"/>
  <c r="V131" i="10"/>
  <c r="P132" i="10"/>
  <c r="X131" i="10"/>
  <c r="Y131" i="10" s="1"/>
  <c r="Q130" i="14"/>
  <c r="U129" i="14"/>
  <c r="R130" i="11"/>
  <c r="U129" i="11"/>
  <c r="V129" i="11" s="1"/>
  <c r="AC129" i="5"/>
  <c r="AD129" i="5" s="1"/>
  <c r="Y129" i="5"/>
  <c r="Z129" i="5" s="1"/>
  <c r="P130" i="5"/>
  <c r="AA129" i="5"/>
  <c r="AB129" i="5" s="1"/>
  <c r="U130" i="6"/>
  <c r="Q131" i="6"/>
  <c r="P134" i="13"/>
  <c r="X133" i="13"/>
  <c r="Y133" i="13" s="1"/>
  <c r="Z133" i="13"/>
  <c r="AA133" i="13" s="1"/>
  <c r="AC129" i="7"/>
  <c r="AD129" i="7" s="1"/>
  <c r="Y129" i="7"/>
  <c r="Z129" i="7" s="1"/>
  <c r="P130" i="7"/>
  <c r="AA129" i="7"/>
  <c r="AB129" i="7" s="1"/>
  <c r="P134" i="12"/>
  <c r="X133" i="12"/>
  <c r="Y133" i="12" s="1"/>
  <c r="Z133" i="12"/>
  <c r="AA133" i="12" s="1"/>
  <c r="U133" i="12"/>
  <c r="AC130" i="15"/>
  <c r="AD130" i="15" s="1"/>
  <c r="P131" i="15"/>
  <c r="AA130" i="15"/>
  <c r="AB130" i="15" s="1"/>
  <c r="Y130" i="15"/>
  <c r="Z130" i="15" s="1"/>
  <c r="U130" i="15"/>
  <c r="W130" i="10"/>
  <c r="R130" i="8"/>
  <c r="U129" i="8"/>
  <c r="V129" i="8"/>
  <c r="W129" i="8" s="1"/>
  <c r="X129" i="7"/>
  <c r="W129" i="7"/>
  <c r="S130" i="7"/>
  <c r="U130" i="10"/>
  <c r="S131" i="10"/>
  <c r="Q131" i="9"/>
  <c r="Y130" i="9"/>
  <c r="Z130" i="9" s="1"/>
  <c r="W130" i="9"/>
  <c r="X130" i="9" s="1"/>
  <c r="Z130" i="10"/>
  <c r="AA130" i="10" s="1"/>
  <c r="X129" i="5"/>
  <c r="W129" i="5"/>
  <c r="S130" i="5"/>
  <c r="S133" i="8"/>
  <c r="P130" i="14"/>
  <c r="AA129" i="14"/>
  <c r="AB129" i="14" s="1"/>
  <c r="Y129" i="14"/>
  <c r="Z129" i="14" s="1"/>
  <c r="AC129" i="14"/>
  <c r="AD129" i="14" s="1"/>
  <c r="Q130" i="7"/>
  <c r="U129" i="7"/>
  <c r="Q130" i="8"/>
  <c r="Z129" i="8"/>
  <c r="AA129" i="8" s="1"/>
  <c r="X129" i="8"/>
  <c r="Y129" i="8" s="1"/>
  <c r="P133" i="11"/>
  <c r="R131" i="9"/>
  <c r="U130" i="9"/>
  <c r="V130" i="9" s="1"/>
  <c r="S131" i="15"/>
  <c r="X130" i="15"/>
  <c r="W130" i="15"/>
  <c r="Q133" i="15"/>
  <c r="W129" i="14"/>
  <c r="S130" i="14"/>
  <c r="X129" i="14"/>
  <c r="S131" i="6"/>
  <c r="X130" i="6"/>
  <c r="W130" i="6"/>
  <c r="P133" i="9"/>
  <c r="AC130" i="6"/>
  <c r="AD130" i="6" s="1"/>
  <c r="Y130" i="6"/>
  <c r="Z130" i="6" s="1"/>
  <c r="P131" i="6"/>
  <c r="AA130" i="6"/>
  <c r="AB130" i="6" s="1"/>
  <c r="P132" i="8"/>
  <c r="Q131" i="8" l="1"/>
  <c r="X130" i="8"/>
  <c r="Y130" i="8" s="1"/>
  <c r="Z130" i="8"/>
  <c r="AA130" i="8" s="1"/>
  <c r="S132" i="10"/>
  <c r="U131" i="10"/>
  <c r="P132" i="15"/>
  <c r="AC131" i="15"/>
  <c r="AD131" i="15" s="1"/>
  <c r="AA131" i="15"/>
  <c r="AB131" i="15" s="1"/>
  <c r="Y131" i="15"/>
  <c r="Z131" i="15" s="1"/>
  <c r="U131" i="15"/>
  <c r="P135" i="13"/>
  <c r="X134" i="13"/>
  <c r="Y134" i="13" s="1"/>
  <c r="Z134" i="13"/>
  <c r="AA134" i="13" s="1"/>
  <c r="P131" i="5"/>
  <c r="AA130" i="5"/>
  <c r="AB130" i="5" s="1"/>
  <c r="AC130" i="5"/>
  <c r="AD130" i="5" s="1"/>
  <c r="Y130" i="5"/>
  <c r="Z130" i="5" s="1"/>
  <c r="U130" i="5"/>
  <c r="Q131" i="5"/>
  <c r="P134" i="9"/>
  <c r="S131" i="14"/>
  <c r="W130" i="14"/>
  <c r="X130" i="14"/>
  <c r="R132" i="9"/>
  <c r="U131" i="9"/>
  <c r="V131" i="9" s="1"/>
  <c r="P134" i="11"/>
  <c r="W130" i="5"/>
  <c r="S131" i="5"/>
  <c r="X130" i="5"/>
  <c r="Z134" i="12"/>
  <c r="AA134" i="12" s="1"/>
  <c r="U134" i="12"/>
  <c r="X134" i="12"/>
  <c r="Y134" i="12" s="1"/>
  <c r="P135" i="12"/>
  <c r="Q132" i="6"/>
  <c r="U131" i="6"/>
  <c r="W131" i="10"/>
  <c r="R131" i="11"/>
  <c r="U130" i="11"/>
  <c r="V130" i="11" s="1"/>
  <c r="P133" i="8"/>
  <c r="U130" i="7"/>
  <c r="Q131" i="7"/>
  <c r="AC130" i="14"/>
  <c r="AD130" i="14" s="1"/>
  <c r="Y130" i="14"/>
  <c r="Z130" i="14" s="1"/>
  <c r="AA130" i="14"/>
  <c r="AB130" i="14" s="1"/>
  <c r="P131" i="14"/>
  <c r="W130" i="7"/>
  <c r="S131" i="7"/>
  <c r="X130" i="7"/>
  <c r="Q131" i="14"/>
  <c r="U130" i="14"/>
  <c r="Z131" i="10"/>
  <c r="AA131" i="10" s="1"/>
  <c r="S134" i="8"/>
  <c r="P133" i="10"/>
  <c r="X132" i="10"/>
  <c r="Y132" i="10" s="1"/>
  <c r="V132" i="10"/>
  <c r="P132" i="6"/>
  <c r="AA131" i="6"/>
  <c r="AB131" i="6" s="1"/>
  <c r="AC131" i="6"/>
  <c r="AD131" i="6" s="1"/>
  <c r="Y131" i="6"/>
  <c r="Z131" i="6" s="1"/>
  <c r="X131" i="6"/>
  <c r="W131" i="6"/>
  <c r="S132" i="6"/>
  <c r="Q134" i="15"/>
  <c r="X131" i="15"/>
  <c r="W131" i="15"/>
  <c r="S132" i="15"/>
  <c r="Q132" i="9"/>
  <c r="W131" i="9"/>
  <c r="X131" i="9" s="1"/>
  <c r="Y131" i="9"/>
  <c r="Z131" i="9" s="1"/>
  <c r="R131" i="8"/>
  <c r="U130" i="8"/>
  <c r="V130" i="8"/>
  <c r="W130" i="8" s="1"/>
  <c r="P131" i="7"/>
  <c r="AA130" i="7"/>
  <c r="AB130" i="7" s="1"/>
  <c r="AC130" i="7"/>
  <c r="AD130" i="7" s="1"/>
  <c r="Y130" i="7"/>
  <c r="Z130" i="7" s="1"/>
  <c r="Q131" i="11"/>
  <c r="W130" i="11"/>
  <c r="X130" i="11" s="1"/>
  <c r="Y130" i="11"/>
  <c r="Z130" i="11" s="1"/>
  <c r="X131" i="7" l="1"/>
  <c r="W131" i="7"/>
  <c r="S132" i="7"/>
  <c r="W131" i="14"/>
  <c r="S132" i="14"/>
  <c r="X131" i="14"/>
  <c r="P135" i="9"/>
  <c r="S133" i="10"/>
  <c r="U132" i="10"/>
  <c r="R132" i="8"/>
  <c r="U131" i="8"/>
  <c r="V131" i="8"/>
  <c r="W131" i="8" s="1"/>
  <c r="AC132" i="6"/>
  <c r="AD132" i="6" s="1"/>
  <c r="Y132" i="6"/>
  <c r="Z132" i="6" s="1"/>
  <c r="P133" i="6"/>
  <c r="AA132" i="6"/>
  <c r="AB132" i="6" s="1"/>
  <c r="P134" i="10"/>
  <c r="X133" i="10"/>
  <c r="Y133" i="10" s="1"/>
  <c r="Z133" i="10"/>
  <c r="AA133" i="10" s="1"/>
  <c r="V133" i="10"/>
  <c r="W133" i="10" s="1"/>
  <c r="P134" i="8"/>
  <c r="R132" i="11"/>
  <c r="U131" i="11"/>
  <c r="V131" i="11" s="1"/>
  <c r="U135" i="12"/>
  <c r="Z135" i="12"/>
  <c r="AA135" i="12" s="1"/>
  <c r="X135" i="12"/>
  <c r="Y135" i="12" s="1"/>
  <c r="P136" i="12"/>
  <c r="P135" i="11"/>
  <c r="R133" i="9"/>
  <c r="U132" i="9"/>
  <c r="V132" i="9" s="1"/>
  <c r="Q132" i="5"/>
  <c r="U131" i="5"/>
  <c r="Z135" i="13"/>
  <c r="AA135" i="13" s="1"/>
  <c r="P136" i="13"/>
  <c r="X135" i="13"/>
  <c r="Y135" i="13" s="1"/>
  <c r="Q133" i="9"/>
  <c r="W132" i="9"/>
  <c r="X132" i="9" s="1"/>
  <c r="Y132" i="9"/>
  <c r="Z132" i="9" s="1"/>
  <c r="Q132" i="11"/>
  <c r="W131" i="11"/>
  <c r="X131" i="11" s="1"/>
  <c r="Y131" i="11"/>
  <c r="Z131" i="11" s="1"/>
  <c r="AC131" i="7"/>
  <c r="AD131" i="7" s="1"/>
  <c r="Y131" i="7"/>
  <c r="Z131" i="7" s="1"/>
  <c r="P132" i="7"/>
  <c r="AA131" i="7"/>
  <c r="AB131" i="7" s="1"/>
  <c r="S133" i="15"/>
  <c r="W132" i="15"/>
  <c r="X132" i="15"/>
  <c r="Q132" i="14"/>
  <c r="U131" i="14"/>
  <c r="P132" i="14"/>
  <c r="AA131" i="14"/>
  <c r="AB131" i="14" s="1"/>
  <c r="Y131" i="14"/>
  <c r="Z131" i="14" s="1"/>
  <c r="AC131" i="14"/>
  <c r="AD131" i="14" s="1"/>
  <c r="Q132" i="7"/>
  <c r="U131" i="7"/>
  <c r="X131" i="5"/>
  <c r="W131" i="5"/>
  <c r="S132" i="5"/>
  <c r="AC131" i="5"/>
  <c r="AD131" i="5" s="1"/>
  <c r="Y131" i="5"/>
  <c r="Z131" i="5" s="1"/>
  <c r="P132" i="5"/>
  <c r="AA131" i="5"/>
  <c r="AB131" i="5" s="1"/>
  <c r="P133" i="15"/>
  <c r="AC132" i="15"/>
  <c r="AD132" i="15" s="1"/>
  <c r="AA132" i="15"/>
  <c r="AB132" i="15" s="1"/>
  <c r="Y132" i="15"/>
  <c r="Z132" i="15" s="1"/>
  <c r="U132" i="15"/>
  <c r="U132" i="6"/>
  <c r="Q133" i="6"/>
  <c r="Q135" i="15"/>
  <c r="W132" i="10"/>
  <c r="S133" i="6"/>
  <c r="X132" i="6"/>
  <c r="W132" i="6"/>
  <c r="Z132" i="10"/>
  <c r="AA132" i="10" s="1"/>
  <c r="S135" i="8"/>
  <c r="Q132" i="8"/>
  <c r="Z131" i="8"/>
  <c r="AA131" i="8" s="1"/>
  <c r="X131" i="8"/>
  <c r="Y131" i="8" s="1"/>
  <c r="W132" i="5" l="1"/>
  <c r="S133" i="5"/>
  <c r="X132" i="5"/>
  <c r="AC132" i="14"/>
  <c r="AD132" i="14" s="1"/>
  <c r="Y132" i="14"/>
  <c r="Z132" i="14" s="1"/>
  <c r="AA132" i="14"/>
  <c r="AB132" i="14" s="1"/>
  <c r="P133" i="14"/>
  <c r="U132" i="5"/>
  <c r="Q133" i="5"/>
  <c r="P135" i="8"/>
  <c r="V134" i="10"/>
  <c r="P135" i="10"/>
  <c r="X134" i="10"/>
  <c r="Y134" i="10" s="1"/>
  <c r="X133" i="6"/>
  <c r="W133" i="6"/>
  <c r="S134" i="6"/>
  <c r="Q134" i="6"/>
  <c r="U133" i="6"/>
  <c r="P133" i="5"/>
  <c r="AA132" i="5"/>
  <c r="AB132" i="5" s="1"/>
  <c r="AC132" i="5"/>
  <c r="AD132" i="5" s="1"/>
  <c r="Y132" i="5"/>
  <c r="Z132" i="5" s="1"/>
  <c r="X133" i="15"/>
  <c r="W133" i="15"/>
  <c r="S134" i="15"/>
  <c r="Z136" i="13"/>
  <c r="AA136" i="13" s="1"/>
  <c r="X136" i="13"/>
  <c r="Y136" i="13" s="1"/>
  <c r="P137" i="13"/>
  <c r="U133" i="10"/>
  <c r="S134" i="10"/>
  <c r="W132" i="7"/>
  <c r="S133" i="7"/>
  <c r="X132" i="7"/>
  <c r="S136" i="8"/>
  <c r="U132" i="7"/>
  <c r="Q133" i="7"/>
  <c r="Q133" i="11"/>
  <c r="Y132" i="11"/>
  <c r="Z132" i="11" s="1"/>
  <c r="W132" i="11"/>
  <c r="X132" i="11" s="1"/>
  <c r="Q133" i="14"/>
  <c r="U132" i="14"/>
  <c r="R134" i="9"/>
  <c r="U133" i="9"/>
  <c r="V133" i="9" s="1"/>
  <c r="T135" i="11"/>
  <c r="P136" i="11"/>
  <c r="P134" i="6"/>
  <c r="AA133" i="6"/>
  <c r="AB133" i="6" s="1"/>
  <c r="AC133" i="6"/>
  <c r="AD133" i="6" s="1"/>
  <c r="Y133" i="6"/>
  <c r="Z133" i="6" s="1"/>
  <c r="R133" i="11"/>
  <c r="U132" i="11"/>
  <c r="V132" i="11" s="1"/>
  <c r="Q133" i="8"/>
  <c r="Z132" i="8"/>
  <c r="AA132" i="8" s="1"/>
  <c r="X132" i="8"/>
  <c r="Y132" i="8" s="1"/>
  <c r="Q136" i="15"/>
  <c r="Y133" i="15"/>
  <c r="Z133" i="15" s="1"/>
  <c r="P134" i="15"/>
  <c r="AC133" i="15"/>
  <c r="AD133" i="15" s="1"/>
  <c r="AA133" i="15"/>
  <c r="AB133" i="15" s="1"/>
  <c r="U133" i="15"/>
  <c r="P133" i="7"/>
  <c r="AA132" i="7"/>
  <c r="AB132" i="7" s="1"/>
  <c r="AC132" i="7"/>
  <c r="AD132" i="7" s="1"/>
  <c r="Y132" i="7"/>
  <c r="Z132" i="7" s="1"/>
  <c r="Q134" i="9"/>
  <c r="W133" i="9"/>
  <c r="X133" i="9" s="1"/>
  <c r="Y133" i="9"/>
  <c r="Z133" i="9" s="1"/>
  <c r="P137" i="12"/>
  <c r="X136" i="12"/>
  <c r="Y136" i="12" s="1"/>
  <c r="U136" i="12"/>
  <c r="Z136" i="12"/>
  <c r="AA136" i="12" s="1"/>
  <c r="R133" i="8"/>
  <c r="V132" i="8"/>
  <c r="W132" i="8" s="1"/>
  <c r="U132" i="8"/>
  <c r="P136" i="9"/>
  <c r="T135" i="9"/>
  <c r="X132" i="14"/>
  <c r="S133" i="14"/>
  <c r="W132" i="14"/>
  <c r="Q137" i="15" l="1"/>
  <c r="AC133" i="5"/>
  <c r="AD133" i="5" s="1"/>
  <c r="Y133" i="5"/>
  <c r="Z133" i="5" s="1"/>
  <c r="P134" i="5"/>
  <c r="AA133" i="5"/>
  <c r="AB133" i="5" s="1"/>
  <c r="W133" i="14"/>
  <c r="S134" i="14"/>
  <c r="X133" i="14"/>
  <c r="Q135" i="9"/>
  <c r="W134" i="9"/>
  <c r="X134" i="9" s="1"/>
  <c r="Y134" i="9"/>
  <c r="Z134" i="9" s="1"/>
  <c r="AC133" i="7"/>
  <c r="AD133" i="7" s="1"/>
  <c r="Y133" i="7"/>
  <c r="Z133" i="7" s="1"/>
  <c r="P134" i="7"/>
  <c r="AA133" i="7"/>
  <c r="AB133" i="7" s="1"/>
  <c r="AA134" i="15"/>
  <c r="AB134" i="15" s="1"/>
  <c r="P135" i="15"/>
  <c r="AC134" i="15"/>
  <c r="AD134" i="15" s="1"/>
  <c r="Y134" i="15"/>
  <c r="Z134" i="15" s="1"/>
  <c r="U134" i="15"/>
  <c r="R134" i="11"/>
  <c r="U133" i="11"/>
  <c r="V133" i="11" s="1"/>
  <c r="AC134" i="6"/>
  <c r="AD134" i="6" s="1"/>
  <c r="Y134" i="6"/>
  <c r="Z134" i="6" s="1"/>
  <c r="P135" i="6"/>
  <c r="AA134" i="6"/>
  <c r="AB134" i="6" s="1"/>
  <c r="Q134" i="11"/>
  <c r="Y133" i="11"/>
  <c r="Z133" i="11" s="1"/>
  <c r="W133" i="11"/>
  <c r="X133" i="11" s="1"/>
  <c r="U134" i="10"/>
  <c r="S135" i="10"/>
  <c r="W134" i="10"/>
  <c r="P134" i="14"/>
  <c r="AA133" i="14"/>
  <c r="AB133" i="14" s="1"/>
  <c r="AC133" i="14"/>
  <c r="AD133" i="14" s="1"/>
  <c r="Y133" i="14"/>
  <c r="Z133" i="14" s="1"/>
  <c r="P138" i="12"/>
  <c r="X137" i="12"/>
  <c r="Y137" i="12" s="1"/>
  <c r="U137" i="12"/>
  <c r="T137" i="12"/>
  <c r="R138" i="12"/>
  <c r="R139" i="12" s="1"/>
  <c r="R140" i="12" s="1"/>
  <c r="R141" i="12" s="1"/>
  <c r="R142" i="12" s="1"/>
  <c r="R143" i="12" s="1"/>
  <c r="R144" i="12" s="1"/>
  <c r="R145" i="12" s="1"/>
  <c r="R146" i="12" s="1"/>
  <c r="R147" i="12" s="1"/>
  <c r="R148" i="12" s="1"/>
  <c r="R149" i="12" s="1"/>
  <c r="Z137" i="12"/>
  <c r="AA137" i="12" s="1"/>
  <c r="U133" i="14"/>
  <c r="Q134" i="14"/>
  <c r="Q134" i="7"/>
  <c r="U133" i="7"/>
  <c r="S135" i="15"/>
  <c r="X134" i="15"/>
  <c r="W134" i="15"/>
  <c r="U134" i="6"/>
  <c r="Q135" i="6"/>
  <c r="Z134" i="10"/>
  <c r="AA134" i="10" s="1"/>
  <c r="P136" i="8"/>
  <c r="T135" i="8"/>
  <c r="X133" i="5"/>
  <c r="W133" i="5"/>
  <c r="S134" i="5"/>
  <c r="R135" i="9"/>
  <c r="U135" i="9" s="1"/>
  <c r="V135" i="9" s="1"/>
  <c r="U134" i="9"/>
  <c r="V134" i="9" s="1"/>
  <c r="S137" i="8"/>
  <c r="V135" i="10"/>
  <c r="P136" i="10"/>
  <c r="X135" i="10"/>
  <c r="Y135" i="10" s="1"/>
  <c r="T135" i="10"/>
  <c r="R134" i="8"/>
  <c r="U133" i="8"/>
  <c r="V133" i="8"/>
  <c r="W133" i="8" s="1"/>
  <c r="P137" i="9"/>
  <c r="Q134" i="8"/>
  <c r="X133" i="8"/>
  <c r="Y133" i="8" s="1"/>
  <c r="Z133" i="8"/>
  <c r="AA133" i="8" s="1"/>
  <c r="P137" i="11"/>
  <c r="X133" i="7"/>
  <c r="W133" i="7"/>
  <c r="S134" i="7"/>
  <c r="P138" i="13"/>
  <c r="X137" i="13"/>
  <c r="Y137" i="13" s="1"/>
  <c r="T137" i="13"/>
  <c r="Z137" i="13"/>
  <c r="AA137" i="13" s="1"/>
  <c r="S135" i="6"/>
  <c r="X134" i="6"/>
  <c r="W134" i="6"/>
  <c r="Q134" i="5"/>
  <c r="U133" i="5"/>
  <c r="Z138" i="13" l="1"/>
  <c r="AA138" i="13" s="1"/>
  <c r="P139" i="13"/>
  <c r="X138" i="13"/>
  <c r="Y138" i="13" s="1"/>
  <c r="U135" i="10"/>
  <c r="S136" i="10"/>
  <c r="X134" i="14"/>
  <c r="S135" i="14"/>
  <c r="W134" i="14"/>
  <c r="U134" i="5"/>
  <c r="Q135" i="5"/>
  <c r="W134" i="7"/>
  <c r="S135" i="7"/>
  <c r="X134" i="7"/>
  <c r="R135" i="8"/>
  <c r="U134" i="8"/>
  <c r="V134" i="8"/>
  <c r="W134" i="8" s="1"/>
  <c r="W135" i="10"/>
  <c r="P135" i="7"/>
  <c r="AA134" i="7"/>
  <c r="AB134" i="7" s="1"/>
  <c r="AC134" i="7"/>
  <c r="AD134" i="7" s="1"/>
  <c r="Y134" i="7"/>
  <c r="Z134" i="7" s="1"/>
  <c r="X135" i="6"/>
  <c r="W135" i="6"/>
  <c r="S136" i="6"/>
  <c r="Q136" i="6"/>
  <c r="U135" i="6"/>
  <c r="Q135" i="8"/>
  <c r="Z134" i="8"/>
  <c r="AA134" i="8" s="1"/>
  <c r="X134" i="8"/>
  <c r="Y134" i="8" s="1"/>
  <c r="Z135" i="10"/>
  <c r="AA135" i="10" s="1"/>
  <c r="P137" i="8"/>
  <c r="U134" i="7"/>
  <c r="Q135" i="7"/>
  <c r="P139" i="12"/>
  <c r="X138" i="12"/>
  <c r="Y138" i="12" s="1"/>
  <c r="Z138" i="12"/>
  <c r="AA138" i="12" s="1"/>
  <c r="U138" i="12"/>
  <c r="AC134" i="14"/>
  <c r="AD134" i="14" s="1"/>
  <c r="Y134" i="14"/>
  <c r="Z134" i="14" s="1"/>
  <c r="P135" i="14"/>
  <c r="AA134" i="14"/>
  <c r="AB134" i="14" s="1"/>
  <c r="P136" i="6"/>
  <c r="AA135" i="6"/>
  <c r="AB135" i="6" s="1"/>
  <c r="AC135" i="6"/>
  <c r="AD135" i="6" s="1"/>
  <c r="Y135" i="6"/>
  <c r="Z135" i="6" s="1"/>
  <c r="R135" i="11"/>
  <c r="U135" i="11" s="1"/>
  <c r="V135" i="11" s="1"/>
  <c r="U134" i="11"/>
  <c r="V134" i="11" s="1"/>
  <c r="AC135" i="15"/>
  <c r="AD135" i="15" s="1"/>
  <c r="P136" i="15"/>
  <c r="Y135" i="15"/>
  <c r="Z135" i="15" s="1"/>
  <c r="AA135" i="15"/>
  <c r="AB135" i="15" s="1"/>
  <c r="U135" i="15"/>
  <c r="R136" i="9"/>
  <c r="Q136" i="9"/>
  <c r="W135" i="9"/>
  <c r="X135" i="9" s="1"/>
  <c r="Y135" i="9"/>
  <c r="Z135" i="9" s="1"/>
  <c r="R138" i="15"/>
  <c r="R139" i="15" s="1"/>
  <c r="R140" i="15" s="1"/>
  <c r="R141" i="15" s="1"/>
  <c r="R142" i="15" s="1"/>
  <c r="R143" i="15" s="1"/>
  <c r="R144" i="15" s="1"/>
  <c r="R145" i="15" s="1"/>
  <c r="R146" i="15" s="1"/>
  <c r="R147" i="15" s="1"/>
  <c r="R148" i="15" s="1"/>
  <c r="R149" i="15" s="1"/>
  <c r="Q138" i="15"/>
  <c r="P138" i="9"/>
  <c r="Z136" i="10"/>
  <c r="AA136" i="10" s="1"/>
  <c r="V136" i="10"/>
  <c r="W136" i="10" s="1"/>
  <c r="X136" i="10"/>
  <c r="Y136" i="10" s="1"/>
  <c r="P137" i="10"/>
  <c r="X135" i="15"/>
  <c r="S136" i="15"/>
  <c r="W135" i="15"/>
  <c r="Q135" i="11"/>
  <c r="W134" i="11"/>
  <c r="X134" i="11" s="1"/>
  <c r="Y134" i="11"/>
  <c r="Z134" i="11" s="1"/>
  <c r="P138" i="11"/>
  <c r="S138" i="8"/>
  <c r="W134" i="5"/>
  <c r="S135" i="5"/>
  <c r="X134" i="5"/>
  <c r="Q135" i="14"/>
  <c r="U134" i="14"/>
  <c r="P135" i="5"/>
  <c r="AA134" i="5"/>
  <c r="AB134" i="5" s="1"/>
  <c r="AC134" i="5"/>
  <c r="AD134" i="5" s="1"/>
  <c r="Y134" i="5"/>
  <c r="Z134" i="5" s="1"/>
  <c r="AC135" i="5" l="1"/>
  <c r="AD135" i="5" s="1"/>
  <c r="Y135" i="5"/>
  <c r="Z135" i="5" s="1"/>
  <c r="P136" i="5"/>
  <c r="AA135" i="5"/>
  <c r="AB135" i="5" s="1"/>
  <c r="S137" i="15"/>
  <c r="X136" i="15"/>
  <c r="W136" i="15"/>
  <c r="R137" i="9"/>
  <c r="U136" i="9"/>
  <c r="V136" i="9" s="1"/>
  <c r="Q136" i="7"/>
  <c r="U135" i="7"/>
  <c r="S137" i="6"/>
  <c r="X136" i="6"/>
  <c r="W136" i="6"/>
  <c r="X135" i="7"/>
  <c r="W135" i="7"/>
  <c r="S136" i="7"/>
  <c r="P139" i="11"/>
  <c r="P139" i="9"/>
  <c r="P136" i="14"/>
  <c r="AA135" i="14"/>
  <c r="AB135" i="14" s="1"/>
  <c r="AC135" i="14"/>
  <c r="AD135" i="14" s="1"/>
  <c r="Y135" i="14"/>
  <c r="Z135" i="14" s="1"/>
  <c r="Q136" i="8"/>
  <c r="R136" i="8"/>
  <c r="Z135" i="8"/>
  <c r="AA135" i="8" s="1"/>
  <c r="X135" i="8"/>
  <c r="Y135" i="8" s="1"/>
  <c r="W135" i="14"/>
  <c r="S136" i="14"/>
  <c r="X135" i="14"/>
  <c r="X135" i="5"/>
  <c r="W135" i="5"/>
  <c r="S136" i="5"/>
  <c r="Q139" i="15"/>
  <c r="AC135" i="7"/>
  <c r="AD135" i="7" s="1"/>
  <c r="Y135" i="7"/>
  <c r="Z135" i="7" s="1"/>
  <c r="P136" i="7"/>
  <c r="AA135" i="7"/>
  <c r="AB135" i="7" s="1"/>
  <c r="U135" i="8"/>
  <c r="V135" i="8"/>
  <c r="W135" i="8" s="1"/>
  <c r="Q136" i="5"/>
  <c r="U135" i="5"/>
  <c r="Z139" i="13"/>
  <c r="AA139" i="13" s="1"/>
  <c r="X139" i="13"/>
  <c r="Y139" i="13" s="1"/>
  <c r="P140" i="13"/>
  <c r="P137" i="15"/>
  <c r="Y136" i="15"/>
  <c r="Z136" i="15" s="1"/>
  <c r="AC136" i="15"/>
  <c r="AD136" i="15" s="1"/>
  <c r="AA136" i="15"/>
  <c r="AB136" i="15" s="1"/>
  <c r="U136" i="15"/>
  <c r="U135" i="14"/>
  <c r="Q136" i="14"/>
  <c r="R136" i="11"/>
  <c r="Q136" i="11"/>
  <c r="Y135" i="11"/>
  <c r="Z135" i="11" s="1"/>
  <c r="W135" i="11"/>
  <c r="X135" i="11" s="1"/>
  <c r="P138" i="10"/>
  <c r="X137" i="10"/>
  <c r="Y137" i="10" s="1"/>
  <c r="V137" i="10"/>
  <c r="W137" i="10" s="1"/>
  <c r="S139" i="8"/>
  <c r="Q137" i="9"/>
  <c r="W136" i="9"/>
  <c r="X136" i="9" s="1"/>
  <c r="Y136" i="9"/>
  <c r="Z136" i="9" s="1"/>
  <c r="AC136" i="6"/>
  <c r="AD136" i="6" s="1"/>
  <c r="Y136" i="6"/>
  <c r="Z136" i="6" s="1"/>
  <c r="P137" i="6"/>
  <c r="AA136" i="6"/>
  <c r="AB136" i="6" s="1"/>
  <c r="Z139" i="12"/>
  <c r="AA139" i="12" s="1"/>
  <c r="P140" i="12"/>
  <c r="X139" i="12"/>
  <c r="Y139" i="12" s="1"/>
  <c r="U139" i="12"/>
  <c r="P138" i="8"/>
  <c r="U136" i="6"/>
  <c r="Q137" i="6"/>
  <c r="S137" i="10"/>
  <c r="Z137" i="10" s="1"/>
  <c r="AA137" i="10" s="1"/>
  <c r="U136" i="10"/>
  <c r="U137" i="6" l="1"/>
  <c r="R138" i="6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Q138" i="6"/>
  <c r="Q138" i="9"/>
  <c r="Y137" i="9"/>
  <c r="Z137" i="9" s="1"/>
  <c r="W137" i="9"/>
  <c r="X137" i="9" s="1"/>
  <c r="P140" i="9"/>
  <c r="W137" i="6"/>
  <c r="S138" i="6"/>
  <c r="X137" i="6"/>
  <c r="R138" i="9"/>
  <c r="U137" i="9"/>
  <c r="V137" i="9" s="1"/>
  <c r="W136" i="5"/>
  <c r="S137" i="5"/>
  <c r="X136" i="5"/>
  <c r="X136" i="14"/>
  <c r="S137" i="14"/>
  <c r="W136" i="14"/>
  <c r="R137" i="8"/>
  <c r="U136" i="8"/>
  <c r="V136" i="8"/>
  <c r="W136" i="8" s="1"/>
  <c r="P137" i="5"/>
  <c r="AA136" i="5"/>
  <c r="AB136" i="5" s="1"/>
  <c r="AC136" i="5"/>
  <c r="AD136" i="5" s="1"/>
  <c r="Y136" i="5"/>
  <c r="Z136" i="5" s="1"/>
  <c r="U140" i="12"/>
  <c r="Z140" i="12"/>
  <c r="AA140" i="12" s="1"/>
  <c r="P141" i="12"/>
  <c r="X140" i="12"/>
  <c r="Y140" i="12" s="1"/>
  <c r="Q140" i="15"/>
  <c r="Q137" i="8"/>
  <c r="X136" i="8"/>
  <c r="Y136" i="8" s="1"/>
  <c r="Z136" i="8"/>
  <c r="AA136" i="8" s="1"/>
  <c r="AC136" i="14"/>
  <c r="AD136" i="14" s="1"/>
  <c r="Y136" i="14"/>
  <c r="Z136" i="14" s="1"/>
  <c r="AA136" i="14"/>
  <c r="AB136" i="14" s="1"/>
  <c r="P137" i="14"/>
  <c r="P140" i="11"/>
  <c r="U136" i="7"/>
  <c r="Q137" i="7"/>
  <c r="Q137" i="14"/>
  <c r="U136" i="14"/>
  <c r="Q137" i="11"/>
  <c r="W136" i="11"/>
  <c r="X136" i="11" s="1"/>
  <c r="Y136" i="11"/>
  <c r="Z136" i="11" s="1"/>
  <c r="P138" i="15"/>
  <c r="AA137" i="15"/>
  <c r="AB137" i="15" s="1"/>
  <c r="AC137" i="15"/>
  <c r="AD137" i="15" s="1"/>
  <c r="Y137" i="15"/>
  <c r="Z137" i="15" s="1"/>
  <c r="U137" i="15"/>
  <c r="S138" i="10"/>
  <c r="U137" i="10"/>
  <c r="P139" i="8"/>
  <c r="P138" i="6"/>
  <c r="AA137" i="6"/>
  <c r="AB137" i="6" s="1"/>
  <c r="AC137" i="6"/>
  <c r="AD137" i="6" s="1"/>
  <c r="Y137" i="6"/>
  <c r="Z137" i="6" s="1"/>
  <c r="S140" i="8"/>
  <c r="P139" i="10"/>
  <c r="X138" i="10"/>
  <c r="Y138" i="10" s="1"/>
  <c r="Z138" i="10"/>
  <c r="AA138" i="10" s="1"/>
  <c r="V138" i="10"/>
  <c r="R137" i="11"/>
  <c r="U136" i="11"/>
  <c r="V136" i="11" s="1"/>
  <c r="P141" i="13"/>
  <c r="X140" i="13"/>
  <c r="Y140" i="13" s="1"/>
  <c r="Z140" i="13"/>
  <c r="AA140" i="13" s="1"/>
  <c r="U136" i="5"/>
  <c r="Q137" i="5"/>
  <c r="P137" i="7"/>
  <c r="AA136" i="7"/>
  <c r="AB136" i="7" s="1"/>
  <c r="AC136" i="7"/>
  <c r="AD136" i="7" s="1"/>
  <c r="Y136" i="7"/>
  <c r="Z136" i="7" s="1"/>
  <c r="W136" i="7"/>
  <c r="S137" i="7"/>
  <c r="X136" i="7"/>
  <c r="W137" i="15"/>
  <c r="X137" i="15"/>
  <c r="S138" i="15"/>
  <c r="S138" i="14" l="1"/>
  <c r="X137" i="14"/>
  <c r="W137" i="14"/>
  <c r="X138" i="6"/>
  <c r="W138" i="6"/>
  <c r="S139" i="6"/>
  <c r="Q139" i="9"/>
  <c r="W138" i="9"/>
  <c r="X138" i="9" s="1"/>
  <c r="Y138" i="9"/>
  <c r="Z138" i="9" s="1"/>
  <c r="U137" i="7"/>
  <c r="R138" i="7"/>
  <c r="R139" i="7" s="1"/>
  <c r="R140" i="7" s="1"/>
  <c r="R141" i="7" s="1"/>
  <c r="R142" i="7" s="1"/>
  <c r="R143" i="7" s="1"/>
  <c r="R144" i="7" s="1"/>
  <c r="R145" i="7" s="1"/>
  <c r="R146" i="7" s="1"/>
  <c r="R147" i="7" s="1"/>
  <c r="R148" i="7" s="1"/>
  <c r="R149" i="7" s="1"/>
  <c r="Q138" i="7"/>
  <c r="Q138" i="8"/>
  <c r="X137" i="8"/>
  <c r="Y137" i="8" s="1"/>
  <c r="Z137" i="8"/>
  <c r="AA137" i="8" s="1"/>
  <c r="P142" i="12"/>
  <c r="X141" i="12"/>
  <c r="Y141" i="12" s="1"/>
  <c r="U141" i="12"/>
  <c r="Z141" i="12"/>
  <c r="AA141" i="12" s="1"/>
  <c r="P141" i="9"/>
  <c r="Q139" i="6"/>
  <c r="U138" i="6"/>
  <c r="U137" i="5"/>
  <c r="R138" i="5"/>
  <c r="R139" i="5" s="1"/>
  <c r="R140" i="5" s="1"/>
  <c r="R141" i="5" s="1"/>
  <c r="R142" i="5" s="1"/>
  <c r="R143" i="5" s="1"/>
  <c r="R144" i="5" s="1"/>
  <c r="R145" i="5" s="1"/>
  <c r="R146" i="5" s="1"/>
  <c r="R147" i="5" s="1"/>
  <c r="R148" i="5" s="1"/>
  <c r="R149" i="5" s="1"/>
  <c r="Q138" i="5"/>
  <c r="P141" i="11"/>
  <c r="U138" i="10"/>
  <c r="S139" i="10"/>
  <c r="Q138" i="11"/>
  <c r="Y137" i="11"/>
  <c r="Z137" i="11" s="1"/>
  <c r="W137" i="11"/>
  <c r="X137" i="11" s="1"/>
  <c r="R138" i="8"/>
  <c r="U137" i="8"/>
  <c r="V137" i="8"/>
  <c r="W137" i="8" s="1"/>
  <c r="R139" i="9"/>
  <c r="U138" i="9"/>
  <c r="V138" i="9" s="1"/>
  <c r="P142" i="13"/>
  <c r="X141" i="13"/>
  <c r="Y141" i="13" s="1"/>
  <c r="Z141" i="13"/>
  <c r="AA141" i="13" s="1"/>
  <c r="AC138" i="6"/>
  <c r="AD138" i="6" s="1"/>
  <c r="Y138" i="6"/>
  <c r="Z138" i="6" s="1"/>
  <c r="P139" i="6"/>
  <c r="AA138" i="6"/>
  <c r="AB138" i="6" s="1"/>
  <c r="P140" i="8"/>
  <c r="U137" i="14"/>
  <c r="R138" i="14"/>
  <c r="R139" i="14" s="1"/>
  <c r="R140" i="14" s="1"/>
  <c r="R141" i="14" s="1"/>
  <c r="R142" i="14" s="1"/>
  <c r="R143" i="14" s="1"/>
  <c r="R144" i="14" s="1"/>
  <c r="R145" i="14" s="1"/>
  <c r="R146" i="14" s="1"/>
  <c r="R147" i="14" s="1"/>
  <c r="R148" i="14" s="1"/>
  <c r="R149" i="14" s="1"/>
  <c r="Q138" i="14"/>
  <c r="S139" i="15"/>
  <c r="W138" i="15"/>
  <c r="X138" i="15"/>
  <c r="X137" i="7"/>
  <c r="W137" i="7"/>
  <c r="S138" i="7"/>
  <c r="R138" i="11"/>
  <c r="U137" i="11"/>
  <c r="V137" i="11" s="1"/>
  <c r="Z139" i="10"/>
  <c r="AA139" i="10" s="1"/>
  <c r="V139" i="10"/>
  <c r="W139" i="10" s="1"/>
  <c r="P140" i="10"/>
  <c r="X139" i="10"/>
  <c r="Y139" i="10" s="1"/>
  <c r="P138" i="7"/>
  <c r="AA137" i="7"/>
  <c r="AB137" i="7" s="1"/>
  <c r="AC137" i="7"/>
  <c r="AD137" i="7" s="1"/>
  <c r="Y137" i="7"/>
  <c r="Z137" i="7" s="1"/>
  <c r="W138" i="10"/>
  <c r="S141" i="8"/>
  <c r="AC138" i="15"/>
  <c r="AD138" i="15" s="1"/>
  <c r="Y138" i="15"/>
  <c r="Z138" i="15" s="1"/>
  <c r="P139" i="15"/>
  <c r="AA138" i="15"/>
  <c r="AB138" i="15" s="1"/>
  <c r="U138" i="15"/>
  <c r="AC137" i="14"/>
  <c r="AD137" i="14" s="1"/>
  <c r="P138" i="14"/>
  <c r="AA137" i="14"/>
  <c r="AB137" i="14" s="1"/>
  <c r="Y137" i="14"/>
  <c r="Z137" i="14" s="1"/>
  <c r="Q141" i="15"/>
  <c r="P138" i="5"/>
  <c r="AA137" i="5"/>
  <c r="AB137" i="5" s="1"/>
  <c r="AC137" i="5"/>
  <c r="AD137" i="5" s="1"/>
  <c r="Y137" i="5"/>
  <c r="Z137" i="5" s="1"/>
  <c r="X137" i="5"/>
  <c r="W137" i="5"/>
  <c r="S138" i="5"/>
  <c r="P140" i="15" l="1"/>
  <c r="AA139" i="15"/>
  <c r="AB139" i="15" s="1"/>
  <c r="Y139" i="15"/>
  <c r="Z139" i="15" s="1"/>
  <c r="AC139" i="15"/>
  <c r="AD139" i="15" s="1"/>
  <c r="U139" i="15"/>
  <c r="S139" i="7"/>
  <c r="X138" i="7"/>
  <c r="W138" i="7"/>
  <c r="U138" i="7"/>
  <c r="Q139" i="7"/>
  <c r="AC138" i="7"/>
  <c r="AD138" i="7" s="1"/>
  <c r="Y138" i="7"/>
  <c r="Z138" i="7" s="1"/>
  <c r="P139" i="7"/>
  <c r="AA138" i="7"/>
  <c r="AB138" i="7" s="1"/>
  <c r="R139" i="8"/>
  <c r="U138" i="8"/>
  <c r="V138" i="8"/>
  <c r="W138" i="8" s="1"/>
  <c r="U139" i="10"/>
  <c r="S140" i="10"/>
  <c r="Q140" i="9"/>
  <c r="Y139" i="9"/>
  <c r="Z139" i="9" s="1"/>
  <c r="W139" i="9"/>
  <c r="X139" i="9" s="1"/>
  <c r="P139" i="14"/>
  <c r="Y138" i="14"/>
  <c r="Z138" i="14" s="1"/>
  <c r="AA138" i="14"/>
  <c r="AB138" i="14" s="1"/>
  <c r="AC138" i="14"/>
  <c r="AD138" i="14" s="1"/>
  <c r="P141" i="8"/>
  <c r="Q139" i="11"/>
  <c r="Y138" i="11"/>
  <c r="Z138" i="11" s="1"/>
  <c r="W138" i="11"/>
  <c r="X138" i="11" s="1"/>
  <c r="U139" i="6"/>
  <c r="Q140" i="6"/>
  <c r="Q142" i="15"/>
  <c r="Q139" i="14"/>
  <c r="U138" i="14"/>
  <c r="P140" i="6"/>
  <c r="AA139" i="6"/>
  <c r="AB139" i="6" s="1"/>
  <c r="AC139" i="6"/>
  <c r="AD139" i="6" s="1"/>
  <c r="Y139" i="6"/>
  <c r="Z139" i="6" s="1"/>
  <c r="R140" i="9"/>
  <c r="U139" i="9"/>
  <c r="V139" i="9" s="1"/>
  <c r="P142" i="11"/>
  <c r="P142" i="9"/>
  <c r="W139" i="6"/>
  <c r="S140" i="6"/>
  <c r="X139" i="6"/>
  <c r="P143" i="12"/>
  <c r="X142" i="12"/>
  <c r="Y142" i="12" s="1"/>
  <c r="Z142" i="12"/>
  <c r="AA142" i="12" s="1"/>
  <c r="U142" i="12"/>
  <c r="S139" i="5"/>
  <c r="X138" i="5"/>
  <c r="W138" i="5"/>
  <c r="W139" i="15"/>
  <c r="X139" i="15"/>
  <c r="S140" i="15"/>
  <c r="AC138" i="5"/>
  <c r="AD138" i="5" s="1"/>
  <c r="Y138" i="5"/>
  <c r="Z138" i="5" s="1"/>
  <c r="P139" i="5"/>
  <c r="AA138" i="5"/>
  <c r="AB138" i="5" s="1"/>
  <c r="S142" i="8"/>
  <c r="V140" i="10"/>
  <c r="P141" i="10"/>
  <c r="X140" i="10"/>
  <c r="Y140" i="10" s="1"/>
  <c r="R139" i="11"/>
  <c r="U138" i="11"/>
  <c r="V138" i="11" s="1"/>
  <c r="Z142" i="13"/>
  <c r="AA142" i="13" s="1"/>
  <c r="X142" i="13"/>
  <c r="Y142" i="13" s="1"/>
  <c r="P143" i="13"/>
  <c r="U138" i="5"/>
  <c r="Q139" i="5"/>
  <c r="Q139" i="8"/>
  <c r="X138" i="8"/>
  <c r="Y138" i="8" s="1"/>
  <c r="Z138" i="8"/>
  <c r="AA138" i="8" s="1"/>
  <c r="X138" i="14"/>
  <c r="S139" i="14"/>
  <c r="W138" i="14"/>
  <c r="P143" i="11" l="1"/>
  <c r="S141" i="10"/>
  <c r="U140" i="10"/>
  <c r="R140" i="8"/>
  <c r="U139" i="8"/>
  <c r="V139" i="8"/>
  <c r="W139" i="8" s="1"/>
  <c r="P142" i="10"/>
  <c r="X141" i="10"/>
  <c r="Y141" i="10" s="1"/>
  <c r="Z141" i="10"/>
  <c r="AA141" i="10" s="1"/>
  <c r="V141" i="10"/>
  <c r="W141" i="10" s="1"/>
  <c r="S143" i="8"/>
  <c r="R141" i="9"/>
  <c r="U140" i="9"/>
  <c r="V140" i="9" s="1"/>
  <c r="AC140" i="6"/>
  <c r="AD140" i="6" s="1"/>
  <c r="Y140" i="6"/>
  <c r="Z140" i="6" s="1"/>
  <c r="P141" i="6"/>
  <c r="AA140" i="6"/>
  <c r="AB140" i="6" s="1"/>
  <c r="P142" i="8"/>
  <c r="Q140" i="5"/>
  <c r="U139" i="5"/>
  <c r="S140" i="14"/>
  <c r="W139" i="14"/>
  <c r="X139" i="14"/>
  <c r="Z143" i="13"/>
  <c r="AA143" i="13" s="1"/>
  <c r="P144" i="13"/>
  <c r="X143" i="13"/>
  <c r="Y143" i="13" s="1"/>
  <c r="W140" i="10"/>
  <c r="X140" i="15"/>
  <c r="W140" i="15"/>
  <c r="S141" i="15"/>
  <c r="X140" i="6"/>
  <c r="W140" i="6"/>
  <c r="S141" i="6"/>
  <c r="Q143" i="15"/>
  <c r="Q141" i="9"/>
  <c r="W140" i="9"/>
  <c r="X140" i="9" s="1"/>
  <c r="Y140" i="9"/>
  <c r="Z140" i="9" s="1"/>
  <c r="P140" i="7"/>
  <c r="AA139" i="7"/>
  <c r="AB139" i="7" s="1"/>
  <c r="AC139" i="7"/>
  <c r="AD139" i="7" s="1"/>
  <c r="Y139" i="7"/>
  <c r="Z139" i="7" s="1"/>
  <c r="Q140" i="7"/>
  <c r="U139" i="7"/>
  <c r="X139" i="7"/>
  <c r="W139" i="7"/>
  <c r="S140" i="7"/>
  <c r="U139" i="14"/>
  <c r="Q140" i="14"/>
  <c r="Q140" i="8"/>
  <c r="X139" i="8"/>
  <c r="Y139" i="8" s="1"/>
  <c r="Z139" i="8"/>
  <c r="AA139" i="8" s="1"/>
  <c r="R140" i="11"/>
  <c r="U139" i="11"/>
  <c r="V139" i="11" s="1"/>
  <c r="Z140" i="10"/>
  <c r="AA140" i="10" s="1"/>
  <c r="P140" i="5"/>
  <c r="AA139" i="5"/>
  <c r="AB139" i="5" s="1"/>
  <c r="AC139" i="5"/>
  <c r="AD139" i="5" s="1"/>
  <c r="Y139" i="5"/>
  <c r="Z139" i="5" s="1"/>
  <c r="X139" i="5"/>
  <c r="W139" i="5"/>
  <c r="S140" i="5"/>
  <c r="Z143" i="12"/>
  <c r="AA143" i="12" s="1"/>
  <c r="U143" i="12"/>
  <c r="X143" i="12"/>
  <c r="Y143" i="12" s="1"/>
  <c r="P144" i="12"/>
  <c r="P143" i="9"/>
  <c r="Q141" i="6"/>
  <c r="U140" i="6"/>
  <c r="Q140" i="11"/>
  <c r="W139" i="11"/>
  <c r="X139" i="11" s="1"/>
  <c r="Y139" i="11"/>
  <c r="Z139" i="11" s="1"/>
  <c r="AA139" i="14"/>
  <c r="AB139" i="14" s="1"/>
  <c r="P140" i="14"/>
  <c r="Y139" i="14"/>
  <c r="Z139" i="14" s="1"/>
  <c r="AC139" i="14"/>
  <c r="AD139" i="14" s="1"/>
  <c r="AC140" i="15"/>
  <c r="AD140" i="15" s="1"/>
  <c r="Y140" i="15"/>
  <c r="Z140" i="15" s="1"/>
  <c r="AA140" i="15"/>
  <c r="AB140" i="15" s="1"/>
  <c r="P141" i="15"/>
  <c r="U140" i="15"/>
  <c r="Q141" i="11" l="1"/>
  <c r="W140" i="11"/>
  <c r="X140" i="11" s="1"/>
  <c r="Y140" i="11"/>
  <c r="Z140" i="11" s="1"/>
  <c r="R142" i="9"/>
  <c r="U141" i="9"/>
  <c r="V141" i="9" s="1"/>
  <c r="AC140" i="5"/>
  <c r="AD140" i="5" s="1"/>
  <c r="Y140" i="5"/>
  <c r="Z140" i="5" s="1"/>
  <c r="P141" i="5"/>
  <c r="AA140" i="5"/>
  <c r="AB140" i="5" s="1"/>
  <c r="Q142" i="9"/>
  <c r="W141" i="9"/>
  <c r="X141" i="9" s="1"/>
  <c r="Y141" i="9"/>
  <c r="Z141" i="9" s="1"/>
  <c r="R141" i="8"/>
  <c r="U140" i="8"/>
  <c r="V140" i="8"/>
  <c r="W140" i="8" s="1"/>
  <c r="P144" i="9"/>
  <c r="Q141" i="14"/>
  <c r="U140" i="14"/>
  <c r="W141" i="6"/>
  <c r="S142" i="6"/>
  <c r="X141" i="6"/>
  <c r="X140" i="14"/>
  <c r="S141" i="14"/>
  <c r="W140" i="14"/>
  <c r="P142" i="15"/>
  <c r="AA141" i="15"/>
  <c r="AB141" i="15" s="1"/>
  <c r="AC141" i="15"/>
  <c r="AD141" i="15" s="1"/>
  <c r="Y141" i="15"/>
  <c r="Z141" i="15" s="1"/>
  <c r="U141" i="15"/>
  <c r="S141" i="7"/>
  <c r="X140" i="7"/>
  <c r="W140" i="7"/>
  <c r="AC140" i="7"/>
  <c r="AD140" i="7" s="1"/>
  <c r="Y140" i="7"/>
  <c r="Z140" i="7" s="1"/>
  <c r="P141" i="7"/>
  <c r="AA140" i="7"/>
  <c r="AB140" i="7" s="1"/>
  <c r="U140" i="5"/>
  <c r="Q141" i="5"/>
  <c r="S144" i="8"/>
  <c r="P143" i="10"/>
  <c r="X142" i="10"/>
  <c r="Y142" i="10" s="1"/>
  <c r="V142" i="10"/>
  <c r="Y140" i="14"/>
  <c r="Z140" i="14" s="1"/>
  <c r="AC140" i="14"/>
  <c r="AD140" i="14" s="1"/>
  <c r="P141" i="14"/>
  <c r="AA140" i="14"/>
  <c r="AB140" i="14" s="1"/>
  <c r="R141" i="11"/>
  <c r="U140" i="11"/>
  <c r="V140" i="11" s="1"/>
  <c r="P145" i="13"/>
  <c r="X144" i="13"/>
  <c r="Y144" i="13" s="1"/>
  <c r="Z144" i="13"/>
  <c r="AA144" i="13" s="1"/>
  <c r="P142" i="6"/>
  <c r="AA141" i="6"/>
  <c r="AB141" i="6" s="1"/>
  <c r="AC141" i="6"/>
  <c r="AD141" i="6" s="1"/>
  <c r="Y141" i="6"/>
  <c r="Z141" i="6" s="1"/>
  <c r="U141" i="6"/>
  <c r="Q142" i="6"/>
  <c r="U140" i="7"/>
  <c r="Q141" i="7"/>
  <c r="U144" i="12"/>
  <c r="Z144" i="12"/>
  <c r="AA144" i="12" s="1"/>
  <c r="X144" i="12"/>
  <c r="Y144" i="12" s="1"/>
  <c r="P145" i="12"/>
  <c r="S141" i="5"/>
  <c r="X140" i="5"/>
  <c r="W140" i="5"/>
  <c r="Q141" i="8"/>
  <c r="Z140" i="8"/>
  <c r="AA140" i="8" s="1"/>
  <c r="X140" i="8"/>
  <c r="Y140" i="8" s="1"/>
  <c r="Q144" i="15"/>
  <c r="W141" i="15"/>
  <c r="S142" i="15"/>
  <c r="X141" i="15"/>
  <c r="P143" i="8"/>
  <c r="S142" i="10"/>
  <c r="U141" i="10"/>
  <c r="P144" i="11"/>
  <c r="U142" i="10" l="1"/>
  <c r="S143" i="10"/>
  <c r="Z143" i="10" s="1"/>
  <c r="AA143" i="10" s="1"/>
  <c r="Q145" i="15"/>
  <c r="Q142" i="7"/>
  <c r="U141" i="7"/>
  <c r="V143" i="10"/>
  <c r="W143" i="10" s="1"/>
  <c r="P144" i="10"/>
  <c r="X143" i="10"/>
  <c r="Y143" i="10" s="1"/>
  <c r="AC142" i="15"/>
  <c r="AD142" i="15" s="1"/>
  <c r="Y142" i="15"/>
  <c r="Z142" i="15" s="1"/>
  <c r="P143" i="15"/>
  <c r="AA142" i="15"/>
  <c r="AB142" i="15" s="1"/>
  <c r="U142" i="15"/>
  <c r="U141" i="14"/>
  <c r="Q142" i="14"/>
  <c r="P142" i="5"/>
  <c r="AA141" i="5"/>
  <c r="AB141" i="5" s="1"/>
  <c r="AC141" i="5"/>
  <c r="AD141" i="5" s="1"/>
  <c r="Y141" i="5"/>
  <c r="Z141" i="5" s="1"/>
  <c r="R143" i="9"/>
  <c r="U142" i="9"/>
  <c r="V142" i="9" s="1"/>
  <c r="Z142" i="10"/>
  <c r="AA142" i="10" s="1"/>
  <c r="S145" i="8"/>
  <c r="X142" i="6"/>
  <c r="W142" i="6"/>
  <c r="S143" i="6"/>
  <c r="P144" i="8"/>
  <c r="P146" i="12"/>
  <c r="X145" i="12"/>
  <c r="Y145" i="12" s="1"/>
  <c r="U145" i="12"/>
  <c r="Z145" i="12"/>
  <c r="AA145" i="12" s="1"/>
  <c r="P146" i="13"/>
  <c r="X145" i="13"/>
  <c r="Y145" i="13" s="1"/>
  <c r="Z145" i="13"/>
  <c r="AA145" i="13" s="1"/>
  <c r="AA141" i="14"/>
  <c r="AB141" i="14" s="1"/>
  <c r="P142" i="14"/>
  <c r="Y141" i="14"/>
  <c r="Z141" i="14" s="1"/>
  <c r="AC141" i="14"/>
  <c r="AD141" i="14" s="1"/>
  <c r="W142" i="10"/>
  <c r="P142" i="7"/>
  <c r="AA141" i="7"/>
  <c r="AB141" i="7" s="1"/>
  <c r="AC141" i="7"/>
  <c r="AD141" i="7" s="1"/>
  <c r="Y141" i="7"/>
  <c r="Z141" i="7" s="1"/>
  <c r="S142" i="14"/>
  <c r="X141" i="14"/>
  <c r="W141" i="14"/>
  <c r="Q143" i="9"/>
  <c r="W142" i="9"/>
  <c r="X142" i="9" s="1"/>
  <c r="Y142" i="9"/>
  <c r="Z142" i="9" s="1"/>
  <c r="P145" i="11"/>
  <c r="Q142" i="8"/>
  <c r="Z141" i="8"/>
  <c r="AA141" i="8" s="1"/>
  <c r="X141" i="8"/>
  <c r="Y141" i="8" s="1"/>
  <c r="R142" i="11"/>
  <c r="U141" i="11"/>
  <c r="V141" i="11" s="1"/>
  <c r="P145" i="9"/>
  <c r="X142" i="15"/>
  <c r="W142" i="15"/>
  <c r="S143" i="15"/>
  <c r="Q143" i="6"/>
  <c r="U142" i="6"/>
  <c r="X141" i="5"/>
  <c r="W141" i="5"/>
  <c r="S142" i="5"/>
  <c r="AC142" i="6"/>
  <c r="AD142" i="6" s="1"/>
  <c r="Y142" i="6"/>
  <c r="Z142" i="6" s="1"/>
  <c r="P143" i="6"/>
  <c r="AA142" i="6"/>
  <c r="AB142" i="6" s="1"/>
  <c r="Q142" i="5"/>
  <c r="U141" i="5"/>
  <c r="X141" i="7"/>
  <c r="W141" i="7"/>
  <c r="S142" i="7"/>
  <c r="R142" i="8"/>
  <c r="U141" i="8"/>
  <c r="V141" i="8"/>
  <c r="W141" i="8" s="1"/>
  <c r="Q142" i="11"/>
  <c r="Y141" i="11"/>
  <c r="Z141" i="11" s="1"/>
  <c r="W141" i="11"/>
  <c r="X141" i="11" s="1"/>
  <c r="P144" i="6" l="1"/>
  <c r="AA143" i="6"/>
  <c r="AB143" i="6" s="1"/>
  <c r="AC143" i="6"/>
  <c r="AD143" i="6" s="1"/>
  <c r="Y143" i="6"/>
  <c r="Z143" i="6" s="1"/>
  <c r="P146" i="9"/>
  <c r="R143" i="11"/>
  <c r="U142" i="11"/>
  <c r="V142" i="11" s="1"/>
  <c r="R143" i="8"/>
  <c r="U142" i="8"/>
  <c r="V142" i="8"/>
  <c r="W142" i="8" s="1"/>
  <c r="X142" i="14"/>
  <c r="S143" i="14"/>
  <c r="W142" i="14"/>
  <c r="AC142" i="7"/>
  <c r="AD142" i="7" s="1"/>
  <c r="Y142" i="7"/>
  <c r="Z142" i="7" s="1"/>
  <c r="P143" i="7"/>
  <c r="AA142" i="7"/>
  <c r="AB142" i="7" s="1"/>
  <c r="Q146" i="15"/>
  <c r="W143" i="15"/>
  <c r="X143" i="15"/>
  <c r="S144" i="15"/>
  <c r="Q143" i="11"/>
  <c r="W142" i="11"/>
  <c r="X142" i="11" s="1"/>
  <c r="Y142" i="11"/>
  <c r="Z142" i="11" s="1"/>
  <c r="U142" i="5"/>
  <c r="Q143" i="5"/>
  <c r="Q144" i="9"/>
  <c r="W143" i="9"/>
  <c r="X143" i="9" s="1"/>
  <c r="Y143" i="9"/>
  <c r="Z143" i="9" s="1"/>
  <c r="AC142" i="14"/>
  <c r="AD142" i="14" s="1"/>
  <c r="AA142" i="14"/>
  <c r="AB142" i="14" s="1"/>
  <c r="Y142" i="14"/>
  <c r="Z142" i="14" s="1"/>
  <c r="P143" i="14"/>
  <c r="Z146" i="13"/>
  <c r="AA146" i="13" s="1"/>
  <c r="P147" i="13"/>
  <c r="X146" i="13"/>
  <c r="Y146" i="13" s="1"/>
  <c r="P147" i="12"/>
  <c r="X146" i="12"/>
  <c r="Y146" i="12" s="1"/>
  <c r="Z146" i="12"/>
  <c r="AA146" i="12" s="1"/>
  <c r="U146" i="12"/>
  <c r="P145" i="8"/>
  <c r="S146" i="8"/>
  <c r="R144" i="9"/>
  <c r="U143" i="9"/>
  <c r="V143" i="9" s="1"/>
  <c r="AC142" i="5"/>
  <c r="AD142" i="5" s="1"/>
  <c r="Y142" i="5"/>
  <c r="Z142" i="5" s="1"/>
  <c r="P143" i="5"/>
  <c r="AA142" i="5"/>
  <c r="AB142" i="5" s="1"/>
  <c r="U143" i="10"/>
  <c r="S144" i="10"/>
  <c r="S143" i="7"/>
  <c r="X142" i="7"/>
  <c r="W142" i="7"/>
  <c r="S143" i="5"/>
  <c r="X142" i="5"/>
  <c r="W142" i="5"/>
  <c r="U143" i="6"/>
  <c r="Q144" i="6"/>
  <c r="Q143" i="8"/>
  <c r="X142" i="8"/>
  <c r="Y142" i="8" s="1"/>
  <c r="Z142" i="8"/>
  <c r="AA142" i="8" s="1"/>
  <c r="P146" i="11"/>
  <c r="W143" i="6"/>
  <c r="S144" i="6"/>
  <c r="X143" i="6"/>
  <c r="Q143" i="14"/>
  <c r="U142" i="14"/>
  <c r="P144" i="15"/>
  <c r="AA143" i="15"/>
  <c r="AB143" i="15" s="1"/>
  <c r="Y143" i="15"/>
  <c r="Z143" i="15" s="1"/>
  <c r="AC143" i="15"/>
  <c r="AD143" i="15" s="1"/>
  <c r="U143" i="15"/>
  <c r="V144" i="10"/>
  <c r="W144" i="10" s="1"/>
  <c r="P145" i="10"/>
  <c r="X144" i="10"/>
  <c r="Y144" i="10" s="1"/>
  <c r="U142" i="7"/>
  <c r="Q143" i="7"/>
  <c r="P146" i="10" l="1"/>
  <c r="X145" i="10"/>
  <c r="Y145" i="10" s="1"/>
  <c r="V145" i="10"/>
  <c r="P144" i="5"/>
  <c r="AA143" i="5"/>
  <c r="AB143" i="5" s="1"/>
  <c r="AC143" i="5"/>
  <c r="AD143" i="5" s="1"/>
  <c r="Y143" i="5"/>
  <c r="Z143" i="5" s="1"/>
  <c r="R145" i="9"/>
  <c r="U144" i="9"/>
  <c r="V144" i="9" s="1"/>
  <c r="Z147" i="13"/>
  <c r="AA147" i="13" s="1"/>
  <c r="X147" i="13"/>
  <c r="Y147" i="13" s="1"/>
  <c r="P148" i="13"/>
  <c r="Q145" i="9"/>
  <c r="W144" i="9"/>
  <c r="X144" i="9" s="1"/>
  <c r="Y144" i="9"/>
  <c r="Z144" i="9" s="1"/>
  <c r="P144" i="7"/>
  <c r="AA143" i="7"/>
  <c r="AB143" i="7" s="1"/>
  <c r="AC143" i="7"/>
  <c r="AD143" i="7" s="1"/>
  <c r="Y143" i="7"/>
  <c r="Z143" i="7" s="1"/>
  <c r="S144" i="14"/>
  <c r="X143" i="14"/>
  <c r="W143" i="14"/>
  <c r="R144" i="8"/>
  <c r="V143" i="8"/>
  <c r="W143" i="8" s="1"/>
  <c r="U143" i="8"/>
  <c r="X144" i="6"/>
  <c r="W144" i="6"/>
  <c r="S145" i="6"/>
  <c r="P146" i="8"/>
  <c r="X143" i="5"/>
  <c r="W143" i="5"/>
  <c r="S144" i="5"/>
  <c r="Q144" i="5"/>
  <c r="U143" i="5"/>
  <c r="Q144" i="11"/>
  <c r="W143" i="11"/>
  <c r="X143" i="11" s="1"/>
  <c r="Y143" i="11"/>
  <c r="Z143" i="11" s="1"/>
  <c r="AC144" i="15"/>
  <c r="AD144" i="15" s="1"/>
  <c r="Y144" i="15"/>
  <c r="Z144" i="15" s="1"/>
  <c r="P145" i="15"/>
  <c r="AA144" i="15"/>
  <c r="AB144" i="15" s="1"/>
  <c r="U144" i="15"/>
  <c r="P147" i="11"/>
  <c r="Q144" i="8"/>
  <c r="Z143" i="8"/>
  <c r="AA143" i="8" s="1"/>
  <c r="X143" i="8"/>
  <c r="Y143" i="8" s="1"/>
  <c r="X143" i="7"/>
  <c r="W143" i="7"/>
  <c r="S144" i="7"/>
  <c r="Q144" i="7"/>
  <c r="U143" i="7"/>
  <c r="U143" i="14"/>
  <c r="Q144" i="14"/>
  <c r="Q145" i="6"/>
  <c r="U144" i="6"/>
  <c r="S145" i="10"/>
  <c r="U144" i="10"/>
  <c r="Z144" i="10"/>
  <c r="AA144" i="10" s="1"/>
  <c r="S147" i="8"/>
  <c r="Z147" i="12"/>
  <c r="AA147" i="12" s="1"/>
  <c r="P148" i="12"/>
  <c r="X147" i="12"/>
  <c r="Y147" i="12" s="1"/>
  <c r="U147" i="12"/>
  <c r="P144" i="14"/>
  <c r="Y143" i="14"/>
  <c r="Z143" i="14" s="1"/>
  <c r="AC143" i="14"/>
  <c r="AD143" i="14" s="1"/>
  <c r="AA143" i="14"/>
  <c r="AB143" i="14" s="1"/>
  <c r="X144" i="15"/>
  <c r="W144" i="15"/>
  <c r="S145" i="15"/>
  <c r="Q147" i="15"/>
  <c r="R144" i="11"/>
  <c r="U143" i="11"/>
  <c r="V143" i="11" s="1"/>
  <c r="P147" i="9"/>
  <c r="AC144" i="6"/>
  <c r="AD144" i="6" s="1"/>
  <c r="Y144" i="6"/>
  <c r="Z144" i="6" s="1"/>
  <c r="P145" i="6"/>
  <c r="AA144" i="6"/>
  <c r="AB144" i="6" s="1"/>
  <c r="Q148" i="15" l="1"/>
  <c r="S146" i="10"/>
  <c r="U145" i="10"/>
  <c r="S145" i="5"/>
  <c r="X144" i="5"/>
  <c r="W144" i="5"/>
  <c r="W145" i="10"/>
  <c r="W145" i="15"/>
  <c r="X145" i="15"/>
  <c r="S146" i="15"/>
  <c r="S148" i="8"/>
  <c r="Z145" i="10"/>
  <c r="AA145" i="10" s="1"/>
  <c r="R145" i="8"/>
  <c r="U144" i="8"/>
  <c r="V144" i="8"/>
  <c r="W144" i="8" s="1"/>
  <c r="P146" i="6"/>
  <c r="AA145" i="6"/>
  <c r="AB145" i="6" s="1"/>
  <c r="AC145" i="6"/>
  <c r="AD145" i="6" s="1"/>
  <c r="Y145" i="6"/>
  <c r="Z145" i="6" s="1"/>
  <c r="R145" i="11"/>
  <c r="U144" i="11"/>
  <c r="V144" i="11" s="1"/>
  <c r="U144" i="7"/>
  <c r="Q145" i="7"/>
  <c r="U144" i="5"/>
  <c r="Q145" i="5"/>
  <c r="Q146" i="9"/>
  <c r="W145" i="9"/>
  <c r="X145" i="9" s="1"/>
  <c r="Y145" i="9"/>
  <c r="Z145" i="9" s="1"/>
  <c r="Q145" i="8"/>
  <c r="Z144" i="8"/>
  <c r="AA144" i="8" s="1"/>
  <c r="X144" i="8"/>
  <c r="Y144" i="8" s="1"/>
  <c r="T147" i="11"/>
  <c r="P148" i="11"/>
  <c r="Q145" i="11"/>
  <c r="W144" i="11"/>
  <c r="X144" i="11" s="1"/>
  <c r="Y144" i="11"/>
  <c r="Z144" i="11" s="1"/>
  <c r="P147" i="8"/>
  <c r="T147" i="9"/>
  <c r="P148" i="9"/>
  <c r="U148" i="12"/>
  <c r="Z148" i="12"/>
  <c r="AA148" i="12" s="1"/>
  <c r="P149" i="12"/>
  <c r="X148" i="12"/>
  <c r="Y148" i="12" s="1"/>
  <c r="U145" i="6"/>
  <c r="Q146" i="6"/>
  <c r="AA144" i="14"/>
  <c r="AB144" i="14" s="1"/>
  <c r="P145" i="14"/>
  <c r="AC144" i="14"/>
  <c r="AD144" i="14" s="1"/>
  <c r="Y144" i="14"/>
  <c r="Z144" i="14" s="1"/>
  <c r="Q145" i="14"/>
  <c r="U144" i="14"/>
  <c r="S145" i="7"/>
  <c r="X144" i="7"/>
  <c r="W144" i="7"/>
  <c r="P146" i="15"/>
  <c r="AA145" i="15"/>
  <c r="AB145" i="15" s="1"/>
  <c r="Y145" i="15"/>
  <c r="Z145" i="15" s="1"/>
  <c r="AC145" i="15"/>
  <c r="AD145" i="15" s="1"/>
  <c r="U145" i="15"/>
  <c r="W145" i="6"/>
  <c r="S146" i="6"/>
  <c r="X145" i="6"/>
  <c r="X144" i="14"/>
  <c r="S145" i="14"/>
  <c r="W144" i="14"/>
  <c r="AC144" i="7"/>
  <c r="AD144" i="7" s="1"/>
  <c r="Y144" i="7"/>
  <c r="Z144" i="7" s="1"/>
  <c r="P145" i="7"/>
  <c r="AA144" i="7"/>
  <c r="AB144" i="7" s="1"/>
  <c r="P149" i="13"/>
  <c r="X148" i="13"/>
  <c r="Y148" i="13" s="1"/>
  <c r="Z148" i="13"/>
  <c r="AA148" i="13" s="1"/>
  <c r="R146" i="9"/>
  <c r="U145" i="9"/>
  <c r="V145" i="9" s="1"/>
  <c r="AC144" i="5"/>
  <c r="AD144" i="5" s="1"/>
  <c r="Y144" i="5"/>
  <c r="Z144" i="5" s="1"/>
  <c r="P145" i="5"/>
  <c r="AA144" i="5"/>
  <c r="AB144" i="5" s="1"/>
  <c r="P147" i="10"/>
  <c r="X146" i="10"/>
  <c r="Y146" i="10" s="1"/>
  <c r="Z146" i="10"/>
  <c r="AA146" i="10" s="1"/>
  <c r="V146" i="10"/>
  <c r="W146" i="10" s="1"/>
  <c r="R147" i="9" l="1"/>
  <c r="U147" i="9" s="1"/>
  <c r="V147" i="9" s="1"/>
  <c r="U146" i="9"/>
  <c r="V146" i="9" s="1"/>
  <c r="S149" i="8"/>
  <c r="P146" i="7"/>
  <c r="AA145" i="7"/>
  <c r="AB145" i="7" s="1"/>
  <c r="AC145" i="7"/>
  <c r="AD145" i="7" s="1"/>
  <c r="Y145" i="7"/>
  <c r="Z145" i="7" s="1"/>
  <c r="S146" i="14"/>
  <c r="X145" i="14"/>
  <c r="W145" i="14"/>
  <c r="X145" i="7"/>
  <c r="W145" i="7"/>
  <c r="S146" i="7"/>
  <c r="Q146" i="11"/>
  <c r="W145" i="11"/>
  <c r="X145" i="11" s="1"/>
  <c r="Y145" i="11"/>
  <c r="Z145" i="11" s="1"/>
  <c r="P149" i="11"/>
  <c r="Q146" i="8"/>
  <c r="X145" i="8"/>
  <c r="Y145" i="8" s="1"/>
  <c r="Z145" i="8"/>
  <c r="AA145" i="8" s="1"/>
  <c r="Q146" i="5"/>
  <c r="U145" i="5"/>
  <c r="R146" i="8"/>
  <c r="U145" i="8"/>
  <c r="V145" i="8"/>
  <c r="W145" i="8" s="1"/>
  <c r="S147" i="15"/>
  <c r="W146" i="15"/>
  <c r="X146" i="15"/>
  <c r="U146" i="10"/>
  <c r="S147" i="10"/>
  <c r="P146" i="5"/>
  <c r="AA145" i="5"/>
  <c r="AB145" i="5" s="1"/>
  <c r="AC145" i="5"/>
  <c r="AD145" i="5" s="1"/>
  <c r="Y145" i="5"/>
  <c r="Z145" i="5" s="1"/>
  <c r="X146" i="6"/>
  <c r="W146" i="6"/>
  <c r="S147" i="6"/>
  <c r="AC146" i="15"/>
  <c r="AD146" i="15" s="1"/>
  <c r="Y146" i="15"/>
  <c r="Z146" i="15" s="1"/>
  <c r="P147" i="15"/>
  <c r="AA146" i="15"/>
  <c r="AB146" i="15" s="1"/>
  <c r="U146" i="15"/>
  <c r="AC145" i="14"/>
  <c r="AD145" i="14" s="1"/>
  <c r="Y145" i="14"/>
  <c r="Z145" i="14" s="1"/>
  <c r="AA145" i="14"/>
  <c r="AB145" i="14" s="1"/>
  <c r="P146" i="14"/>
  <c r="P148" i="8"/>
  <c r="T147" i="8"/>
  <c r="R146" i="11"/>
  <c r="U145" i="11"/>
  <c r="V145" i="11" s="1"/>
  <c r="AC146" i="6"/>
  <c r="AD146" i="6" s="1"/>
  <c r="Y146" i="6"/>
  <c r="Z146" i="6" s="1"/>
  <c r="P147" i="6"/>
  <c r="AA146" i="6"/>
  <c r="AB146" i="6" s="1"/>
  <c r="Q147" i="6"/>
  <c r="U146" i="6"/>
  <c r="Q147" i="9"/>
  <c r="Y146" i="9"/>
  <c r="Z146" i="9" s="1"/>
  <c r="W146" i="9"/>
  <c r="X146" i="9" s="1"/>
  <c r="P148" i="10"/>
  <c r="X147" i="10"/>
  <c r="Y147" i="10" s="1"/>
  <c r="T147" i="10"/>
  <c r="Z147" i="10"/>
  <c r="AA147" i="10" s="1"/>
  <c r="V147" i="10"/>
  <c r="W147" i="10" s="1"/>
  <c r="T149" i="13"/>
  <c r="Z149" i="13"/>
  <c r="AA149" i="13" s="1"/>
  <c r="P150" i="13"/>
  <c r="X149" i="13"/>
  <c r="Y149" i="13" s="1"/>
  <c r="U145" i="14"/>
  <c r="Q146" i="14"/>
  <c r="U149" i="12"/>
  <c r="Z149" i="12"/>
  <c r="AA149" i="12" s="1"/>
  <c r="T149" i="12"/>
  <c r="P150" i="12"/>
  <c r="X149" i="12"/>
  <c r="Y149" i="12" s="1"/>
  <c r="R150" i="12"/>
  <c r="R151" i="12" s="1"/>
  <c r="R152" i="12" s="1"/>
  <c r="R153" i="12" s="1"/>
  <c r="R154" i="12" s="1"/>
  <c r="R155" i="12" s="1"/>
  <c r="R156" i="12" s="1"/>
  <c r="R157" i="12" s="1"/>
  <c r="R158" i="12" s="1"/>
  <c r="R159" i="12" s="1"/>
  <c r="R160" i="12" s="1"/>
  <c r="R161" i="12" s="1"/>
  <c r="P149" i="9"/>
  <c r="Q146" i="7"/>
  <c r="U145" i="7"/>
  <c r="X145" i="5"/>
  <c r="W145" i="5"/>
  <c r="S146" i="5"/>
  <c r="Q149" i="15"/>
  <c r="U146" i="7" l="1"/>
  <c r="Q147" i="7"/>
  <c r="R148" i="9"/>
  <c r="Q148" i="9"/>
  <c r="Y147" i="9"/>
  <c r="Z147" i="9" s="1"/>
  <c r="W147" i="9"/>
  <c r="X147" i="9" s="1"/>
  <c r="P148" i="15"/>
  <c r="AA147" i="15"/>
  <c r="AB147" i="15" s="1"/>
  <c r="Y147" i="15"/>
  <c r="Z147" i="15" s="1"/>
  <c r="AC147" i="15"/>
  <c r="AD147" i="15" s="1"/>
  <c r="U147" i="15"/>
  <c r="S150" i="8"/>
  <c r="V148" i="10"/>
  <c r="P149" i="10"/>
  <c r="X148" i="10"/>
  <c r="Y148" i="10" s="1"/>
  <c r="P149" i="8"/>
  <c r="AC146" i="5"/>
  <c r="AD146" i="5" s="1"/>
  <c r="Y146" i="5"/>
  <c r="Z146" i="5" s="1"/>
  <c r="P147" i="5"/>
  <c r="AA146" i="5"/>
  <c r="AB146" i="5" s="1"/>
  <c r="R147" i="8"/>
  <c r="U146" i="8"/>
  <c r="V146" i="8"/>
  <c r="W146" i="8" s="1"/>
  <c r="Q147" i="11"/>
  <c r="W146" i="11"/>
  <c r="X146" i="11" s="1"/>
  <c r="Y146" i="11"/>
  <c r="Z146" i="11" s="1"/>
  <c r="P150" i="9"/>
  <c r="R147" i="11"/>
  <c r="U147" i="11" s="1"/>
  <c r="V147" i="11" s="1"/>
  <c r="U146" i="11"/>
  <c r="V146" i="11" s="1"/>
  <c r="P150" i="11"/>
  <c r="R150" i="15"/>
  <c r="R151" i="15" s="1"/>
  <c r="R152" i="15" s="1"/>
  <c r="R153" i="15" s="1"/>
  <c r="R154" i="15" s="1"/>
  <c r="R155" i="15" s="1"/>
  <c r="R156" i="15" s="1"/>
  <c r="R157" i="15" s="1"/>
  <c r="R158" i="15" s="1"/>
  <c r="R159" i="15" s="1"/>
  <c r="R160" i="15" s="1"/>
  <c r="R161" i="15" s="1"/>
  <c r="Q150" i="15"/>
  <c r="Z150" i="13"/>
  <c r="AA150" i="13" s="1"/>
  <c r="X150" i="13"/>
  <c r="Y150" i="13" s="1"/>
  <c r="P151" i="13"/>
  <c r="U147" i="6"/>
  <c r="Q148" i="6"/>
  <c r="P147" i="14"/>
  <c r="Y146" i="14"/>
  <c r="Z146" i="14" s="1"/>
  <c r="AC146" i="14"/>
  <c r="AD146" i="14" s="1"/>
  <c r="AA146" i="14"/>
  <c r="AB146" i="14" s="1"/>
  <c r="U147" i="10"/>
  <c r="S148" i="10"/>
  <c r="W147" i="15"/>
  <c r="X147" i="15"/>
  <c r="S148" i="15"/>
  <c r="Q147" i="8"/>
  <c r="Z146" i="8"/>
  <c r="AA146" i="8" s="1"/>
  <c r="X146" i="8"/>
  <c r="Y146" i="8" s="1"/>
  <c r="S147" i="7"/>
  <c r="X146" i="7"/>
  <c r="W146" i="7"/>
  <c r="P148" i="6"/>
  <c r="AA147" i="6"/>
  <c r="AB147" i="6" s="1"/>
  <c r="AC147" i="6"/>
  <c r="AD147" i="6" s="1"/>
  <c r="Y147" i="6"/>
  <c r="Z147" i="6" s="1"/>
  <c r="S147" i="5"/>
  <c r="X146" i="5"/>
  <c r="W146" i="5"/>
  <c r="P151" i="12"/>
  <c r="X150" i="12"/>
  <c r="Y150" i="12" s="1"/>
  <c r="U150" i="12"/>
  <c r="Z150" i="12"/>
  <c r="AA150" i="12" s="1"/>
  <c r="Q147" i="14"/>
  <c r="U146" i="14"/>
  <c r="W147" i="6"/>
  <c r="S148" i="6"/>
  <c r="X147" i="6"/>
  <c r="U146" i="5"/>
  <c r="Q147" i="5"/>
  <c r="X146" i="14"/>
  <c r="S147" i="14"/>
  <c r="W146" i="14"/>
  <c r="AC146" i="7"/>
  <c r="AD146" i="7" s="1"/>
  <c r="Y146" i="7"/>
  <c r="Z146" i="7" s="1"/>
  <c r="P147" i="7"/>
  <c r="AA146" i="7"/>
  <c r="AB146" i="7" s="1"/>
  <c r="X148" i="6" l="1"/>
  <c r="W148" i="6"/>
  <c r="S149" i="6"/>
  <c r="R148" i="8"/>
  <c r="Q148" i="8"/>
  <c r="X147" i="8"/>
  <c r="Y147" i="8" s="1"/>
  <c r="Z147" i="8"/>
  <c r="AA147" i="8" s="1"/>
  <c r="U148" i="10"/>
  <c r="S149" i="10"/>
  <c r="P152" i="13"/>
  <c r="X151" i="13"/>
  <c r="Y151" i="13" s="1"/>
  <c r="Z151" i="13"/>
  <c r="AA151" i="13" s="1"/>
  <c r="P148" i="5"/>
  <c r="AA147" i="5"/>
  <c r="AB147" i="5" s="1"/>
  <c r="AC147" i="5"/>
  <c r="AD147" i="5" s="1"/>
  <c r="Y147" i="5"/>
  <c r="Z147" i="5" s="1"/>
  <c r="Z149" i="10"/>
  <c r="AA149" i="10" s="1"/>
  <c r="V149" i="10"/>
  <c r="W149" i="10" s="1"/>
  <c r="X149" i="10"/>
  <c r="Y149" i="10" s="1"/>
  <c r="P150" i="10"/>
  <c r="Q149" i="9"/>
  <c r="W148" i="9"/>
  <c r="X148" i="9" s="1"/>
  <c r="Y148" i="9"/>
  <c r="Z148" i="9" s="1"/>
  <c r="Q148" i="5"/>
  <c r="U147" i="5"/>
  <c r="X147" i="7"/>
  <c r="W147" i="7"/>
  <c r="S148" i="7"/>
  <c r="S149" i="15"/>
  <c r="X148" i="15"/>
  <c r="W148" i="15"/>
  <c r="AA147" i="14"/>
  <c r="AB147" i="14" s="1"/>
  <c r="AC147" i="14"/>
  <c r="AD147" i="14" s="1"/>
  <c r="Y147" i="14"/>
  <c r="Z147" i="14" s="1"/>
  <c r="P148" i="14"/>
  <c r="P151" i="11"/>
  <c r="P151" i="9"/>
  <c r="W148" i="10"/>
  <c r="AC148" i="15"/>
  <c r="AD148" i="15" s="1"/>
  <c r="Y148" i="15"/>
  <c r="Z148" i="15" s="1"/>
  <c r="AA148" i="15"/>
  <c r="AB148" i="15" s="1"/>
  <c r="P149" i="15"/>
  <c r="U148" i="15"/>
  <c r="R149" i="9"/>
  <c r="U148" i="9"/>
  <c r="V148" i="9" s="1"/>
  <c r="X147" i="5"/>
  <c r="W147" i="5"/>
  <c r="S148" i="5"/>
  <c r="AC148" i="6"/>
  <c r="AD148" i="6" s="1"/>
  <c r="Y148" i="6"/>
  <c r="Z148" i="6" s="1"/>
  <c r="P149" i="6"/>
  <c r="AA148" i="6"/>
  <c r="AB148" i="6" s="1"/>
  <c r="Q149" i="6"/>
  <c r="U148" i="6"/>
  <c r="U147" i="8"/>
  <c r="V147" i="8"/>
  <c r="W147" i="8" s="1"/>
  <c r="P150" i="8"/>
  <c r="Z148" i="10"/>
  <c r="AA148" i="10" s="1"/>
  <c r="Q148" i="7"/>
  <c r="U147" i="7"/>
  <c r="P148" i="7"/>
  <c r="AA147" i="7"/>
  <c r="AB147" i="7" s="1"/>
  <c r="AC147" i="7"/>
  <c r="AD147" i="7" s="1"/>
  <c r="Y147" i="7"/>
  <c r="Z147" i="7" s="1"/>
  <c r="S148" i="14"/>
  <c r="W147" i="14"/>
  <c r="X147" i="14"/>
  <c r="U147" i="14"/>
  <c r="Q148" i="14"/>
  <c r="P152" i="12"/>
  <c r="X151" i="12"/>
  <c r="Y151" i="12" s="1"/>
  <c r="Z151" i="12"/>
  <c r="AA151" i="12" s="1"/>
  <c r="U151" i="12"/>
  <c r="Q151" i="15"/>
  <c r="Q148" i="11"/>
  <c r="R148" i="11"/>
  <c r="Y147" i="11"/>
  <c r="Z147" i="11" s="1"/>
  <c r="W147" i="11"/>
  <c r="X147" i="11" s="1"/>
  <c r="S151" i="8"/>
  <c r="R149" i="11" l="1"/>
  <c r="U148" i="11"/>
  <c r="V148" i="11" s="1"/>
  <c r="Z152" i="12"/>
  <c r="AA152" i="12" s="1"/>
  <c r="U152" i="12"/>
  <c r="X152" i="12"/>
  <c r="Y152" i="12" s="1"/>
  <c r="P153" i="12"/>
  <c r="AA149" i="15"/>
  <c r="AB149" i="15" s="1"/>
  <c r="AC149" i="15"/>
  <c r="AD149" i="15" s="1"/>
  <c r="Y149" i="15"/>
  <c r="Z149" i="15" s="1"/>
  <c r="P150" i="15"/>
  <c r="U149" i="15"/>
  <c r="P152" i="9"/>
  <c r="P151" i="10"/>
  <c r="X150" i="10"/>
  <c r="Y150" i="10" s="1"/>
  <c r="V150" i="10"/>
  <c r="W150" i="10" s="1"/>
  <c r="R149" i="8"/>
  <c r="V148" i="8"/>
  <c r="W148" i="8" s="1"/>
  <c r="U148" i="8"/>
  <c r="Q149" i="11"/>
  <c r="W148" i="11"/>
  <c r="X148" i="11" s="1"/>
  <c r="Y148" i="11"/>
  <c r="Z148" i="11" s="1"/>
  <c r="Q149" i="14"/>
  <c r="U148" i="14"/>
  <c r="AC148" i="7"/>
  <c r="AD148" i="7" s="1"/>
  <c r="Y148" i="7"/>
  <c r="Z148" i="7" s="1"/>
  <c r="P149" i="7"/>
  <c r="AA148" i="7"/>
  <c r="AB148" i="7" s="1"/>
  <c r="U149" i="6"/>
  <c r="Q150" i="6"/>
  <c r="R150" i="6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Y148" i="14"/>
  <c r="Z148" i="14" s="1"/>
  <c r="AC148" i="14"/>
  <c r="AD148" i="14" s="1"/>
  <c r="AA148" i="14"/>
  <c r="AB148" i="14" s="1"/>
  <c r="P149" i="14"/>
  <c r="S150" i="6"/>
  <c r="X149" i="6"/>
  <c r="W149" i="6"/>
  <c r="S149" i="5"/>
  <c r="X148" i="5"/>
  <c r="W148" i="5"/>
  <c r="R150" i="9"/>
  <c r="U149" i="9"/>
  <c r="V149" i="9" s="1"/>
  <c r="P152" i="11"/>
  <c r="P153" i="13"/>
  <c r="X152" i="13"/>
  <c r="Y152" i="13" s="1"/>
  <c r="Z152" i="13"/>
  <c r="AA152" i="13" s="1"/>
  <c r="Q152" i="15"/>
  <c r="U148" i="7"/>
  <c r="Q149" i="7"/>
  <c r="S149" i="7"/>
  <c r="X148" i="7"/>
  <c r="W148" i="7"/>
  <c r="U148" i="5"/>
  <c r="Q149" i="5"/>
  <c r="S152" i="8"/>
  <c r="X148" i="14"/>
  <c r="S149" i="14"/>
  <c r="W148" i="14"/>
  <c r="P151" i="8"/>
  <c r="AC149" i="6"/>
  <c r="AD149" i="6" s="1"/>
  <c r="Y149" i="6"/>
  <c r="Z149" i="6" s="1"/>
  <c r="P150" i="6"/>
  <c r="AA149" i="6"/>
  <c r="AB149" i="6" s="1"/>
  <c r="S150" i="15"/>
  <c r="W149" i="15"/>
  <c r="X149" i="15"/>
  <c r="Q150" i="9"/>
  <c r="Y149" i="9"/>
  <c r="Z149" i="9" s="1"/>
  <c r="W149" i="9"/>
  <c r="X149" i="9" s="1"/>
  <c r="AC148" i="5"/>
  <c r="AD148" i="5" s="1"/>
  <c r="Y148" i="5"/>
  <c r="Z148" i="5" s="1"/>
  <c r="P149" i="5"/>
  <c r="AA148" i="5"/>
  <c r="AB148" i="5" s="1"/>
  <c r="S150" i="10"/>
  <c r="U149" i="10"/>
  <c r="Q149" i="8"/>
  <c r="Z148" i="8"/>
  <c r="AA148" i="8" s="1"/>
  <c r="X148" i="8"/>
  <c r="Y148" i="8" s="1"/>
  <c r="Q150" i="8" l="1"/>
  <c r="X149" i="8"/>
  <c r="Y149" i="8" s="1"/>
  <c r="Z149" i="8"/>
  <c r="AA149" i="8" s="1"/>
  <c r="P152" i="10"/>
  <c r="X151" i="10"/>
  <c r="Y151" i="10" s="1"/>
  <c r="V151" i="10"/>
  <c r="Z153" i="13"/>
  <c r="AA153" i="13" s="1"/>
  <c r="X153" i="13"/>
  <c r="Y153" i="13" s="1"/>
  <c r="P154" i="13"/>
  <c r="S151" i="10"/>
  <c r="U150" i="10"/>
  <c r="P151" i="6"/>
  <c r="AA150" i="6"/>
  <c r="AB150" i="6" s="1"/>
  <c r="AC150" i="6"/>
  <c r="AD150" i="6" s="1"/>
  <c r="Y150" i="6"/>
  <c r="Z150" i="6" s="1"/>
  <c r="P152" i="8"/>
  <c r="X149" i="14"/>
  <c r="W149" i="14"/>
  <c r="S150" i="14"/>
  <c r="U149" i="5"/>
  <c r="Q150" i="5"/>
  <c r="R150" i="5"/>
  <c r="R151" i="5" s="1"/>
  <c r="R152" i="5" s="1"/>
  <c r="R153" i="5" s="1"/>
  <c r="R154" i="5" s="1"/>
  <c r="R155" i="5" s="1"/>
  <c r="R156" i="5" s="1"/>
  <c r="R157" i="5" s="1"/>
  <c r="R158" i="5" s="1"/>
  <c r="R159" i="5" s="1"/>
  <c r="R160" i="5" s="1"/>
  <c r="R161" i="5" s="1"/>
  <c r="W149" i="7"/>
  <c r="S150" i="7"/>
  <c r="X149" i="7"/>
  <c r="W149" i="5"/>
  <c r="S150" i="5"/>
  <c r="X149" i="5"/>
  <c r="AC149" i="14"/>
  <c r="AD149" i="14" s="1"/>
  <c r="Y149" i="14"/>
  <c r="Z149" i="14" s="1"/>
  <c r="P150" i="14"/>
  <c r="AA149" i="14"/>
  <c r="AB149" i="14" s="1"/>
  <c r="P150" i="7"/>
  <c r="AA149" i="7"/>
  <c r="AB149" i="7" s="1"/>
  <c r="AC149" i="7"/>
  <c r="AD149" i="7" s="1"/>
  <c r="Y149" i="7"/>
  <c r="Z149" i="7" s="1"/>
  <c r="U149" i="14"/>
  <c r="Q150" i="14"/>
  <c r="R150" i="14"/>
  <c r="R151" i="14" s="1"/>
  <c r="R152" i="14" s="1"/>
  <c r="R153" i="14" s="1"/>
  <c r="R154" i="14" s="1"/>
  <c r="R155" i="14" s="1"/>
  <c r="R156" i="14" s="1"/>
  <c r="R157" i="14" s="1"/>
  <c r="R158" i="14" s="1"/>
  <c r="R159" i="14" s="1"/>
  <c r="R160" i="14" s="1"/>
  <c r="R161" i="14" s="1"/>
  <c r="Z150" i="10"/>
  <c r="AA150" i="10" s="1"/>
  <c r="AC150" i="15"/>
  <c r="AD150" i="15" s="1"/>
  <c r="AA150" i="15"/>
  <c r="AB150" i="15" s="1"/>
  <c r="P151" i="15"/>
  <c r="Y150" i="15"/>
  <c r="Z150" i="15" s="1"/>
  <c r="U150" i="15"/>
  <c r="U153" i="12"/>
  <c r="Z153" i="12"/>
  <c r="AA153" i="12" s="1"/>
  <c r="X153" i="12"/>
  <c r="Y153" i="12" s="1"/>
  <c r="P154" i="12"/>
  <c r="P150" i="5"/>
  <c r="AA149" i="5"/>
  <c r="AB149" i="5" s="1"/>
  <c r="AC149" i="5"/>
  <c r="AD149" i="5" s="1"/>
  <c r="Y149" i="5"/>
  <c r="Z149" i="5" s="1"/>
  <c r="X150" i="15"/>
  <c r="S151" i="15"/>
  <c r="W150" i="15"/>
  <c r="R150" i="8"/>
  <c r="U149" i="8"/>
  <c r="V149" i="8"/>
  <c r="W149" i="8" s="1"/>
  <c r="Q151" i="9"/>
  <c r="W150" i="9"/>
  <c r="X150" i="9" s="1"/>
  <c r="Y150" i="9"/>
  <c r="Z150" i="9" s="1"/>
  <c r="S153" i="8"/>
  <c r="Q153" i="15"/>
  <c r="P153" i="11"/>
  <c r="X150" i="6"/>
  <c r="W150" i="6"/>
  <c r="S151" i="6"/>
  <c r="Q150" i="11"/>
  <c r="Y149" i="11"/>
  <c r="Z149" i="11" s="1"/>
  <c r="W149" i="11"/>
  <c r="X149" i="11" s="1"/>
  <c r="P153" i="9"/>
  <c r="U149" i="7"/>
  <c r="R150" i="7"/>
  <c r="R151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Q150" i="7"/>
  <c r="R151" i="9"/>
  <c r="U150" i="9"/>
  <c r="V150" i="9" s="1"/>
  <c r="Q151" i="6"/>
  <c r="U150" i="6"/>
  <c r="R150" i="11"/>
  <c r="U149" i="11"/>
  <c r="V149" i="11" s="1"/>
  <c r="S152" i="15" l="1"/>
  <c r="W151" i="15"/>
  <c r="X151" i="15"/>
  <c r="P152" i="15"/>
  <c r="Y151" i="15"/>
  <c r="Z151" i="15" s="1"/>
  <c r="AC151" i="15"/>
  <c r="AD151" i="15" s="1"/>
  <c r="AA151" i="15"/>
  <c r="AB151" i="15" s="1"/>
  <c r="U151" i="15"/>
  <c r="P151" i="14"/>
  <c r="AA150" i="14"/>
  <c r="AB150" i="14" s="1"/>
  <c r="AC150" i="14"/>
  <c r="AD150" i="14" s="1"/>
  <c r="Y150" i="14"/>
  <c r="Z150" i="14" s="1"/>
  <c r="W150" i="14"/>
  <c r="S151" i="14"/>
  <c r="X150" i="14"/>
  <c r="U151" i="10"/>
  <c r="S152" i="10"/>
  <c r="R151" i="11"/>
  <c r="U150" i="11"/>
  <c r="V150" i="11" s="1"/>
  <c r="P154" i="9"/>
  <c r="S152" i="6"/>
  <c r="X151" i="6"/>
  <c r="W151" i="6"/>
  <c r="P154" i="11"/>
  <c r="Q154" i="15"/>
  <c r="R151" i="8"/>
  <c r="U150" i="8"/>
  <c r="V150" i="8"/>
  <c r="W150" i="8" s="1"/>
  <c r="P155" i="12"/>
  <c r="X154" i="12"/>
  <c r="Y154" i="12" s="1"/>
  <c r="U154" i="12"/>
  <c r="Z154" i="12"/>
  <c r="AA154" i="12" s="1"/>
  <c r="AC150" i="7"/>
  <c r="AD150" i="7" s="1"/>
  <c r="Y150" i="7"/>
  <c r="Z150" i="7" s="1"/>
  <c r="P151" i="7"/>
  <c r="AA150" i="7"/>
  <c r="AB150" i="7" s="1"/>
  <c r="Z154" i="13"/>
  <c r="AA154" i="13" s="1"/>
  <c r="P155" i="13"/>
  <c r="X154" i="13"/>
  <c r="Y154" i="13" s="1"/>
  <c r="Z151" i="10"/>
  <c r="AA151" i="10" s="1"/>
  <c r="Q151" i="7"/>
  <c r="U150" i="7"/>
  <c r="X150" i="7"/>
  <c r="W150" i="7"/>
  <c r="S151" i="7"/>
  <c r="Z152" i="10"/>
  <c r="AA152" i="10" s="1"/>
  <c r="V152" i="10"/>
  <c r="W152" i="10" s="1"/>
  <c r="P153" i="10"/>
  <c r="X152" i="10"/>
  <c r="Y152" i="10" s="1"/>
  <c r="U151" i="6"/>
  <c r="Q152" i="6"/>
  <c r="Q151" i="11"/>
  <c r="W150" i="11"/>
  <c r="X150" i="11" s="1"/>
  <c r="Y150" i="11"/>
  <c r="Z150" i="11" s="1"/>
  <c r="AC150" i="5"/>
  <c r="AD150" i="5" s="1"/>
  <c r="Y150" i="5"/>
  <c r="Z150" i="5" s="1"/>
  <c r="P151" i="5"/>
  <c r="AA150" i="5"/>
  <c r="AB150" i="5" s="1"/>
  <c r="U150" i="14"/>
  <c r="Q151" i="14"/>
  <c r="X150" i="5"/>
  <c r="W150" i="5"/>
  <c r="S151" i="5"/>
  <c r="W151" i="10"/>
  <c r="R152" i="9"/>
  <c r="U151" i="9"/>
  <c r="V151" i="9" s="1"/>
  <c r="S154" i="8"/>
  <c r="Q152" i="9"/>
  <c r="Y151" i="9"/>
  <c r="Z151" i="9" s="1"/>
  <c r="W151" i="9"/>
  <c r="X151" i="9" s="1"/>
  <c r="Q151" i="5"/>
  <c r="U150" i="5"/>
  <c r="P153" i="8"/>
  <c r="AC151" i="6"/>
  <c r="AD151" i="6" s="1"/>
  <c r="Y151" i="6"/>
  <c r="Z151" i="6" s="1"/>
  <c r="P152" i="6"/>
  <c r="AA151" i="6"/>
  <c r="AB151" i="6" s="1"/>
  <c r="Q151" i="8"/>
  <c r="X150" i="8"/>
  <c r="Y150" i="8" s="1"/>
  <c r="Z150" i="8"/>
  <c r="AA150" i="8" s="1"/>
  <c r="U151" i="5" l="1"/>
  <c r="Q152" i="5"/>
  <c r="S155" i="8"/>
  <c r="Q152" i="14"/>
  <c r="U151" i="14"/>
  <c r="P152" i="5"/>
  <c r="AA151" i="5"/>
  <c r="AB151" i="5" s="1"/>
  <c r="AC151" i="5"/>
  <c r="AD151" i="5" s="1"/>
  <c r="Y151" i="5"/>
  <c r="Z151" i="5" s="1"/>
  <c r="P156" i="12"/>
  <c r="X155" i="12"/>
  <c r="Y155" i="12" s="1"/>
  <c r="Z155" i="12"/>
  <c r="AA155" i="12" s="1"/>
  <c r="U155" i="12"/>
  <c r="Q155" i="15"/>
  <c r="X152" i="6"/>
  <c r="W152" i="6"/>
  <c r="S153" i="6"/>
  <c r="AA152" i="15"/>
  <c r="AB152" i="15" s="1"/>
  <c r="AC152" i="15"/>
  <c r="AD152" i="15" s="1"/>
  <c r="P153" i="15"/>
  <c r="Y152" i="15"/>
  <c r="Z152" i="15" s="1"/>
  <c r="U152" i="15"/>
  <c r="Q152" i="8"/>
  <c r="X151" i="8"/>
  <c r="Y151" i="8" s="1"/>
  <c r="Z151" i="8"/>
  <c r="AA151" i="8" s="1"/>
  <c r="W151" i="5"/>
  <c r="S152" i="5"/>
  <c r="X151" i="5"/>
  <c r="P155" i="11"/>
  <c r="V153" i="10"/>
  <c r="W153" i="10" s="1"/>
  <c r="P154" i="10"/>
  <c r="X153" i="10"/>
  <c r="Y153" i="10" s="1"/>
  <c r="P156" i="13"/>
  <c r="X155" i="13"/>
  <c r="Y155" i="13" s="1"/>
  <c r="Z155" i="13"/>
  <c r="AA155" i="13" s="1"/>
  <c r="P152" i="7"/>
  <c r="AA151" i="7"/>
  <c r="AB151" i="7" s="1"/>
  <c r="AC151" i="7"/>
  <c r="AD151" i="7" s="1"/>
  <c r="Y151" i="7"/>
  <c r="Z151" i="7" s="1"/>
  <c r="P155" i="9"/>
  <c r="R152" i="11"/>
  <c r="U151" i="11"/>
  <c r="V151" i="11" s="1"/>
  <c r="X151" i="14"/>
  <c r="S152" i="14"/>
  <c r="W151" i="14"/>
  <c r="P154" i="8"/>
  <c r="Q152" i="11"/>
  <c r="Y151" i="11"/>
  <c r="Z151" i="11" s="1"/>
  <c r="W151" i="11"/>
  <c r="X151" i="11" s="1"/>
  <c r="W151" i="7"/>
  <c r="S152" i="7"/>
  <c r="X151" i="7"/>
  <c r="P153" i="6"/>
  <c r="AA152" i="6"/>
  <c r="AB152" i="6" s="1"/>
  <c r="AC152" i="6"/>
  <c r="AD152" i="6" s="1"/>
  <c r="Y152" i="6"/>
  <c r="Z152" i="6" s="1"/>
  <c r="Q153" i="9"/>
  <c r="W152" i="9"/>
  <c r="X152" i="9" s="1"/>
  <c r="Y152" i="9"/>
  <c r="Z152" i="9" s="1"/>
  <c r="R153" i="9"/>
  <c r="U152" i="9"/>
  <c r="V152" i="9" s="1"/>
  <c r="Q153" i="6"/>
  <c r="U152" i="6"/>
  <c r="U151" i="7"/>
  <c r="Q152" i="7"/>
  <c r="R152" i="8"/>
  <c r="U151" i="8"/>
  <c r="V151" i="8"/>
  <c r="W151" i="8" s="1"/>
  <c r="U152" i="10"/>
  <c r="S153" i="10"/>
  <c r="AC151" i="14"/>
  <c r="AD151" i="14" s="1"/>
  <c r="Y151" i="14"/>
  <c r="Z151" i="14" s="1"/>
  <c r="AA151" i="14"/>
  <c r="AB151" i="14" s="1"/>
  <c r="P152" i="14"/>
  <c r="X152" i="15"/>
  <c r="W152" i="15"/>
  <c r="S153" i="15"/>
  <c r="X152" i="7" l="1"/>
  <c r="W152" i="7"/>
  <c r="S153" i="7"/>
  <c r="S154" i="10"/>
  <c r="U153" i="10"/>
  <c r="R153" i="8"/>
  <c r="U152" i="8"/>
  <c r="V152" i="8"/>
  <c r="W152" i="8" s="1"/>
  <c r="P157" i="13"/>
  <c r="X156" i="13"/>
  <c r="Y156" i="13" s="1"/>
  <c r="Z156" i="13"/>
  <c r="AA156" i="13" s="1"/>
  <c r="S154" i="6"/>
  <c r="X153" i="6"/>
  <c r="W153" i="6"/>
  <c r="Z156" i="12"/>
  <c r="AA156" i="12" s="1"/>
  <c r="P157" i="12"/>
  <c r="X156" i="12"/>
  <c r="Y156" i="12" s="1"/>
  <c r="U156" i="12"/>
  <c r="AC152" i="5"/>
  <c r="AD152" i="5" s="1"/>
  <c r="Y152" i="5"/>
  <c r="Z152" i="5" s="1"/>
  <c r="P153" i="5"/>
  <c r="AA152" i="5"/>
  <c r="AB152" i="5" s="1"/>
  <c r="S154" i="15"/>
  <c r="X153" i="15"/>
  <c r="W153" i="15"/>
  <c r="Q153" i="7"/>
  <c r="U152" i="7"/>
  <c r="Q154" i="9"/>
  <c r="W153" i="9"/>
  <c r="X153" i="9" s="1"/>
  <c r="Y153" i="9"/>
  <c r="Z153" i="9" s="1"/>
  <c r="AC153" i="6"/>
  <c r="AD153" i="6" s="1"/>
  <c r="Y153" i="6"/>
  <c r="Z153" i="6" s="1"/>
  <c r="P154" i="6"/>
  <c r="AA153" i="6"/>
  <c r="AB153" i="6" s="1"/>
  <c r="R153" i="11"/>
  <c r="U152" i="11"/>
  <c r="V152" i="11" s="1"/>
  <c r="P156" i="9"/>
  <c r="AC152" i="7"/>
  <c r="AD152" i="7" s="1"/>
  <c r="Y152" i="7"/>
  <c r="Z152" i="7" s="1"/>
  <c r="P153" i="7"/>
  <c r="AA152" i="7"/>
  <c r="AB152" i="7" s="1"/>
  <c r="AC153" i="15"/>
  <c r="AD153" i="15" s="1"/>
  <c r="P154" i="15"/>
  <c r="AA153" i="15"/>
  <c r="AB153" i="15" s="1"/>
  <c r="Y153" i="15"/>
  <c r="Z153" i="15" s="1"/>
  <c r="U153" i="15"/>
  <c r="Q153" i="5"/>
  <c r="U152" i="5"/>
  <c r="Q153" i="11"/>
  <c r="W152" i="11"/>
  <c r="X152" i="11" s="1"/>
  <c r="Y152" i="11"/>
  <c r="Z152" i="11" s="1"/>
  <c r="P153" i="14"/>
  <c r="AA152" i="14"/>
  <c r="AB152" i="14" s="1"/>
  <c r="Y152" i="14"/>
  <c r="Z152" i="14" s="1"/>
  <c r="AC152" i="14"/>
  <c r="AD152" i="14" s="1"/>
  <c r="U153" i="6"/>
  <c r="Q154" i="6"/>
  <c r="Z153" i="10"/>
  <c r="AA153" i="10" s="1"/>
  <c r="Q156" i="15"/>
  <c r="S156" i="8"/>
  <c r="R154" i="9"/>
  <c r="U153" i="9"/>
  <c r="V153" i="9" s="1"/>
  <c r="P155" i="8"/>
  <c r="W152" i="14"/>
  <c r="X152" i="14"/>
  <c r="S153" i="14"/>
  <c r="P155" i="10"/>
  <c r="X154" i="10"/>
  <c r="Y154" i="10" s="1"/>
  <c r="V154" i="10"/>
  <c r="P156" i="11"/>
  <c r="X152" i="5"/>
  <c r="W152" i="5"/>
  <c r="S153" i="5"/>
  <c r="Q153" i="8"/>
  <c r="Z152" i="8"/>
  <c r="AA152" i="8" s="1"/>
  <c r="X152" i="8"/>
  <c r="Y152" i="8" s="1"/>
  <c r="Q153" i="14"/>
  <c r="U152" i="14"/>
  <c r="S157" i="8" l="1"/>
  <c r="Q155" i="6"/>
  <c r="U154" i="6"/>
  <c r="Q154" i="11"/>
  <c r="Y153" i="11"/>
  <c r="Z153" i="11" s="1"/>
  <c r="W153" i="11"/>
  <c r="X153" i="11" s="1"/>
  <c r="Q155" i="9"/>
  <c r="W154" i="9"/>
  <c r="X154" i="9" s="1"/>
  <c r="Y154" i="9"/>
  <c r="Z154" i="9" s="1"/>
  <c r="U157" i="12"/>
  <c r="Z157" i="12"/>
  <c r="AA157" i="12" s="1"/>
  <c r="P158" i="12"/>
  <c r="X157" i="12"/>
  <c r="Y157" i="12" s="1"/>
  <c r="X154" i="6"/>
  <c r="W154" i="6"/>
  <c r="S155" i="6"/>
  <c r="S155" i="10"/>
  <c r="U154" i="10"/>
  <c r="P157" i="11"/>
  <c r="P156" i="10"/>
  <c r="X155" i="10"/>
  <c r="Y155" i="10" s="1"/>
  <c r="V155" i="10"/>
  <c r="W155" i="10" s="1"/>
  <c r="Z155" i="10"/>
  <c r="AA155" i="10" s="1"/>
  <c r="P156" i="8"/>
  <c r="Q157" i="15"/>
  <c r="AC153" i="14"/>
  <c r="AD153" i="14" s="1"/>
  <c r="Y153" i="14"/>
  <c r="Z153" i="14" s="1"/>
  <c r="AA153" i="14"/>
  <c r="AB153" i="14" s="1"/>
  <c r="P154" i="14"/>
  <c r="P154" i="7"/>
  <c r="AA153" i="7"/>
  <c r="AB153" i="7" s="1"/>
  <c r="AC153" i="7"/>
  <c r="AD153" i="7" s="1"/>
  <c r="Y153" i="7"/>
  <c r="Z153" i="7" s="1"/>
  <c r="P157" i="9"/>
  <c r="R154" i="11"/>
  <c r="U153" i="11"/>
  <c r="V153" i="11" s="1"/>
  <c r="X154" i="15"/>
  <c r="W154" i="15"/>
  <c r="S155" i="15"/>
  <c r="W153" i="7"/>
  <c r="S154" i="7"/>
  <c r="X153" i="7"/>
  <c r="Q154" i="8"/>
  <c r="X153" i="8"/>
  <c r="Y153" i="8" s="1"/>
  <c r="Z153" i="8"/>
  <c r="AA153" i="8" s="1"/>
  <c r="W154" i="10"/>
  <c r="S154" i="14"/>
  <c r="W153" i="14"/>
  <c r="X153" i="14"/>
  <c r="R155" i="9"/>
  <c r="U154" i="9"/>
  <c r="V154" i="9" s="1"/>
  <c r="U153" i="5"/>
  <c r="Q154" i="5"/>
  <c r="P155" i="15"/>
  <c r="AC154" i="15"/>
  <c r="AD154" i="15" s="1"/>
  <c r="AA154" i="15"/>
  <c r="AB154" i="15" s="1"/>
  <c r="Y154" i="15"/>
  <c r="Z154" i="15" s="1"/>
  <c r="U154" i="15"/>
  <c r="U153" i="7"/>
  <c r="Q154" i="7"/>
  <c r="R154" i="8"/>
  <c r="U153" i="8"/>
  <c r="V153" i="8"/>
  <c r="W153" i="8" s="1"/>
  <c r="Q154" i="14"/>
  <c r="U153" i="14"/>
  <c r="W153" i="5"/>
  <c r="S154" i="5"/>
  <c r="X153" i="5"/>
  <c r="Z154" i="10"/>
  <c r="AA154" i="10" s="1"/>
  <c r="P155" i="6"/>
  <c r="AA154" i="6"/>
  <c r="AB154" i="6" s="1"/>
  <c r="AC154" i="6"/>
  <c r="AD154" i="6" s="1"/>
  <c r="Y154" i="6"/>
  <c r="Z154" i="6" s="1"/>
  <c r="P154" i="5"/>
  <c r="AA153" i="5"/>
  <c r="AB153" i="5" s="1"/>
  <c r="AC153" i="5"/>
  <c r="AD153" i="5" s="1"/>
  <c r="Y153" i="5"/>
  <c r="Z153" i="5" s="1"/>
  <c r="Z157" i="13"/>
  <c r="AA157" i="13" s="1"/>
  <c r="P158" i="13"/>
  <c r="X157" i="13"/>
  <c r="Y157" i="13" s="1"/>
  <c r="R155" i="8" l="1"/>
  <c r="U154" i="8"/>
  <c r="V154" i="8"/>
  <c r="W154" i="8" s="1"/>
  <c r="Q155" i="5"/>
  <c r="U154" i="5"/>
  <c r="Q158" i="15"/>
  <c r="V156" i="10"/>
  <c r="P157" i="10"/>
  <c r="X156" i="10"/>
  <c r="Y156" i="10" s="1"/>
  <c r="U154" i="14"/>
  <c r="Q155" i="14"/>
  <c r="Q155" i="7"/>
  <c r="U154" i="7"/>
  <c r="U155" i="6"/>
  <c r="Q156" i="6"/>
  <c r="AC154" i="5"/>
  <c r="AD154" i="5" s="1"/>
  <c r="Y154" i="5"/>
  <c r="Z154" i="5" s="1"/>
  <c r="P155" i="5"/>
  <c r="AA154" i="5"/>
  <c r="AB154" i="5" s="1"/>
  <c r="AC155" i="6"/>
  <c r="AD155" i="6" s="1"/>
  <c r="Y155" i="6"/>
  <c r="Z155" i="6" s="1"/>
  <c r="P156" i="6"/>
  <c r="AA155" i="6"/>
  <c r="AB155" i="6" s="1"/>
  <c r="X154" i="5"/>
  <c r="W154" i="5"/>
  <c r="S155" i="5"/>
  <c r="W154" i="14"/>
  <c r="S155" i="14"/>
  <c r="X154" i="14"/>
  <c r="Q155" i="8"/>
  <c r="X154" i="8"/>
  <c r="Y154" i="8" s="1"/>
  <c r="Z154" i="8"/>
  <c r="AA154" i="8" s="1"/>
  <c r="S156" i="15"/>
  <c r="W155" i="15"/>
  <c r="X155" i="15"/>
  <c r="R155" i="11"/>
  <c r="U154" i="11"/>
  <c r="V154" i="11" s="1"/>
  <c r="P158" i="9"/>
  <c r="AC154" i="7"/>
  <c r="AD154" i="7" s="1"/>
  <c r="Y154" i="7"/>
  <c r="Z154" i="7" s="1"/>
  <c r="P155" i="7"/>
  <c r="AA154" i="7"/>
  <c r="AB154" i="7" s="1"/>
  <c r="P158" i="11"/>
  <c r="U155" i="10"/>
  <c r="S156" i="10"/>
  <c r="S158" i="8"/>
  <c r="X154" i="7"/>
  <c r="W154" i="7"/>
  <c r="S155" i="7"/>
  <c r="P157" i="8"/>
  <c r="Q156" i="9"/>
  <c r="Y155" i="9"/>
  <c r="Z155" i="9" s="1"/>
  <c r="W155" i="9"/>
  <c r="X155" i="9" s="1"/>
  <c r="Z158" i="13"/>
  <c r="AA158" i="13" s="1"/>
  <c r="X158" i="13"/>
  <c r="Y158" i="13" s="1"/>
  <c r="P159" i="13"/>
  <c r="P156" i="15"/>
  <c r="AC155" i="15"/>
  <c r="AD155" i="15" s="1"/>
  <c r="AA155" i="15"/>
  <c r="AB155" i="15" s="1"/>
  <c r="Y155" i="15"/>
  <c r="Z155" i="15" s="1"/>
  <c r="U155" i="15"/>
  <c r="R156" i="9"/>
  <c r="U155" i="9"/>
  <c r="V155" i="9" s="1"/>
  <c r="P155" i="14"/>
  <c r="AA154" i="14"/>
  <c r="AB154" i="14" s="1"/>
  <c r="Y154" i="14"/>
  <c r="Z154" i="14" s="1"/>
  <c r="AC154" i="14"/>
  <c r="AD154" i="14" s="1"/>
  <c r="S156" i="6"/>
  <c r="X155" i="6"/>
  <c r="W155" i="6"/>
  <c r="P159" i="12"/>
  <c r="X158" i="12"/>
  <c r="Y158" i="12" s="1"/>
  <c r="U158" i="12"/>
  <c r="Z158" i="12"/>
  <c r="AA158" i="12" s="1"/>
  <c r="Q155" i="11"/>
  <c r="W154" i="11"/>
  <c r="X154" i="11" s="1"/>
  <c r="Y154" i="11"/>
  <c r="Z154" i="11" s="1"/>
  <c r="Y156" i="15" l="1"/>
  <c r="Z156" i="15" s="1"/>
  <c r="P157" i="15"/>
  <c r="AC156" i="15"/>
  <c r="AD156" i="15" s="1"/>
  <c r="AA156" i="15"/>
  <c r="AB156" i="15" s="1"/>
  <c r="U156" i="15"/>
  <c r="U156" i="10"/>
  <c r="S157" i="10"/>
  <c r="X156" i="6"/>
  <c r="W156" i="6"/>
  <c r="S157" i="6"/>
  <c r="P159" i="11"/>
  <c r="Q156" i="8"/>
  <c r="X155" i="8"/>
  <c r="Y155" i="8" s="1"/>
  <c r="Z155" i="8"/>
  <c r="AA155" i="8" s="1"/>
  <c r="W155" i="5"/>
  <c r="S156" i="5"/>
  <c r="X155" i="5"/>
  <c r="P157" i="6"/>
  <c r="AA156" i="6"/>
  <c r="AB156" i="6" s="1"/>
  <c r="AC156" i="6"/>
  <c r="AD156" i="6" s="1"/>
  <c r="Y156" i="6"/>
  <c r="Z156" i="6" s="1"/>
  <c r="P156" i="5"/>
  <c r="AA155" i="5"/>
  <c r="AB155" i="5" s="1"/>
  <c r="AC155" i="5"/>
  <c r="AD155" i="5" s="1"/>
  <c r="Y155" i="5"/>
  <c r="Z155" i="5" s="1"/>
  <c r="Z156" i="10"/>
  <c r="AA156" i="10" s="1"/>
  <c r="U155" i="5"/>
  <c r="Q156" i="5"/>
  <c r="AC155" i="14"/>
  <c r="AD155" i="14" s="1"/>
  <c r="Y155" i="14"/>
  <c r="Z155" i="14" s="1"/>
  <c r="AA155" i="14"/>
  <c r="AB155" i="14" s="1"/>
  <c r="P156" i="14"/>
  <c r="P160" i="13"/>
  <c r="X159" i="13"/>
  <c r="Y159" i="13" s="1"/>
  <c r="Z159" i="13"/>
  <c r="AA159" i="13" s="1"/>
  <c r="Q156" i="11"/>
  <c r="Y155" i="11"/>
  <c r="Z155" i="11" s="1"/>
  <c r="W155" i="11"/>
  <c r="X155" i="11" s="1"/>
  <c r="P160" i="12"/>
  <c r="X159" i="12"/>
  <c r="Y159" i="12" s="1"/>
  <c r="Z159" i="12"/>
  <c r="AA159" i="12" s="1"/>
  <c r="U159" i="12"/>
  <c r="Q157" i="9"/>
  <c r="Y156" i="9"/>
  <c r="Z156" i="9" s="1"/>
  <c r="W156" i="9"/>
  <c r="X156" i="9" s="1"/>
  <c r="P158" i="8"/>
  <c r="S159" i="8"/>
  <c r="X156" i="15"/>
  <c r="W156" i="15"/>
  <c r="S157" i="15"/>
  <c r="Q159" i="15"/>
  <c r="R157" i="9"/>
  <c r="U156" i="9"/>
  <c r="V156" i="9" s="1"/>
  <c r="W155" i="7"/>
  <c r="S156" i="7"/>
  <c r="X155" i="7"/>
  <c r="P156" i="7"/>
  <c r="AA155" i="7"/>
  <c r="AB155" i="7" s="1"/>
  <c r="AC155" i="7"/>
  <c r="AD155" i="7" s="1"/>
  <c r="Y155" i="7"/>
  <c r="Z155" i="7" s="1"/>
  <c r="P159" i="9"/>
  <c r="R156" i="11"/>
  <c r="U155" i="11"/>
  <c r="V155" i="11" s="1"/>
  <c r="S156" i="14"/>
  <c r="W155" i="14"/>
  <c r="X155" i="14"/>
  <c r="U155" i="7"/>
  <c r="Q156" i="7"/>
  <c r="Z157" i="10"/>
  <c r="AA157" i="10" s="1"/>
  <c r="V157" i="10"/>
  <c r="W157" i="10" s="1"/>
  <c r="P158" i="10"/>
  <c r="X157" i="10"/>
  <c r="Y157" i="10" s="1"/>
  <c r="Q157" i="6"/>
  <c r="U156" i="6"/>
  <c r="Q156" i="14"/>
  <c r="U155" i="14"/>
  <c r="W156" i="10"/>
  <c r="R156" i="8"/>
  <c r="U155" i="8"/>
  <c r="V155" i="8"/>
  <c r="W155" i="8" s="1"/>
  <c r="U156" i="14" l="1"/>
  <c r="Q157" i="14"/>
  <c r="R157" i="8"/>
  <c r="V156" i="8"/>
  <c r="W156" i="8" s="1"/>
  <c r="U156" i="8"/>
  <c r="U157" i="6"/>
  <c r="Q158" i="6"/>
  <c r="R158" i="9"/>
  <c r="U157" i="9"/>
  <c r="V157" i="9" s="1"/>
  <c r="P161" i="13"/>
  <c r="X160" i="13"/>
  <c r="Y160" i="13" s="1"/>
  <c r="Z160" i="13"/>
  <c r="AA160" i="13" s="1"/>
  <c r="Q157" i="7"/>
  <c r="U156" i="7"/>
  <c r="W156" i="14"/>
  <c r="S157" i="14"/>
  <c r="X156" i="14"/>
  <c r="X156" i="7"/>
  <c r="W156" i="7"/>
  <c r="S157" i="7"/>
  <c r="P159" i="8"/>
  <c r="Q157" i="11"/>
  <c r="W156" i="11"/>
  <c r="X156" i="11" s="1"/>
  <c r="Y156" i="11"/>
  <c r="Z156" i="11" s="1"/>
  <c r="P157" i="14"/>
  <c r="AA156" i="14"/>
  <c r="AB156" i="14" s="1"/>
  <c r="AC156" i="14"/>
  <c r="AD156" i="14" s="1"/>
  <c r="Y156" i="14"/>
  <c r="Z156" i="14" s="1"/>
  <c r="Q157" i="5"/>
  <c r="U156" i="5"/>
  <c r="X156" i="5"/>
  <c r="W156" i="5"/>
  <c r="S157" i="5"/>
  <c r="Q157" i="8"/>
  <c r="X156" i="8"/>
  <c r="Y156" i="8" s="1"/>
  <c r="Z156" i="8"/>
  <c r="AA156" i="8" s="1"/>
  <c r="S158" i="10"/>
  <c r="U157" i="10"/>
  <c r="P159" i="10"/>
  <c r="X158" i="10"/>
  <c r="Y158" i="10" s="1"/>
  <c r="Z158" i="10"/>
  <c r="AA158" i="10" s="1"/>
  <c r="V158" i="10"/>
  <c r="W158" i="10" s="1"/>
  <c r="Q160" i="15"/>
  <c r="Q158" i="9"/>
  <c r="W157" i="9"/>
  <c r="X157" i="9" s="1"/>
  <c r="Y157" i="9"/>
  <c r="Z157" i="9" s="1"/>
  <c r="Z160" i="12"/>
  <c r="AA160" i="12" s="1"/>
  <c r="U160" i="12"/>
  <c r="P161" i="12"/>
  <c r="X160" i="12"/>
  <c r="Y160" i="12" s="1"/>
  <c r="S158" i="6"/>
  <c r="X157" i="6"/>
  <c r="W157" i="6"/>
  <c r="AA157" i="15"/>
  <c r="AB157" i="15" s="1"/>
  <c r="P158" i="15"/>
  <c r="AC157" i="15"/>
  <c r="AD157" i="15" s="1"/>
  <c r="Y157" i="15"/>
  <c r="Z157" i="15" s="1"/>
  <c r="U157" i="15"/>
  <c r="R157" i="11"/>
  <c r="U156" i="11"/>
  <c r="V156" i="11" s="1"/>
  <c r="T159" i="9"/>
  <c r="P160" i="9"/>
  <c r="AC156" i="7"/>
  <c r="AD156" i="7" s="1"/>
  <c r="Y156" i="7"/>
  <c r="Z156" i="7" s="1"/>
  <c r="P157" i="7"/>
  <c r="AA156" i="7"/>
  <c r="AB156" i="7" s="1"/>
  <c r="S158" i="15"/>
  <c r="X157" i="15"/>
  <c r="W157" i="15"/>
  <c r="S160" i="8"/>
  <c r="AC156" i="5"/>
  <c r="AD156" i="5" s="1"/>
  <c r="Y156" i="5"/>
  <c r="Z156" i="5" s="1"/>
  <c r="P157" i="5"/>
  <c r="AA156" i="5"/>
  <c r="AB156" i="5" s="1"/>
  <c r="AC157" i="6"/>
  <c r="AD157" i="6" s="1"/>
  <c r="Y157" i="6"/>
  <c r="Z157" i="6" s="1"/>
  <c r="P158" i="6"/>
  <c r="AA157" i="6"/>
  <c r="AB157" i="6" s="1"/>
  <c r="P160" i="11"/>
  <c r="T159" i="11"/>
  <c r="P161" i="11" l="1"/>
  <c r="R158" i="11"/>
  <c r="U157" i="11"/>
  <c r="V157" i="11" s="1"/>
  <c r="P159" i="15"/>
  <c r="Y158" i="15"/>
  <c r="Z158" i="15" s="1"/>
  <c r="AA158" i="15"/>
  <c r="AB158" i="15" s="1"/>
  <c r="AC158" i="15"/>
  <c r="AD158" i="15" s="1"/>
  <c r="U158" i="15"/>
  <c r="X158" i="6"/>
  <c r="W158" i="6"/>
  <c r="S159" i="6"/>
  <c r="S159" i="10"/>
  <c r="U158" i="10"/>
  <c r="W157" i="5"/>
  <c r="S158" i="5"/>
  <c r="X157" i="5"/>
  <c r="U157" i="5"/>
  <c r="Q158" i="5"/>
  <c r="AC157" i="14"/>
  <c r="AD157" i="14" s="1"/>
  <c r="Y157" i="14"/>
  <c r="Z157" i="14" s="1"/>
  <c r="P158" i="14"/>
  <c r="AA157" i="14"/>
  <c r="AB157" i="14" s="1"/>
  <c r="W157" i="7"/>
  <c r="S158" i="7"/>
  <c r="X157" i="7"/>
  <c r="X157" i="14"/>
  <c r="S158" i="14"/>
  <c r="W157" i="14"/>
  <c r="R159" i="9"/>
  <c r="U159" i="9" s="1"/>
  <c r="V159" i="9" s="1"/>
  <c r="U158" i="9"/>
  <c r="V158" i="9" s="1"/>
  <c r="X158" i="15"/>
  <c r="S159" i="15"/>
  <c r="W158" i="15"/>
  <c r="Q161" i="15"/>
  <c r="P160" i="8"/>
  <c r="T159" i="8"/>
  <c r="Q159" i="6"/>
  <c r="U158" i="6"/>
  <c r="R158" i="8"/>
  <c r="U157" i="8"/>
  <c r="V157" i="8"/>
  <c r="W157" i="8" s="1"/>
  <c r="P159" i="6"/>
  <c r="AA158" i="6"/>
  <c r="AB158" i="6" s="1"/>
  <c r="AC158" i="6"/>
  <c r="AD158" i="6" s="1"/>
  <c r="Y158" i="6"/>
  <c r="Z158" i="6" s="1"/>
  <c r="P158" i="5"/>
  <c r="AA157" i="5"/>
  <c r="AB157" i="5" s="1"/>
  <c r="AC157" i="5"/>
  <c r="AD157" i="5" s="1"/>
  <c r="Y157" i="5"/>
  <c r="Z157" i="5" s="1"/>
  <c r="S161" i="8"/>
  <c r="Z161" i="12"/>
  <c r="AA161" i="12" s="1"/>
  <c r="T161" i="12"/>
  <c r="R162" i="12"/>
  <c r="R163" i="12" s="1"/>
  <c r="R164" i="12" s="1"/>
  <c r="R165" i="12" s="1"/>
  <c r="R166" i="12" s="1"/>
  <c r="R167" i="12" s="1"/>
  <c r="R168" i="12" s="1"/>
  <c r="R169" i="12" s="1"/>
  <c r="R170" i="12" s="1"/>
  <c r="R171" i="12" s="1"/>
  <c r="R172" i="12" s="1"/>
  <c r="R173" i="12" s="1"/>
  <c r="U161" i="12"/>
  <c r="X161" i="12"/>
  <c r="Y161" i="12" s="1"/>
  <c r="P162" i="12"/>
  <c r="P160" i="10"/>
  <c r="X159" i="10"/>
  <c r="Y159" i="10" s="1"/>
  <c r="T159" i="10"/>
  <c r="Z159" i="10"/>
  <c r="AA159" i="10" s="1"/>
  <c r="V159" i="10"/>
  <c r="W159" i="10" s="1"/>
  <c r="Z161" i="13"/>
  <c r="AA161" i="13" s="1"/>
  <c r="X161" i="13"/>
  <c r="Y161" i="13" s="1"/>
  <c r="T161" i="13"/>
  <c r="P162" i="13"/>
  <c r="U157" i="14"/>
  <c r="Q158" i="14"/>
  <c r="P158" i="7"/>
  <c r="AA157" i="7"/>
  <c r="AB157" i="7" s="1"/>
  <c r="AC157" i="7"/>
  <c r="AD157" i="7" s="1"/>
  <c r="Y157" i="7"/>
  <c r="Z157" i="7" s="1"/>
  <c r="P161" i="9"/>
  <c r="Q159" i="9"/>
  <c r="W158" i="9"/>
  <c r="X158" i="9" s="1"/>
  <c r="Y158" i="9"/>
  <c r="Z158" i="9" s="1"/>
  <c r="Q158" i="8"/>
  <c r="Z157" i="8"/>
  <c r="AA157" i="8" s="1"/>
  <c r="X157" i="8"/>
  <c r="Y157" i="8" s="1"/>
  <c r="Q158" i="11"/>
  <c r="Y157" i="11"/>
  <c r="Z157" i="11" s="1"/>
  <c r="W157" i="11"/>
  <c r="X157" i="11" s="1"/>
  <c r="U157" i="7"/>
  <c r="Q158" i="7"/>
  <c r="R160" i="9" l="1"/>
  <c r="Q160" i="9"/>
  <c r="Y159" i="9"/>
  <c r="Z159" i="9" s="1"/>
  <c r="W159" i="9"/>
  <c r="X159" i="9" s="1"/>
  <c r="P162" i="9"/>
  <c r="AC158" i="7"/>
  <c r="AD158" i="7" s="1"/>
  <c r="Y158" i="7"/>
  <c r="Z158" i="7" s="1"/>
  <c r="P159" i="7"/>
  <c r="AA158" i="7"/>
  <c r="AB158" i="7" s="1"/>
  <c r="U162" i="12"/>
  <c r="Z162" i="12"/>
  <c r="AA162" i="12" s="1"/>
  <c r="X162" i="12"/>
  <c r="Y162" i="12" s="1"/>
  <c r="P163" i="12"/>
  <c r="U159" i="6"/>
  <c r="Q160" i="6"/>
  <c r="P159" i="14"/>
  <c r="AA158" i="14"/>
  <c r="AB158" i="14" s="1"/>
  <c r="AC158" i="14"/>
  <c r="AD158" i="14" s="1"/>
  <c r="Y158" i="14"/>
  <c r="Z158" i="14" s="1"/>
  <c r="P162" i="11"/>
  <c r="Q159" i="8"/>
  <c r="Z158" i="8"/>
  <c r="AA158" i="8" s="1"/>
  <c r="X158" i="8"/>
  <c r="Y158" i="8" s="1"/>
  <c r="U158" i="14"/>
  <c r="Q159" i="14"/>
  <c r="S160" i="15"/>
  <c r="W159" i="15"/>
  <c r="X159" i="15"/>
  <c r="X158" i="7"/>
  <c r="W158" i="7"/>
  <c r="S159" i="7"/>
  <c r="S160" i="10"/>
  <c r="U159" i="10"/>
  <c r="Y159" i="15"/>
  <c r="Z159" i="15" s="1"/>
  <c r="P160" i="15"/>
  <c r="AC159" i="15"/>
  <c r="AD159" i="15" s="1"/>
  <c r="AA159" i="15"/>
  <c r="AB159" i="15" s="1"/>
  <c r="U159" i="15"/>
  <c r="Q159" i="7"/>
  <c r="U158" i="7"/>
  <c r="Q159" i="11"/>
  <c r="W158" i="11"/>
  <c r="X158" i="11" s="1"/>
  <c r="Y158" i="11"/>
  <c r="Z158" i="11" s="1"/>
  <c r="R159" i="8"/>
  <c r="V158" i="8"/>
  <c r="W158" i="8" s="1"/>
  <c r="U158" i="8"/>
  <c r="W158" i="14"/>
  <c r="S159" i="14"/>
  <c r="X158" i="14"/>
  <c r="X158" i="5"/>
  <c r="W158" i="5"/>
  <c r="S159" i="5"/>
  <c r="S160" i="6"/>
  <c r="X159" i="6"/>
  <c r="W159" i="6"/>
  <c r="P163" i="13"/>
  <c r="X162" i="13"/>
  <c r="Y162" i="13" s="1"/>
  <c r="Z162" i="13"/>
  <c r="AA162" i="13" s="1"/>
  <c r="P161" i="10"/>
  <c r="X160" i="10"/>
  <c r="Y160" i="10" s="1"/>
  <c r="Z160" i="10"/>
  <c r="AA160" i="10" s="1"/>
  <c r="V160" i="10"/>
  <c r="W160" i="10" s="1"/>
  <c r="S162" i="8"/>
  <c r="AC158" i="5"/>
  <c r="AD158" i="5" s="1"/>
  <c r="Y158" i="5"/>
  <c r="Z158" i="5" s="1"/>
  <c r="P159" i="5"/>
  <c r="AA158" i="5"/>
  <c r="AB158" i="5" s="1"/>
  <c r="AC159" i="6"/>
  <c r="AD159" i="6" s="1"/>
  <c r="Y159" i="6"/>
  <c r="Z159" i="6" s="1"/>
  <c r="P160" i="6"/>
  <c r="AA159" i="6"/>
  <c r="AB159" i="6" s="1"/>
  <c r="P161" i="8"/>
  <c r="Q162" i="15"/>
  <c r="R162" i="15"/>
  <c r="R163" i="15" s="1"/>
  <c r="R164" i="15" s="1"/>
  <c r="R165" i="15" s="1"/>
  <c r="R166" i="15" s="1"/>
  <c r="R167" i="15" s="1"/>
  <c r="R168" i="15" s="1"/>
  <c r="R169" i="15" s="1"/>
  <c r="R170" i="15" s="1"/>
  <c r="R171" i="15" s="1"/>
  <c r="R172" i="15" s="1"/>
  <c r="R173" i="15" s="1"/>
  <c r="Q159" i="5"/>
  <c r="U158" i="5"/>
  <c r="R159" i="11"/>
  <c r="U159" i="11" s="1"/>
  <c r="V159" i="11" s="1"/>
  <c r="U158" i="11"/>
  <c r="V158" i="11" s="1"/>
  <c r="X160" i="15" l="1"/>
  <c r="S161" i="15"/>
  <c r="W160" i="15"/>
  <c r="P164" i="12"/>
  <c r="X163" i="12"/>
  <c r="Y163" i="12" s="1"/>
  <c r="U163" i="12"/>
  <c r="Z163" i="12"/>
  <c r="AA163" i="12" s="1"/>
  <c r="Q163" i="15"/>
  <c r="P162" i="8"/>
  <c r="X160" i="6"/>
  <c r="W160" i="6"/>
  <c r="S161" i="6"/>
  <c r="Q160" i="11"/>
  <c r="R160" i="11"/>
  <c r="W159" i="11"/>
  <c r="X159" i="11" s="1"/>
  <c r="Y159" i="11"/>
  <c r="Z159" i="11" s="1"/>
  <c r="Q160" i="14"/>
  <c r="U159" i="14"/>
  <c r="R160" i="8"/>
  <c r="Q160" i="8"/>
  <c r="X159" i="8"/>
  <c r="Y159" i="8" s="1"/>
  <c r="Z159" i="8"/>
  <c r="AA159" i="8" s="1"/>
  <c r="P163" i="11"/>
  <c r="AC159" i="14"/>
  <c r="AD159" i="14" s="1"/>
  <c r="Y159" i="14"/>
  <c r="Z159" i="14" s="1"/>
  <c r="P160" i="14"/>
  <c r="AA159" i="14"/>
  <c r="AB159" i="14" s="1"/>
  <c r="P160" i="7"/>
  <c r="AA159" i="7"/>
  <c r="AB159" i="7" s="1"/>
  <c r="AC159" i="7"/>
  <c r="AD159" i="7" s="1"/>
  <c r="Y159" i="7"/>
  <c r="Z159" i="7" s="1"/>
  <c r="P163" i="9"/>
  <c r="U159" i="5"/>
  <c r="Q160" i="5"/>
  <c r="S163" i="8"/>
  <c r="P164" i="13"/>
  <c r="X163" i="13"/>
  <c r="Y163" i="13" s="1"/>
  <c r="Z163" i="13"/>
  <c r="AA163" i="13" s="1"/>
  <c r="W159" i="5"/>
  <c r="S160" i="5"/>
  <c r="X159" i="5"/>
  <c r="X159" i="14"/>
  <c r="S160" i="14"/>
  <c r="W159" i="14"/>
  <c r="U159" i="8"/>
  <c r="V159" i="8"/>
  <c r="W159" i="8" s="1"/>
  <c r="U160" i="10"/>
  <c r="S161" i="10"/>
  <c r="Q161" i="6"/>
  <c r="U160" i="6"/>
  <c r="Q161" i="9"/>
  <c r="W160" i="9"/>
  <c r="X160" i="9" s="1"/>
  <c r="Y160" i="9"/>
  <c r="Z160" i="9" s="1"/>
  <c r="P161" i="6"/>
  <c r="AA160" i="6"/>
  <c r="AB160" i="6" s="1"/>
  <c r="AC160" i="6"/>
  <c r="AD160" i="6" s="1"/>
  <c r="Y160" i="6"/>
  <c r="Z160" i="6" s="1"/>
  <c r="P160" i="5"/>
  <c r="AA159" i="5"/>
  <c r="AB159" i="5" s="1"/>
  <c r="AC159" i="5"/>
  <c r="AD159" i="5" s="1"/>
  <c r="Y159" i="5"/>
  <c r="Z159" i="5" s="1"/>
  <c r="Z161" i="10"/>
  <c r="AA161" i="10" s="1"/>
  <c r="V161" i="10"/>
  <c r="W161" i="10" s="1"/>
  <c r="P162" i="10"/>
  <c r="X161" i="10"/>
  <c r="Y161" i="10" s="1"/>
  <c r="U159" i="7"/>
  <c r="Q160" i="7"/>
  <c r="Y160" i="15"/>
  <c r="Z160" i="15" s="1"/>
  <c r="AA160" i="15"/>
  <c r="AB160" i="15" s="1"/>
  <c r="P161" i="15"/>
  <c r="AC160" i="15"/>
  <c r="AD160" i="15" s="1"/>
  <c r="U160" i="15"/>
  <c r="W159" i="7"/>
  <c r="S160" i="7"/>
  <c r="X159" i="7"/>
  <c r="R161" i="9"/>
  <c r="U160" i="9"/>
  <c r="V160" i="9" s="1"/>
  <c r="AC161" i="6" l="1"/>
  <c r="AD161" i="6" s="1"/>
  <c r="Y161" i="6"/>
  <c r="Z161" i="6" s="1"/>
  <c r="P162" i="6"/>
  <c r="AA161" i="6"/>
  <c r="AB161" i="6" s="1"/>
  <c r="R162" i="9"/>
  <c r="U161" i="9"/>
  <c r="V161" i="9" s="1"/>
  <c r="Q161" i="7"/>
  <c r="U160" i="7"/>
  <c r="U161" i="10"/>
  <c r="S162" i="10"/>
  <c r="X160" i="5"/>
  <c r="W160" i="5"/>
  <c r="S161" i="5"/>
  <c r="Z164" i="13"/>
  <c r="AA164" i="13" s="1"/>
  <c r="X164" i="13"/>
  <c r="Y164" i="13" s="1"/>
  <c r="P165" i="13"/>
  <c r="P164" i="9"/>
  <c r="AC160" i="7"/>
  <c r="AD160" i="7" s="1"/>
  <c r="Y160" i="7"/>
  <c r="Z160" i="7" s="1"/>
  <c r="P161" i="7"/>
  <c r="AA160" i="7"/>
  <c r="AB160" i="7" s="1"/>
  <c r="R161" i="8"/>
  <c r="U160" i="8"/>
  <c r="V160" i="8"/>
  <c r="W160" i="8" s="1"/>
  <c r="P165" i="12"/>
  <c r="X164" i="12"/>
  <c r="Y164" i="12" s="1"/>
  <c r="Z164" i="12"/>
  <c r="AA164" i="12" s="1"/>
  <c r="U164" i="12"/>
  <c r="AC161" i="15"/>
  <c r="AD161" i="15" s="1"/>
  <c r="Y161" i="15"/>
  <c r="Z161" i="15" s="1"/>
  <c r="P162" i="15"/>
  <c r="AA161" i="15"/>
  <c r="AB161" i="15" s="1"/>
  <c r="U161" i="15"/>
  <c r="W160" i="14"/>
  <c r="S161" i="14"/>
  <c r="X160" i="14"/>
  <c r="S164" i="8"/>
  <c r="R161" i="11"/>
  <c r="U160" i="11"/>
  <c r="V160" i="11" s="1"/>
  <c r="P163" i="8"/>
  <c r="AC160" i="5"/>
  <c r="AD160" i="5" s="1"/>
  <c r="Y160" i="5"/>
  <c r="Z160" i="5" s="1"/>
  <c r="P161" i="5"/>
  <c r="AA160" i="5"/>
  <c r="AB160" i="5" s="1"/>
  <c r="P161" i="14"/>
  <c r="AA160" i="14"/>
  <c r="AB160" i="14" s="1"/>
  <c r="Y160" i="14"/>
  <c r="Z160" i="14" s="1"/>
  <c r="AC160" i="14"/>
  <c r="AD160" i="14" s="1"/>
  <c r="P164" i="11"/>
  <c r="Q161" i="14"/>
  <c r="U160" i="14"/>
  <c r="Q161" i="11"/>
  <c r="Y160" i="11"/>
  <c r="Z160" i="11" s="1"/>
  <c r="W160" i="11"/>
  <c r="X160" i="11" s="1"/>
  <c r="Q164" i="15"/>
  <c r="X161" i="15"/>
  <c r="S162" i="15"/>
  <c r="W161" i="15"/>
  <c r="X160" i="7"/>
  <c r="W160" i="7"/>
  <c r="S161" i="7"/>
  <c r="Q162" i="9"/>
  <c r="Y161" i="9"/>
  <c r="Z161" i="9" s="1"/>
  <c r="W161" i="9"/>
  <c r="X161" i="9" s="1"/>
  <c r="Z162" i="10"/>
  <c r="AA162" i="10" s="1"/>
  <c r="V162" i="10"/>
  <c r="W162" i="10" s="1"/>
  <c r="X162" i="10"/>
  <c r="Y162" i="10" s="1"/>
  <c r="P163" i="10"/>
  <c r="U161" i="6"/>
  <c r="R162" i="6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Q162" i="6"/>
  <c r="Q161" i="5"/>
  <c r="U160" i="5"/>
  <c r="Q161" i="8"/>
  <c r="Z160" i="8"/>
  <c r="AA160" i="8" s="1"/>
  <c r="X160" i="8"/>
  <c r="Y160" i="8" s="1"/>
  <c r="X161" i="6"/>
  <c r="W161" i="6"/>
  <c r="S162" i="6"/>
  <c r="S162" i="7" l="1"/>
  <c r="X161" i="7"/>
  <c r="W161" i="7"/>
  <c r="W162" i="15"/>
  <c r="S163" i="15"/>
  <c r="X162" i="15"/>
  <c r="U161" i="14"/>
  <c r="Q162" i="14"/>
  <c r="R162" i="14"/>
  <c r="R163" i="14" s="1"/>
  <c r="R164" i="14" s="1"/>
  <c r="R165" i="14" s="1"/>
  <c r="R166" i="14" s="1"/>
  <c r="R167" i="14" s="1"/>
  <c r="R168" i="14" s="1"/>
  <c r="R169" i="14" s="1"/>
  <c r="R170" i="14" s="1"/>
  <c r="R171" i="14" s="1"/>
  <c r="R172" i="14" s="1"/>
  <c r="R173" i="14" s="1"/>
  <c r="P165" i="11"/>
  <c r="AA161" i="14"/>
  <c r="AB161" i="14" s="1"/>
  <c r="P162" i="14"/>
  <c r="AC161" i="14"/>
  <c r="AD161" i="14" s="1"/>
  <c r="Y161" i="14"/>
  <c r="Z161" i="14" s="1"/>
  <c r="S165" i="8"/>
  <c r="Z165" i="12"/>
  <c r="AA165" i="12" s="1"/>
  <c r="P166" i="12"/>
  <c r="X165" i="12"/>
  <c r="Y165" i="12" s="1"/>
  <c r="U165" i="12"/>
  <c r="Z165" i="13"/>
  <c r="AA165" i="13" s="1"/>
  <c r="P166" i="13"/>
  <c r="X165" i="13"/>
  <c r="Y165" i="13" s="1"/>
  <c r="U162" i="6"/>
  <c r="Q163" i="6"/>
  <c r="U161" i="5"/>
  <c r="Q162" i="5"/>
  <c r="R162" i="5"/>
  <c r="R163" i="5" s="1"/>
  <c r="R164" i="5" s="1"/>
  <c r="R165" i="5" s="1"/>
  <c r="R166" i="5" s="1"/>
  <c r="R167" i="5" s="1"/>
  <c r="R168" i="5" s="1"/>
  <c r="R169" i="5" s="1"/>
  <c r="R170" i="5" s="1"/>
  <c r="R171" i="5" s="1"/>
  <c r="R172" i="5" s="1"/>
  <c r="R173" i="5" s="1"/>
  <c r="P164" i="10"/>
  <c r="X163" i="10"/>
  <c r="Y163" i="10" s="1"/>
  <c r="V163" i="10"/>
  <c r="AC161" i="7"/>
  <c r="AD161" i="7" s="1"/>
  <c r="Y161" i="7"/>
  <c r="Z161" i="7" s="1"/>
  <c r="P162" i="7"/>
  <c r="AA161" i="7"/>
  <c r="AB161" i="7" s="1"/>
  <c r="P165" i="9"/>
  <c r="U161" i="7"/>
  <c r="Q162" i="7"/>
  <c r="R162" i="7"/>
  <c r="R163" i="7" s="1"/>
  <c r="R164" i="7" s="1"/>
  <c r="R165" i="7" s="1"/>
  <c r="R166" i="7" s="1"/>
  <c r="R167" i="7" s="1"/>
  <c r="R168" i="7" s="1"/>
  <c r="R169" i="7" s="1"/>
  <c r="R170" i="7" s="1"/>
  <c r="R171" i="7" s="1"/>
  <c r="R172" i="7" s="1"/>
  <c r="R173" i="7" s="1"/>
  <c r="P163" i="6"/>
  <c r="AA162" i="6"/>
  <c r="AB162" i="6" s="1"/>
  <c r="AC162" i="6"/>
  <c r="AD162" i="6" s="1"/>
  <c r="Y162" i="6"/>
  <c r="Z162" i="6" s="1"/>
  <c r="AC161" i="5"/>
  <c r="AD161" i="5" s="1"/>
  <c r="Y161" i="5"/>
  <c r="Z161" i="5" s="1"/>
  <c r="P162" i="5"/>
  <c r="AA161" i="5"/>
  <c r="AB161" i="5" s="1"/>
  <c r="P164" i="8"/>
  <c r="R162" i="11"/>
  <c r="U161" i="11"/>
  <c r="V161" i="11" s="1"/>
  <c r="X161" i="14"/>
  <c r="W161" i="14"/>
  <c r="S162" i="14"/>
  <c r="P163" i="15"/>
  <c r="AA162" i="15"/>
  <c r="AB162" i="15" s="1"/>
  <c r="Y162" i="15"/>
  <c r="Z162" i="15" s="1"/>
  <c r="AC162" i="15"/>
  <c r="AD162" i="15" s="1"/>
  <c r="U162" i="15"/>
  <c r="S163" i="10"/>
  <c r="Z163" i="10" s="1"/>
  <c r="AA163" i="10" s="1"/>
  <c r="U162" i="10"/>
  <c r="W162" i="6"/>
  <c r="S163" i="6"/>
  <c r="X162" i="6"/>
  <c r="Q162" i="11"/>
  <c r="Y161" i="11"/>
  <c r="Z161" i="11" s="1"/>
  <c r="W161" i="11"/>
  <c r="X161" i="11" s="1"/>
  <c r="Q162" i="8"/>
  <c r="Z161" i="8"/>
  <c r="AA161" i="8" s="1"/>
  <c r="X161" i="8"/>
  <c r="Y161" i="8" s="1"/>
  <c r="Q163" i="9"/>
  <c r="W162" i="9"/>
  <c r="X162" i="9" s="1"/>
  <c r="Y162" i="9"/>
  <c r="Z162" i="9" s="1"/>
  <c r="Q165" i="15"/>
  <c r="R162" i="8"/>
  <c r="U161" i="8"/>
  <c r="V161" i="8"/>
  <c r="W161" i="8" s="1"/>
  <c r="S162" i="5"/>
  <c r="X161" i="5"/>
  <c r="W161" i="5"/>
  <c r="R163" i="9"/>
  <c r="U162" i="9"/>
  <c r="V162" i="9" s="1"/>
  <c r="R163" i="8" l="1"/>
  <c r="U162" i="8"/>
  <c r="V162" i="8"/>
  <c r="W162" i="8" s="1"/>
  <c r="Q163" i="11"/>
  <c r="W162" i="11"/>
  <c r="X162" i="11" s="1"/>
  <c r="Y162" i="11"/>
  <c r="Z162" i="11" s="1"/>
  <c r="P163" i="7"/>
  <c r="AA162" i="7"/>
  <c r="AB162" i="7" s="1"/>
  <c r="AC162" i="7"/>
  <c r="AD162" i="7" s="1"/>
  <c r="Y162" i="7"/>
  <c r="Z162" i="7" s="1"/>
  <c r="Q163" i="5"/>
  <c r="U162" i="5"/>
  <c r="AC162" i="14"/>
  <c r="AD162" i="14" s="1"/>
  <c r="AA162" i="14"/>
  <c r="AB162" i="14" s="1"/>
  <c r="Y162" i="14"/>
  <c r="Z162" i="14" s="1"/>
  <c r="P163" i="14"/>
  <c r="X162" i="5"/>
  <c r="W162" i="5"/>
  <c r="S163" i="5"/>
  <c r="Q163" i="8"/>
  <c r="X162" i="8"/>
  <c r="Y162" i="8" s="1"/>
  <c r="Z162" i="8"/>
  <c r="AA162" i="8" s="1"/>
  <c r="S164" i="10"/>
  <c r="U163" i="10"/>
  <c r="P165" i="8"/>
  <c r="P163" i="5"/>
  <c r="AA162" i="5"/>
  <c r="AB162" i="5" s="1"/>
  <c r="AC162" i="5"/>
  <c r="AD162" i="5" s="1"/>
  <c r="Y162" i="5"/>
  <c r="Z162" i="5" s="1"/>
  <c r="Q163" i="7"/>
  <c r="U162" i="7"/>
  <c r="S166" i="8"/>
  <c r="Q164" i="9"/>
  <c r="Y163" i="9"/>
  <c r="Z163" i="9" s="1"/>
  <c r="W163" i="9"/>
  <c r="X163" i="9" s="1"/>
  <c r="X163" i="6"/>
  <c r="W163" i="6"/>
  <c r="S164" i="6"/>
  <c r="AC163" i="15"/>
  <c r="AD163" i="15" s="1"/>
  <c r="Y163" i="15"/>
  <c r="Z163" i="15" s="1"/>
  <c r="P164" i="15"/>
  <c r="AA163" i="15"/>
  <c r="AB163" i="15" s="1"/>
  <c r="U163" i="15"/>
  <c r="P166" i="9"/>
  <c r="P165" i="10"/>
  <c r="X164" i="10"/>
  <c r="Y164" i="10" s="1"/>
  <c r="Z164" i="10"/>
  <c r="AA164" i="10" s="1"/>
  <c r="V164" i="10"/>
  <c r="W164" i="10" s="1"/>
  <c r="Q164" i="6"/>
  <c r="U163" i="6"/>
  <c r="P167" i="13"/>
  <c r="X166" i="13"/>
  <c r="Y166" i="13" s="1"/>
  <c r="Z166" i="13"/>
  <c r="AA166" i="13" s="1"/>
  <c r="U166" i="12"/>
  <c r="Z166" i="12"/>
  <c r="AA166" i="12" s="1"/>
  <c r="P167" i="12"/>
  <c r="X166" i="12"/>
  <c r="Y166" i="12" s="1"/>
  <c r="X163" i="15"/>
  <c r="W163" i="15"/>
  <c r="S164" i="15"/>
  <c r="X162" i="7"/>
  <c r="W162" i="7"/>
  <c r="S163" i="7"/>
  <c r="R164" i="9"/>
  <c r="U163" i="9"/>
  <c r="V163" i="9" s="1"/>
  <c r="Q166" i="15"/>
  <c r="S163" i="14"/>
  <c r="X162" i="14"/>
  <c r="W162" i="14"/>
  <c r="R163" i="11"/>
  <c r="U162" i="11"/>
  <c r="V162" i="11" s="1"/>
  <c r="AC163" i="6"/>
  <c r="AD163" i="6" s="1"/>
  <c r="Y163" i="6"/>
  <c r="Z163" i="6" s="1"/>
  <c r="P164" i="6"/>
  <c r="AA163" i="6"/>
  <c r="AB163" i="6" s="1"/>
  <c r="W163" i="10"/>
  <c r="P166" i="11"/>
  <c r="U162" i="14"/>
  <c r="Q163" i="14"/>
  <c r="Q164" i="14" l="1"/>
  <c r="U163" i="14"/>
  <c r="X163" i="14"/>
  <c r="S164" i="14"/>
  <c r="W163" i="14"/>
  <c r="R165" i="9"/>
  <c r="U164" i="9"/>
  <c r="V164" i="9" s="1"/>
  <c r="W164" i="15"/>
  <c r="S165" i="15"/>
  <c r="X164" i="15"/>
  <c r="U164" i="6"/>
  <c r="Q165" i="6"/>
  <c r="V165" i="10"/>
  <c r="P166" i="10"/>
  <c r="X165" i="10"/>
  <c r="Y165" i="10" s="1"/>
  <c r="S167" i="8"/>
  <c r="U163" i="7"/>
  <c r="Q164" i="7"/>
  <c r="AC163" i="5"/>
  <c r="AD163" i="5" s="1"/>
  <c r="Y163" i="5"/>
  <c r="Z163" i="5" s="1"/>
  <c r="P164" i="5"/>
  <c r="AA163" i="5"/>
  <c r="AB163" i="5" s="1"/>
  <c r="P166" i="8"/>
  <c r="P165" i="6"/>
  <c r="AA164" i="6"/>
  <c r="AB164" i="6" s="1"/>
  <c r="AC164" i="6"/>
  <c r="AD164" i="6" s="1"/>
  <c r="Y164" i="6"/>
  <c r="Z164" i="6" s="1"/>
  <c r="R164" i="11"/>
  <c r="U163" i="11"/>
  <c r="V163" i="11" s="1"/>
  <c r="S164" i="7"/>
  <c r="X163" i="7"/>
  <c r="W163" i="7"/>
  <c r="P168" i="12"/>
  <c r="X167" i="12"/>
  <c r="Y167" i="12" s="1"/>
  <c r="U167" i="12"/>
  <c r="Z167" i="12"/>
  <c r="AA167" i="12" s="1"/>
  <c r="Q164" i="8"/>
  <c r="Z163" i="8"/>
  <c r="AA163" i="8" s="1"/>
  <c r="X163" i="8"/>
  <c r="Y163" i="8" s="1"/>
  <c r="P164" i="14"/>
  <c r="Y163" i="14"/>
  <c r="Z163" i="14" s="1"/>
  <c r="AC163" i="14"/>
  <c r="AD163" i="14" s="1"/>
  <c r="AA163" i="14"/>
  <c r="AB163" i="14" s="1"/>
  <c r="P167" i="11"/>
  <c r="Q167" i="15"/>
  <c r="P168" i="13"/>
  <c r="X167" i="13"/>
  <c r="Y167" i="13" s="1"/>
  <c r="Z167" i="13"/>
  <c r="AA167" i="13" s="1"/>
  <c r="P167" i="9"/>
  <c r="W164" i="6"/>
  <c r="S165" i="6"/>
  <c r="X164" i="6"/>
  <c r="U164" i="10"/>
  <c r="S165" i="10"/>
  <c r="S164" i="5"/>
  <c r="X163" i="5"/>
  <c r="W163" i="5"/>
  <c r="R164" i="8"/>
  <c r="V163" i="8"/>
  <c r="W163" i="8" s="1"/>
  <c r="U163" i="8"/>
  <c r="P165" i="15"/>
  <c r="AA164" i="15"/>
  <c r="AB164" i="15" s="1"/>
  <c r="Y164" i="15"/>
  <c r="Z164" i="15" s="1"/>
  <c r="AC164" i="15"/>
  <c r="AD164" i="15" s="1"/>
  <c r="U164" i="15"/>
  <c r="Q165" i="9"/>
  <c r="W164" i="9"/>
  <c r="X164" i="9" s="1"/>
  <c r="Y164" i="9"/>
  <c r="Z164" i="9" s="1"/>
  <c r="U163" i="5"/>
  <c r="Q164" i="5"/>
  <c r="AC163" i="7"/>
  <c r="AD163" i="7" s="1"/>
  <c r="Y163" i="7"/>
  <c r="Z163" i="7" s="1"/>
  <c r="P164" i="7"/>
  <c r="AA163" i="7"/>
  <c r="AB163" i="7" s="1"/>
  <c r="Q164" i="11"/>
  <c r="W163" i="11"/>
  <c r="X163" i="11" s="1"/>
  <c r="Y163" i="11"/>
  <c r="Z163" i="11" s="1"/>
  <c r="Q165" i="7" l="1"/>
  <c r="U164" i="7"/>
  <c r="Q166" i="6"/>
  <c r="U165" i="6"/>
  <c r="S165" i="14"/>
  <c r="W164" i="14"/>
  <c r="X164" i="14"/>
  <c r="Q165" i="11"/>
  <c r="W164" i="11"/>
  <c r="X164" i="11" s="1"/>
  <c r="Y164" i="11"/>
  <c r="Z164" i="11" s="1"/>
  <c r="X164" i="5"/>
  <c r="W164" i="5"/>
  <c r="S165" i="5"/>
  <c r="X165" i="6"/>
  <c r="W165" i="6"/>
  <c r="S166" i="6"/>
  <c r="Z168" i="13"/>
  <c r="AA168" i="13" s="1"/>
  <c r="P169" i="13"/>
  <c r="X168" i="13"/>
  <c r="Y168" i="13" s="1"/>
  <c r="X164" i="7"/>
  <c r="W164" i="7"/>
  <c r="S165" i="7"/>
  <c r="P165" i="5"/>
  <c r="AA164" i="5"/>
  <c r="AB164" i="5" s="1"/>
  <c r="AC164" i="5"/>
  <c r="AD164" i="5" s="1"/>
  <c r="Y164" i="5"/>
  <c r="Z164" i="5" s="1"/>
  <c r="V166" i="10"/>
  <c r="P167" i="10"/>
  <c r="X166" i="10"/>
  <c r="Y166" i="10" s="1"/>
  <c r="Q165" i="5"/>
  <c r="U164" i="5"/>
  <c r="Q166" i="9"/>
  <c r="W165" i="9"/>
  <c r="X165" i="9" s="1"/>
  <c r="Y165" i="9"/>
  <c r="Z165" i="9" s="1"/>
  <c r="R165" i="8"/>
  <c r="U164" i="8"/>
  <c r="V164" i="8"/>
  <c r="W164" i="8" s="1"/>
  <c r="U165" i="10"/>
  <c r="S166" i="10"/>
  <c r="P168" i="9"/>
  <c r="P168" i="11"/>
  <c r="Q165" i="8"/>
  <c r="X164" i="8"/>
  <c r="Y164" i="8" s="1"/>
  <c r="Z164" i="8"/>
  <c r="AA164" i="8" s="1"/>
  <c r="P169" i="12"/>
  <c r="X168" i="12"/>
  <c r="Y168" i="12" s="1"/>
  <c r="Z168" i="12"/>
  <c r="AA168" i="12" s="1"/>
  <c r="U168" i="12"/>
  <c r="S168" i="8"/>
  <c r="W165" i="10"/>
  <c r="R166" i="9"/>
  <c r="U165" i="9"/>
  <c r="V165" i="9" s="1"/>
  <c r="P165" i="7"/>
  <c r="AA164" i="7"/>
  <c r="AB164" i="7" s="1"/>
  <c r="AC164" i="7"/>
  <c r="AD164" i="7" s="1"/>
  <c r="Y164" i="7"/>
  <c r="Z164" i="7" s="1"/>
  <c r="AC165" i="15"/>
  <c r="AD165" i="15" s="1"/>
  <c r="Y165" i="15"/>
  <c r="Z165" i="15" s="1"/>
  <c r="P166" i="15"/>
  <c r="AA165" i="15"/>
  <c r="AB165" i="15" s="1"/>
  <c r="U165" i="15"/>
  <c r="Q168" i="15"/>
  <c r="AA164" i="14"/>
  <c r="AB164" i="14" s="1"/>
  <c r="P165" i="14"/>
  <c r="AC164" i="14"/>
  <c r="AD164" i="14" s="1"/>
  <c r="Y164" i="14"/>
  <c r="Z164" i="14" s="1"/>
  <c r="R165" i="11"/>
  <c r="U164" i="11"/>
  <c r="V164" i="11" s="1"/>
  <c r="AC165" i="6"/>
  <c r="AD165" i="6" s="1"/>
  <c r="Y165" i="6"/>
  <c r="Z165" i="6" s="1"/>
  <c r="P166" i="6"/>
  <c r="AA165" i="6"/>
  <c r="AB165" i="6" s="1"/>
  <c r="P167" i="8"/>
  <c r="Z165" i="10"/>
  <c r="AA165" i="10" s="1"/>
  <c r="S166" i="15"/>
  <c r="W165" i="15"/>
  <c r="X165" i="15"/>
  <c r="U164" i="14"/>
  <c r="Q165" i="14"/>
  <c r="Q166" i="14" l="1"/>
  <c r="U165" i="14"/>
  <c r="P168" i="8"/>
  <c r="P167" i="6"/>
  <c r="AA166" i="6"/>
  <c r="AB166" i="6" s="1"/>
  <c r="AC166" i="6"/>
  <c r="AD166" i="6" s="1"/>
  <c r="Y166" i="6"/>
  <c r="Z166" i="6" s="1"/>
  <c r="R166" i="11"/>
  <c r="U165" i="11"/>
  <c r="V165" i="11" s="1"/>
  <c r="S169" i="8"/>
  <c r="Z169" i="12"/>
  <c r="AA169" i="12" s="1"/>
  <c r="U169" i="12"/>
  <c r="P170" i="12"/>
  <c r="X169" i="12"/>
  <c r="Y169" i="12" s="1"/>
  <c r="S167" i="10"/>
  <c r="U166" i="10"/>
  <c r="R166" i="8"/>
  <c r="U165" i="8"/>
  <c r="V165" i="8"/>
  <c r="W165" i="8" s="1"/>
  <c r="W166" i="10"/>
  <c r="W166" i="6"/>
  <c r="S167" i="6"/>
  <c r="X166" i="6"/>
  <c r="Q166" i="11"/>
  <c r="Y165" i="11"/>
  <c r="Z165" i="11" s="1"/>
  <c r="W165" i="11"/>
  <c r="X165" i="11" s="1"/>
  <c r="P167" i="15"/>
  <c r="AA166" i="15"/>
  <c r="AB166" i="15" s="1"/>
  <c r="Y166" i="15"/>
  <c r="Z166" i="15" s="1"/>
  <c r="AC166" i="15"/>
  <c r="AD166" i="15" s="1"/>
  <c r="U166" i="15"/>
  <c r="R167" i="9"/>
  <c r="U166" i="9"/>
  <c r="V166" i="9" s="1"/>
  <c r="P169" i="9"/>
  <c r="U165" i="5"/>
  <c r="Q166" i="5"/>
  <c r="Z166" i="10"/>
  <c r="AA166" i="10" s="1"/>
  <c r="AC165" i="5"/>
  <c r="AD165" i="5" s="1"/>
  <c r="Y165" i="5"/>
  <c r="Z165" i="5" s="1"/>
  <c r="P166" i="5"/>
  <c r="AA165" i="5"/>
  <c r="AB165" i="5" s="1"/>
  <c r="U166" i="6"/>
  <c r="Q167" i="6"/>
  <c r="W166" i="15"/>
  <c r="S167" i="15"/>
  <c r="X166" i="15"/>
  <c r="Q169" i="15"/>
  <c r="P169" i="11"/>
  <c r="S166" i="7"/>
  <c r="X165" i="7"/>
  <c r="W165" i="7"/>
  <c r="Z169" i="13"/>
  <c r="AA169" i="13" s="1"/>
  <c r="X169" i="13"/>
  <c r="Y169" i="13" s="1"/>
  <c r="P170" i="13"/>
  <c r="Y165" i="14"/>
  <c r="Z165" i="14" s="1"/>
  <c r="AC165" i="14"/>
  <c r="AD165" i="14" s="1"/>
  <c r="AA165" i="14"/>
  <c r="AB165" i="14" s="1"/>
  <c r="P166" i="14"/>
  <c r="AC165" i="7"/>
  <c r="AD165" i="7" s="1"/>
  <c r="Y165" i="7"/>
  <c r="Z165" i="7" s="1"/>
  <c r="P166" i="7"/>
  <c r="AA165" i="7"/>
  <c r="AB165" i="7" s="1"/>
  <c r="Q166" i="8"/>
  <c r="X165" i="8"/>
  <c r="Y165" i="8" s="1"/>
  <c r="Z165" i="8"/>
  <c r="AA165" i="8" s="1"/>
  <c r="Q167" i="9"/>
  <c r="W166" i="9"/>
  <c r="X166" i="9" s="1"/>
  <c r="Y166" i="9"/>
  <c r="Z166" i="9" s="1"/>
  <c r="P168" i="10"/>
  <c r="X167" i="10"/>
  <c r="Y167" i="10" s="1"/>
  <c r="Z167" i="10"/>
  <c r="AA167" i="10" s="1"/>
  <c r="V167" i="10"/>
  <c r="W167" i="10" s="1"/>
  <c r="S166" i="5"/>
  <c r="X165" i="5"/>
  <c r="W165" i="5"/>
  <c r="X165" i="14"/>
  <c r="S166" i="14"/>
  <c r="W165" i="14"/>
  <c r="U165" i="7"/>
  <c r="Q166" i="7"/>
  <c r="P167" i="7" l="1"/>
  <c r="AA166" i="7"/>
  <c r="AB166" i="7" s="1"/>
  <c r="AC166" i="7"/>
  <c r="AD166" i="7" s="1"/>
  <c r="Y166" i="7"/>
  <c r="Z166" i="7" s="1"/>
  <c r="X166" i="7"/>
  <c r="W166" i="7"/>
  <c r="S167" i="7"/>
  <c r="S168" i="15"/>
  <c r="W167" i="15"/>
  <c r="X167" i="15"/>
  <c r="R168" i="9"/>
  <c r="U167" i="9"/>
  <c r="V167" i="9" s="1"/>
  <c r="Q167" i="11"/>
  <c r="W166" i="11"/>
  <c r="X166" i="11" s="1"/>
  <c r="Y166" i="11"/>
  <c r="Z166" i="11" s="1"/>
  <c r="S167" i="14"/>
  <c r="X166" i="14"/>
  <c r="W166" i="14"/>
  <c r="Q167" i="7"/>
  <c r="U166" i="7"/>
  <c r="Q167" i="8"/>
  <c r="X166" i="8"/>
  <c r="Y166" i="8" s="1"/>
  <c r="Z166" i="8"/>
  <c r="AA166" i="8" s="1"/>
  <c r="P167" i="5"/>
  <c r="AA166" i="5"/>
  <c r="AB166" i="5" s="1"/>
  <c r="AC166" i="5"/>
  <c r="AD166" i="5" s="1"/>
  <c r="Y166" i="5"/>
  <c r="Z166" i="5" s="1"/>
  <c r="Q167" i="5"/>
  <c r="U166" i="5"/>
  <c r="AC167" i="15"/>
  <c r="AD167" i="15" s="1"/>
  <c r="Y167" i="15"/>
  <c r="Z167" i="15" s="1"/>
  <c r="AA167" i="15"/>
  <c r="AB167" i="15" s="1"/>
  <c r="P168" i="15"/>
  <c r="U167" i="15"/>
  <c r="S168" i="10"/>
  <c r="U167" i="10"/>
  <c r="R167" i="11"/>
  <c r="U166" i="11"/>
  <c r="V166" i="11" s="1"/>
  <c r="AC167" i="6"/>
  <c r="AD167" i="6" s="1"/>
  <c r="Y167" i="6"/>
  <c r="Z167" i="6" s="1"/>
  <c r="P168" i="6"/>
  <c r="AA167" i="6"/>
  <c r="AB167" i="6" s="1"/>
  <c r="P169" i="10"/>
  <c r="X168" i="10"/>
  <c r="Y168" i="10" s="1"/>
  <c r="V168" i="10"/>
  <c r="W168" i="10" s="1"/>
  <c r="AA166" i="14"/>
  <c r="AB166" i="14" s="1"/>
  <c r="P167" i="14"/>
  <c r="Y166" i="14"/>
  <c r="Z166" i="14" s="1"/>
  <c r="AC166" i="14"/>
  <c r="AD166" i="14" s="1"/>
  <c r="Q168" i="9"/>
  <c r="Y167" i="9"/>
  <c r="Z167" i="9" s="1"/>
  <c r="W167" i="9"/>
  <c r="X167" i="9" s="1"/>
  <c r="P170" i="11"/>
  <c r="Q170" i="15"/>
  <c r="Q168" i="6"/>
  <c r="U167" i="6"/>
  <c r="P170" i="9"/>
  <c r="X167" i="6"/>
  <c r="W167" i="6"/>
  <c r="S168" i="6"/>
  <c r="P169" i="8"/>
  <c r="X166" i="5"/>
  <c r="W166" i="5"/>
  <c r="S167" i="5"/>
  <c r="P171" i="13"/>
  <c r="X170" i="13"/>
  <c r="Y170" i="13" s="1"/>
  <c r="Z170" i="13"/>
  <c r="AA170" i="13" s="1"/>
  <c r="R167" i="8"/>
  <c r="U166" i="8"/>
  <c r="V166" i="8"/>
  <c r="W166" i="8" s="1"/>
  <c r="U170" i="12"/>
  <c r="Z170" i="12"/>
  <c r="AA170" i="12" s="1"/>
  <c r="X170" i="12"/>
  <c r="Y170" i="12" s="1"/>
  <c r="P171" i="12"/>
  <c r="S170" i="8"/>
  <c r="U166" i="14"/>
  <c r="Q167" i="14"/>
  <c r="AC167" i="14" l="1"/>
  <c r="AD167" i="14" s="1"/>
  <c r="AA167" i="14"/>
  <c r="AB167" i="14" s="1"/>
  <c r="P168" i="14"/>
  <c r="Y167" i="14"/>
  <c r="Z167" i="14" s="1"/>
  <c r="U167" i="5"/>
  <c r="Q168" i="5"/>
  <c r="AC167" i="5"/>
  <c r="AD167" i="5" s="1"/>
  <c r="Y167" i="5"/>
  <c r="Z167" i="5" s="1"/>
  <c r="P168" i="5"/>
  <c r="AA167" i="5"/>
  <c r="AB167" i="5" s="1"/>
  <c r="X167" i="14"/>
  <c r="S168" i="14"/>
  <c r="W167" i="14"/>
  <c r="W168" i="15"/>
  <c r="S169" i="15"/>
  <c r="X168" i="15"/>
  <c r="U168" i="6"/>
  <c r="Q169" i="6"/>
  <c r="S171" i="8"/>
  <c r="R168" i="8"/>
  <c r="U167" i="8"/>
  <c r="V167" i="8"/>
  <c r="W167" i="8" s="1"/>
  <c r="S168" i="5"/>
  <c r="X167" i="5"/>
  <c r="W167" i="5"/>
  <c r="Q169" i="9"/>
  <c r="W168" i="9"/>
  <c r="X168" i="9" s="1"/>
  <c r="Y168" i="9"/>
  <c r="Z168" i="9" s="1"/>
  <c r="V169" i="10"/>
  <c r="P170" i="10"/>
  <c r="X169" i="10"/>
  <c r="Y169" i="10" s="1"/>
  <c r="U168" i="10"/>
  <c r="S169" i="10"/>
  <c r="U167" i="7"/>
  <c r="Q168" i="7"/>
  <c r="R169" i="9"/>
  <c r="U168" i="9"/>
  <c r="V168" i="9" s="1"/>
  <c r="S168" i="7"/>
  <c r="X167" i="7"/>
  <c r="W167" i="7"/>
  <c r="P172" i="13"/>
  <c r="X171" i="13"/>
  <c r="Y171" i="13" s="1"/>
  <c r="Z171" i="13"/>
  <c r="AA171" i="13" s="1"/>
  <c r="W168" i="6"/>
  <c r="S169" i="6"/>
  <c r="X168" i="6"/>
  <c r="Q171" i="15"/>
  <c r="Z168" i="10"/>
  <c r="AA168" i="10" s="1"/>
  <c r="P171" i="9"/>
  <c r="Q168" i="14"/>
  <c r="U167" i="14"/>
  <c r="P172" i="12"/>
  <c r="X171" i="12"/>
  <c r="Y171" i="12" s="1"/>
  <c r="U171" i="12"/>
  <c r="Z171" i="12"/>
  <c r="AA171" i="12" s="1"/>
  <c r="P170" i="8"/>
  <c r="P171" i="11"/>
  <c r="P169" i="6"/>
  <c r="AA168" i="6"/>
  <c r="AB168" i="6" s="1"/>
  <c r="AC168" i="6"/>
  <c r="AD168" i="6" s="1"/>
  <c r="Y168" i="6"/>
  <c r="Z168" i="6" s="1"/>
  <c r="R168" i="11"/>
  <c r="U167" i="11"/>
  <c r="V167" i="11" s="1"/>
  <c r="P169" i="15"/>
  <c r="AA168" i="15"/>
  <c r="AB168" i="15" s="1"/>
  <c r="AC168" i="15"/>
  <c r="AD168" i="15" s="1"/>
  <c r="Y168" i="15"/>
  <c r="Z168" i="15" s="1"/>
  <c r="U168" i="15"/>
  <c r="Q168" i="8"/>
  <c r="X167" i="8"/>
  <c r="Y167" i="8" s="1"/>
  <c r="Z167" i="8"/>
  <c r="AA167" i="8" s="1"/>
  <c r="Q168" i="11"/>
  <c r="W167" i="11"/>
  <c r="X167" i="11" s="1"/>
  <c r="Y167" i="11"/>
  <c r="Z167" i="11" s="1"/>
  <c r="AC167" i="7"/>
  <c r="AD167" i="7" s="1"/>
  <c r="Y167" i="7"/>
  <c r="Z167" i="7" s="1"/>
  <c r="P168" i="7"/>
  <c r="AA167" i="7"/>
  <c r="AB167" i="7" s="1"/>
  <c r="T171" i="9" l="1"/>
  <c r="P172" i="9"/>
  <c r="X168" i="7"/>
  <c r="W168" i="7"/>
  <c r="S169" i="7"/>
  <c r="V170" i="10"/>
  <c r="P171" i="10"/>
  <c r="X170" i="10"/>
  <c r="Y170" i="10" s="1"/>
  <c r="X168" i="5"/>
  <c r="W168" i="5"/>
  <c r="S169" i="5"/>
  <c r="S172" i="8"/>
  <c r="S169" i="14"/>
  <c r="X168" i="14"/>
  <c r="W168" i="14"/>
  <c r="Q169" i="11"/>
  <c r="Y168" i="11"/>
  <c r="Z168" i="11" s="1"/>
  <c r="W168" i="11"/>
  <c r="X168" i="11" s="1"/>
  <c r="U168" i="14"/>
  <c r="Q169" i="14"/>
  <c r="P172" i="11"/>
  <c r="T171" i="11"/>
  <c r="X169" i="6"/>
  <c r="W169" i="6"/>
  <c r="S170" i="6"/>
  <c r="Z172" i="13"/>
  <c r="AA172" i="13" s="1"/>
  <c r="X172" i="13"/>
  <c r="Y172" i="13" s="1"/>
  <c r="P173" i="13"/>
  <c r="U169" i="10"/>
  <c r="S170" i="10"/>
  <c r="W169" i="10"/>
  <c r="Q170" i="9"/>
  <c r="W169" i="9"/>
  <c r="X169" i="9" s="1"/>
  <c r="Y169" i="9"/>
  <c r="Z169" i="9" s="1"/>
  <c r="S170" i="15"/>
  <c r="W169" i="15"/>
  <c r="X169" i="15"/>
  <c r="P169" i="14"/>
  <c r="Y168" i="14"/>
  <c r="Z168" i="14" s="1"/>
  <c r="AC168" i="14"/>
  <c r="AD168" i="14" s="1"/>
  <c r="AA168" i="14"/>
  <c r="AB168" i="14" s="1"/>
  <c r="R169" i="11"/>
  <c r="U168" i="11"/>
  <c r="V168" i="11" s="1"/>
  <c r="AC169" i="6"/>
  <c r="AD169" i="6" s="1"/>
  <c r="Y169" i="6"/>
  <c r="Z169" i="6" s="1"/>
  <c r="P170" i="6"/>
  <c r="AA169" i="6"/>
  <c r="AB169" i="6" s="1"/>
  <c r="P171" i="8"/>
  <c r="P173" i="12"/>
  <c r="X172" i="12"/>
  <c r="Y172" i="12" s="1"/>
  <c r="Z172" i="12"/>
  <c r="AA172" i="12" s="1"/>
  <c r="U172" i="12"/>
  <c r="Q172" i="15"/>
  <c r="R170" i="9"/>
  <c r="U169" i="9"/>
  <c r="V169" i="9" s="1"/>
  <c r="Z169" i="10"/>
  <c r="AA169" i="10" s="1"/>
  <c r="Q170" i="6"/>
  <c r="U169" i="6"/>
  <c r="Q169" i="5"/>
  <c r="U168" i="5"/>
  <c r="AC169" i="15"/>
  <c r="AD169" i="15" s="1"/>
  <c r="Y169" i="15"/>
  <c r="Z169" i="15" s="1"/>
  <c r="P170" i="15"/>
  <c r="AA169" i="15"/>
  <c r="AB169" i="15" s="1"/>
  <c r="U169" i="15"/>
  <c r="P169" i="7"/>
  <c r="AA168" i="7"/>
  <c r="AB168" i="7" s="1"/>
  <c r="AC168" i="7"/>
  <c r="AD168" i="7" s="1"/>
  <c r="Y168" i="7"/>
  <c r="Z168" i="7" s="1"/>
  <c r="Q169" i="8"/>
  <c r="X168" i="8"/>
  <c r="Y168" i="8" s="1"/>
  <c r="Z168" i="8"/>
  <c r="AA168" i="8" s="1"/>
  <c r="Q169" i="7"/>
  <c r="U168" i="7"/>
  <c r="R169" i="8"/>
  <c r="U168" i="8"/>
  <c r="V168" i="8"/>
  <c r="W168" i="8" s="1"/>
  <c r="P169" i="5"/>
  <c r="AA168" i="5"/>
  <c r="AB168" i="5" s="1"/>
  <c r="AC168" i="5"/>
  <c r="AD168" i="5" s="1"/>
  <c r="Y168" i="5"/>
  <c r="Z168" i="5" s="1"/>
  <c r="U169" i="5" l="1"/>
  <c r="Q170" i="5"/>
  <c r="W170" i="15"/>
  <c r="S171" i="15"/>
  <c r="X170" i="15"/>
  <c r="S170" i="5"/>
  <c r="X169" i="5"/>
  <c r="W169" i="5"/>
  <c r="V171" i="10"/>
  <c r="T171" i="10"/>
  <c r="P172" i="10"/>
  <c r="X171" i="10"/>
  <c r="Y171" i="10" s="1"/>
  <c r="P171" i="15"/>
  <c r="AA170" i="15"/>
  <c r="AB170" i="15" s="1"/>
  <c r="AC170" i="15"/>
  <c r="AD170" i="15" s="1"/>
  <c r="Y170" i="15"/>
  <c r="Z170" i="15" s="1"/>
  <c r="U170" i="15"/>
  <c r="AC169" i="5"/>
  <c r="AD169" i="5" s="1"/>
  <c r="Y169" i="5"/>
  <c r="Z169" i="5" s="1"/>
  <c r="P170" i="5"/>
  <c r="AA169" i="5"/>
  <c r="AB169" i="5" s="1"/>
  <c r="Q170" i="8"/>
  <c r="Z169" i="8"/>
  <c r="AA169" i="8" s="1"/>
  <c r="X169" i="8"/>
  <c r="Y169" i="8" s="1"/>
  <c r="AC169" i="7"/>
  <c r="AD169" i="7" s="1"/>
  <c r="Y169" i="7"/>
  <c r="Z169" i="7" s="1"/>
  <c r="P170" i="7"/>
  <c r="AA169" i="7"/>
  <c r="AB169" i="7" s="1"/>
  <c r="R171" i="9"/>
  <c r="U171" i="9" s="1"/>
  <c r="V171" i="9" s="1"/>
  <c r="U170" i="9"/>
  <c r="V170" i="9" s="1"/>
  <c r="P172" i="8"/>
  <c r="T171" i="8"/>
  <c r="P171" i="6"/>
  <c r="AA170" i="6"/>
  <c r="AB170" i="6" s="1"/>
  <c r="AC170" i="6"/>
  <c r="AD170" i="6" s="1"/>
  <c r="Y170" i="6"/>
  <c r="Z170" i="6" s="1"/>
  <c r="R170" i="11"/>
  <c r="U169" i="11"/>
  <c r="V169" i="11" s="1"/>
  <c r="AA169" i="14"/>
  <c r="AB169" i="14" s="1"/>
  <c r="P170" i="14"/>
  <c r="Y169" i="14"/>
  <c r="Z169" i="14" s="1"/>
  <c r="AC169" i="14"/>
  <c r="AD169" i="14" s="1"/>
  <c r="S171" i="10"/>
  <c r="U170" i="10"/>
  <c r="P173" i="11"/>
  <c r="X169" i="14"/>
  <c r="S170" i="14"/>
  <c r="W169" i="14"/>
  <c r="W170" i="10"/>
  <c r="P173" i="9"/>
  <c r="R170" i="8"/>
  <c r="U169" i="8"/>
  <c r="V169" i="8"/>
  <c r="W169" i="8" s="1"/>
  <c r="U169" i="7"/>
  <c r="Q170" i="7"/>
  <c r="U170" i="6"/>
  <c r="Q171" i="6"/>
  <c r="W170" i="6"/>
  <c r="S171" i="6"/>
  <c r="X170" i="6"/>
  <c r="Q170" i="14"/>
  <c r="U169" i="14"/>
  <c r="Q170" i="11"/>
  <c r="Y169" i="11"/>
  <c r="Z169" i="11" s="1"/>
  <c r="W169" i="11"/>
  <c r="X169" i="11" s="1"/>
  <c r="S173" i="8"/>
  <c r="Z170" i="10"/>
  <c r="AA170" i="10" s="1"/>
  <c r="Q173" i="15"/>
  <c r="R174" i="12"/>
  <c r="R175" i="12" s="1"/>
  <c r="R176" i="12" s="1"/>
  <c r="R177" i="12" s="1"/>
  <c r="R178" i="12" s="1"/>
  <c r="R179" i="12" s="1"/>
  <c r="R180" i="12" s="1"/>
  <c r="R181" i="12" s="1"/>
  <c r="R182" i="12" s="1"/>
  <c r="R183" i="12" s="1"/>
  <c r="R184" i="12" s="1"/>
  <c r="R185" i="12" s="1"/>
  <c r="P174" i="12"/>
  <c r="X173" i="12"/>
  <c r="Y173" i="12" s="1"/>
  <c r="Z173" i="12"/>
  <c r="AA173" i="12" s="1"/>
  <c r="U173" i="12"/>
  <c r="T173" i="12"/>
  <c r="Q171" i="9"/>
  <c r="W170" i="9"/>
  <c r="X170" i="9" s="1"/>
  <c r="Y170" i="9"/>
  <c r="Z170" i="9" s="1"/>
  <c r="P174" i="13"/>
  <c r="X173" i="13"/>
  <c r="Y173" i="13" s="1"/>
  <c r="Z173" i="13"/>
  <c r="AA173" i="13" s="1"/>
  <c r="T173" i="13"/>
  <c r="S170" i="7"/>
  <c r="X169" i="7"/>
  <c r="W169" i="7"/>
  <c r="S174" i="8" l="1"/>
  <c r="AC170" i="14"/>
  <c r="AD170" i="14" s="1"/>
  <c r="P171" i="14"/>
  <c r="Y170" i="14"/>
  <c r="Z170" i="14" s="1"/>
  <c r="AA170" i="14"/>
  <c r="AB170" i="14" s="1"/>
  <c r="P171" i="7"/>
  <c r="AA170" i="7"/>
  <c r="AB170" i="7" s="1"/>
  <c r="AC170" i="7"/>
  <c r="AD170" i="7" s="1"/>
  <c r="Y170" i="7"/>
  <c r="Z170" i="7" s="1"/>
  <c r="P173" i="10"/>
  <c r="X172" i="10"/>
  <c r="Y172" i="10" s="1"/>
  <c r="V172" i="10"/>
  <c r="X171" i="15"/>
  <c r="S172" i="15"/>
  <c r="W171" i="15"/>
  <c r="X170" i="7"/>
  <c r="W170" i="7"/>
  <c r="S171" i="7"/>
  <c r="Q172" i="9"/>
  <c r="R172" i="9"/>
  <c r="Y171" i="9"/>
  <c r="Z171" i="9" s="1"/>
  <c r="W171" i="9"/>
  <c r="X171" i="9" s="1"/>
  <c r="R174" i="15"/>
  <c r="R175" i="15" s="1"/>
  <c r="R176" i="15" s="1"/>
  <c r="R177" i="15" s="1"/>
  <c r="R178" i="15" s="1"/>
  <c r="R179" i="15" s="1"/>
  <c r="R180" i="15" s="1"/>
  <c r="R181" i="15" s="1"/>
  <c r="R182" i="15" s="1"/>
  <c r="R183" i="15" s="1"/>
  <c r="R184" i="15" s="1"/>
  <c r="R185" i="15" s="1"/>
  <c r="Q174" i="15"/>
  <c r="U170" i="14"/>
  <c r="Q171" i="14"/>
  <c r="Q172" i="6"/>
  <c r="U171" i="6"/>
  <c r="P174" i="9"/>
  <c r="P174" i="11"/>
  <c r="S172" i="10"/>
  <c r="U171" i="10"/>
  <c r="Q171" i="8"/>
  <c r="Z170" i="8"/>
  <c r="AA170" i="8" s="1"/>
  <c r="X170" i="8"/>
  <c r="Y170" i="8" s="1"/>
  <c r="P175" i="13"/>
  <c r="X174" i="13"/>
  <c r="Y174" i="13" s="1"/>
  <c r="Z174" i="13"/>
  <c r="AA174" i="13" s="1"/>
  <c r="Z174" i="12"/>
  <c r="AA174" i="12" s="1"/>
  <c r="P175" i="12"/>
  <c r="X174" i="12"/>
  <c r="Y174" i="12" s="1"/>
  <c r="U174" i="12"/>
  <c r="S171" i="14"/>
  <c r="X170" i="14"/>
  <c r="W170" i="14"/>
  <c r="P173" i="8"/>
  <c r="AC171" i="15"/>
  <c r="AD171" i="15" s="1"/>
  <c r="Y171" i="15"/>
  <c r="Z171" i="15" s="1"/>
  <c r="AA171" i="15"/>
  <c r="AB171" i="15" s="1"/>
  <c r="P172" i="15"/>
  <c r="U171" i="15"/>
  <c r="W171" i="10"/>
  <c r="X170" i="5"/>
  <c r="W170" i="5"/>
  <c r="S171" i="5"/>
  <c r="Q171" i="5"/>
  <c r="U170" i="5"/>
  <c r="Q171" i="11"/>
  <c r="W170" i="11"/>
  <c r="X170" i="11" s="1"/>
  <c r="Y170" i="11"/>
  <c r="Z170" i="11" s="1"/>
  <c r="X171" i="6"/>
  <c r="W171" i="6"/>
  <c r="S172" i="6"/>
  <c r="Q171" i="7"/>
  <c r="U170" i="7"/>
  <c r="R171" i="8"/>
  <c r="U170" i="8"/>
  <c r="V170" i="8"/>
  <c r="W170" i="8" s="1"/>
  <c r="R171" i="11"/>
  <c r="U171" i="11" s="1"/>
  <c r="V171" i="11" s="1"/>
  <c r="U170" i="11"/>
  <c r="V170" i="11" s="1"/>
  <c r="AC171" i="6"/>
  <c r="AD171" i="6" s="1"/>
  <c r="Y171" i="6"/>
  <c r="Z171" i="6" s="1"/>
  <c r="P172" i="6"/>
  <c r="AA171" i="6"/>
  <c r="AB171" i="6" s="1"/>
  <c r="P171" i="5"/>
  <c r="AA170" i="5"/>
  <c r="AB170" i="5" s="1"/>
  <c r="AC170" i="5"/>
  <c r="AD170" i="5" s="1"/>
  <c r="Y170" i="5"/>
  <c r="Z170" i="5" s="1"/>
  <c r="Z171" i="10"/>
  <c r="AA171" i="10" s="1"/>
  <c r="U171" i="7" l="1"/>
  <c r="Q172" i="7"/>
  <c r="U171" i="5"/>
  <c r="Q172" i="5"/>
  <c r="X171" i="14"/>
  <c r="W171" i="14"/>
  <c r="S172" i="14"/>
  <c r="S173" i="10"/>
  <c r="U172" i="10"/>
  <c r="P175" i="11"/>
  <c r="P175" i="9"/>
  <c r="S172" i="7"/>
  <c r="X171" i="7"/>
  <c r="W171" i="7"/>
  <c r="W172" i="15"/>
  <c r="S173" i="15"/>
  <c r="X172" i="15"/>
  <c r="P172" i="14"/>
  <c r="Y171" i="14"/>
  <c r="Z171" i="14" s="1"/>
  <c r="AC171" i="14"/>
  <c r="AD171" i="14" s="1"/>
  <c r="AA171" i="14"/>
  <c r="AB171" i="14" s="1"/>
  <c r="AC171" i="5"/>
  <c r="AD171" i="5" s="1"/>
  <c r="Y171" i="5"/>
  <c r="Z171" i="5" s="1"/>
  <c r="P172" i="5"/>
  <c r="AA171" i="5"/>
  <c r="AB171" i="5" s="1"/>
  <c r="W172" i="6"/>
  <c r="S173" i="6"/>
  <c r="X172" i="6"/>
  <c r="S172" i="5"/>
  <c r="X171" i="5"/>
  <c r="W171" i="5"/>
  <c r="Q175" i="15"/>
  <c r="P174" i="10"/>
  <c r="X173" i="10"/>
  <c r="Y173" i="10" s="1"/>
  <c r="Z173" i="10"/>
  <c r="AA173" i="10" s="1"/>
  <c r="V173" i="10"/>
  <c r="W173" i="10" s="1"/>
  <c r="AC171" i="7"/>
  <c r="AD171" i="7" s="1"/>
  <c r="Y171" i="7"/>
  <c r="Z171" i="7" s="1"/>
  <c r="P172" i="7"/>
  <c r="AA171" i="7"/>
  <c r="AB171" i="7" s="1"/>
  <c r="P173" i="6"/>
  <c r="AA172" i="6"/>
  <c r="AB172" i="6" s="1"/>
  <c r="AC172" i="6"/>
  <c r="AD172" i="6" s="1"/>
  <c r="Y172" i="6"/>
  <c r="Z172" i="6" s="1"/>
  <c r="V171" i="8"/>
  <c r="W171" i="8" s="1"/>
  <c r="U171" i="8"/>
  <c r="R172" i="11"/>
  <c r="Q172" i="11"/>
  <c r="Y171" i="11"/>
  <c r="Z171" i="11" s="1"/>
  <c r="W171" i="11"/>
  <c r="X171" i="11" s="1"/>
  <c r="P173" i="15"/>
  <c r="AA172" i="15"/>
  <c r="AB172" i="15" s="1"/>
  <c r="AC172" i="15"/>
  <c r="AD172" i="15" s="1"/>
  <c r="Y172" i="15"/>
  <c r="Z172" i="15" s="1"/>
  <c r="U172" i="15"/>
  <c r="R172" i="8"/>
  <c r="Q172" i="8"/>
  <c r="X171" i="8"/>
  <c r="Y171" i="8" s="1"/>
  <c r="Z171" i="8"/>
  <c r="AA171" i="8" s="1"/>
  <c r="U172" i="6"/>
  <c r="Q173" i="6"/>
  <c r="R173" i="9"/>
  <c r="U172" i="9"/>
  <c r="V172" i="9" s="1"/>
  <c r="W172" i="10"/>
  <c r="P174" i="8"/>
  <c r="U175" i="12"/>
  <c r="Z175" i="12"/>
  <c r="AA175" i="12" s="1"/>
  <c r="P176" i="12"/>
  <c r="X175" i="12"/>
  <c r="Y175" i="12" s="1"/>
  <c r="Z175" i="13"/>
  <c r="AA175" i="13" s="1"/>
  <c r="X175" i="13"/>
  <c r="Y175" i="13" s="1"/>
  <c r="P176" i="13"/>
  <c r="Q172" i="14"/>
  <c r="U171" i="14"/>
  <c r="Q173" i="9"/>
  <c r="Y172" i="9"/>
  <c r="Z172" i="9" s="1"/>
  <c r="W172" i="9"/>
  <c r="X172" i="9" s="1"/>
  <c r="Z172" i="10"/>
  <c r="AA172" i="10" s="1"/>
  <c r="S175" i="8"/>
  <c r="P175" i="8" l="1"/>
  <c r="Q174" i="9"/>
  <c r="W173" i="9"/>
  <c r="X173" i="9" s="1"/>
  <c r="Y173" i="9"/>
  <c r="Z173" i="9" s="1"/>
  <c r="R174" i="9"/>
  <c r="U173" i="9"/>
  <c r="V173" i="9" s="1"/>
  <c r="AA173" i="15"/>
  <c r="AB173" i="15" s="1"/>
  <c r="P174" i="15"/>
  <c r="Y173" i="15"/>
  <c r="Z173" i="15" s="1"/>
  <c r="AC173" i="15"/>
  <c r="AD173" i="15" s="1"/>
  <c r="U173" i="15"/>
  <c r="R173" i="11"/>
  <c r="U172" i="11"/>
  <c r="V172" i="11" s="1"/>
  <c r="P173" i="7"/>
  <c r="AA172" i="7"/>
  <c r="AB172" i="7" s="1"/>
  <c r="AC172" i="7"/>
  <c r="AD172" i="7" s="1"/>
  <c r="Y172" i="7"/>
  <c r="Z172" i="7" s="1"/>
  <c r="Q176" i="15"/>
  <c r="X172" i="5"/>
  <c r="W172" i="5"/>
  <c r="S173" i="5"/>
  <c r="S173" i="14"/>
  <c r="W172" i="14"/>
  <c r="X172" i="14"/>
  <c r="X173" i="15"/>
  <c r="S174" i="15"/>
  <c r="W173" i="15"/>
  <c r="X172" i="7"/>
  <c r="W172" i="7"/>
  <c r="S173" i="7"/>
  <c r="Q173" i="7"/>
  <c r="U172" i="7"/>
  <c r="U172" i="14"/>
  <c r="Q173" i="14"/>
  <c r="U173" i="6"/>
  <c r="R174" i="6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Q174" i="6"/>
  <c r="Q173" i="8"/>
  <c r="X172" i="8"/>
  <c r="Y172" i="8" s="1"/>
  <c r="Z172" i="8"/>
  <c r="AA172" i="8" s="1"/>
  <c r="P174" i="6"/>
  <c r="AA173" i="6"/>
  <c r="AB173" i="6" s="1"/>
  <c r="AC173" i="6"/>
  <c r="AD173" i="6" s="1"/>
  <c r="Y173" i="6"/>
  <c r="Z173" i="6" s="1"/>
  <c r="V174" i="10"/>
  <c r="P175" i="10"/>
  <c r="X174" i="10"/>
  <c r="Y174" i="10" s="1"/>
  <c r="X173" i="6"/>
  <c r="W173" i="6"/>
  <c r="S174" i="6"/>
  <c r="P173" i="5"/>
  <c r="AA172" i="5"/>
  <c r="AB172" i="5" s="1"/>
  <c r="AC172" i="5"/>
  <c r="AD172" i="5" s="1"/>
  <c r="Y172" i="5"/>
  <c r="Z172" i="5" s="1"/>
  <c r="S176" i="8"/>
  <c r="Z176" i="13"/>
  <c r="AA176" i="13" s="1"/>
  <c r="P177" i="13"/>
  <c r="X176" i="13"/>
  <c r="Y176" i="13" s="1"/>
  <c r="P177" i="12"/>
  <c r="X176" i="12"/>
  <c r="Y176" i="12" s="1"/>
  <c r="U176" i="12"/>
  <c r="Z176" i="12"/>
  <c r="AA176" i="12" s="1"/>
  <c r="R173" i="8"/>
  <c r="U172" i="8"/>
  <c r="V172" i="8"/>
  <c r="W172" i="8" s="1"/>
  <c r="Q173" i="11"/>
  <c r="Y172" i="11"/>
  <c r="Z172" i="11" s="1"/>
  <c r="W172" i="11"/>
  <c r="X172" i="11" s="1"/>
  <c r="AA172" i="14"/>
  <c r="AB172" i="14" s="1"/>
  <c r="Y172" i="14"/>
  <c r="Z172" i="14" s="1"/>
  <c r="P173" i="14"/>
  <c r="AC172" i="14"/>
  <c r="AD172" i="14" s="1"/>
  <c r="P176" i="9"/>
  <c r="P176" i="11"/>
  <c r="U173" i="10"/>
  <c r="S174" i="10"/>
  <c r="Q173" i="5"/>
  <c r="U172" i="5"/>
  <c r="P177" i="9" l="1"/>
  <c r="P178" i="13"/>
  <c r="X177" i="13"/>
  <c r="Y177" i="13" s="1"/>
  <c r="Z177" i="13"/>
  <c r="AA177" i="13" s="1"/>
  <c r="S175" i="6"/>
  <c r="X174" i="6"/>
  <c r="W174" i="6"/>
  <c r="V175" i="10"/>
  <c r="X175" i="10"/>
  <c r="Y175" i="10" s="1"/>
  <c r="P176" i="10"/>
  <c r="U173" i="7"/>
  <c r="Q174" i="7"/>
  <c r="R174" i="7"/>
  <c r="R175" i="7" s="1"/>
  <c r="R176" i="7" s="1"/>
  <c r="R177" i="7" s="1"/>
  <c r="R178" i="7" s="1"/>
  <c r="R179" i="7" s="1"/>
  <c r="R180" i="7" s="1"/>
  <c r="R181" i="7" s="1"/>
  <c r="R182" i="7" s="1"/>
  <c r="R183" i="7" s="1"/>
  <c r="R184" i="7" s="1"/>
  <c r="R185" i="7" s="1"/>
  <c r="R174" i="11"/>
  <c r="U173" i="11"/>
  <c r="V173" i="11" s="1"/>
  <c r="AC174" i="15"/>
  <c r="AD174" i="15" s="1"/>
  <c r="Y174" i="15"/>
  <c r="Z174" i="15" s="1"/>
  <c r="AA174" i="15"/>
  <c r="AB174" i="15" s="1"/>
  <c r="P175" i="15"/>
  <c r="U174" i="15"/>
  <c r="U174" i="10"/>
  <c r="S175" i="10"/>
  <c r="Z175" i="10" s="1"/>
  <c r="AA175" i="10" s="1"/>
  <c r="W174" i="10"/>
  <c r="Q174" i="8"/>
  <c r="Z173" i="8"/>
  <c r="AA173" i="8" s="1"/>
  <c r="X173" i="8"/>
  <c r="Y173" i="8" s="1"/>
  <c r="U173" i="14"/>
  <c r="R174" i="14"/>
  <c r="R175" i="14" s="1"/>
  <c r="R176" i="14" s="1"/>
  <c r="R177" i="14" s="1"/>
  <c r="R178" i="14" s="1"/>
  <c r="R179" i="14" s="1"/>
  <c r="R180" i="14" s="1"/>
  <c r="R181" i="14" s="1"/>
  <c r="R182" i="14" s="1"/>
  <c r="R183" i="14" s="1"/>
  <c r="R184" i="14" s="1"/>
  <c r="R185" i="14" s="1"/>
  <c r="Q174" i="14"/>
  <c r="X173" i="7"/>
  <c r="W173" i="7"/>
  <c r="S174" i="7"/>
  <c r="S175" i="15"/>
  <c r="X174" i="15"/>
  <c r="W174" i="15"/>
  <c r="W173" i="14"/>
  <c r="S174" i="14"/>
  <c r="X173" i="14"/>
  <c r="P177" i="11"/>
  <c r="U173" i="5"/>
  <c r="Q174" i="5"/>
  <c r="R174" i="5"/>
  <c r="R175" i="5" s="1"/>
  <c r="R176" i="5" s="1"/>
  <c r="R177" i="5" s="1"/>
  <c r="R178" i="5" s="1"/>
  <c r="R179" i="5" s="1"/>
  <c r="R180" i="5" s="1"/>
  <c r="R181" i="5" s="1"/>
  <c r="R182" i="5" s="1"/>
  <c r="R183" i="5" s="1"/>
  <c r="R184" i="5" s="1"/>
  <c r="R185" i="5" s="1"/>
  <c r="P174" i="14"/>
  <c r="AA173" i="14"/>
  <c r="AB173" i="14" s="1"/>
  <c r="AC173" i="14"/>
  <c r="AD173" i="14" s="1"/>
  <c r="Y173" i="14"/>
  <c r="Z173" i="14" s="1"/>
  <c r="R174" i="8"/>
  <c r="U173" i="8"/>
  <c r="V173" i="8"/>
  <c r="W173" i="8" s="1"/>
  <c r="P178" i="12"/>
  <c r="X177" i="12"/>
  <c r="Y177" i="12" s="1"/>
  <c r="Z177" i="12"/>
  <c r="AA177" i="12" s="1"/>
  <c r="U177" i="12"/>
  <c r="S177" i="8"/>
  <c r="Z174" i="10"/>
  <c r="AA174" i="10" s="1"/>
  <c r="AC174" i="6"/>
  <c r="AD174" i="6" s="1"/>
  <c r="Y174" i="6"/>
  <c r="Z174" i="6" s="1"/>
  <c r="P175" i="6"/>
  <c r="AA174" i="6"/>
  <c r="AB174" i="6" s="1"/>
  <c r="U174" i="6"/>
  <c r="Q175" i="6"/>
  <c r="X173" i="5"/>
  <c r="W173" i="5"/>
  <c r="S174" i="5"/>
  <c r="Q177" i="15"/>
  <c r="AC173" i="7"/>
  <c r="AD173" i="7" s="1"/>
  <c r="Y173" i="7"/>
  <c r="Z173" i="7" s="1"/>
  <c r="P174" i="7"/>
  <c r="AA173" i="7"/>
  <c r="AB173" i="7" s="1"/>
  <c r="Q175" i="9"/>
  <c r="W174" i="9"/>
  <c r="X174" i="9" s="1"/>
  <c r="Y174" i="9"/>
  <c r="Z174" i="9" s="1"/>
  <c r="Q174" i="11"/>
  <c r="W173" i="11"/>
  <c r="X173" i="11" s="1"/>
  <c r="Y173" i="11"/>
  <c r="Z173" i="11" s="1"/>
  <c r="AC173" i="5"/>
  <c r="AD173" i="5" s="1"/>
  <c r="Y173" i="5"/>
  <c r="Z173" i="5" s="1"/>
  <c r="P174" i="5"/>
  <c r="AA173" i="5"/>
  <c r="AB173" i="5" s="1"/>
  <c r="R175" i="9"/>
  <c r="U174" i="9"/>
  <c r="V174" i="9" s="1"/>
  <c r="P176" i="8"/>
  <c r="P175" i="5" l="1"/>
  <c r="AA174" i="5"/>
  <c r="AB174" i="5" s="1"/>
  <c r="AC174" i="5"/>
  <c r="AD174" i="5" s="1"/>
  <c r="Y174" i="5"/>
  <c r="Z174" i="5" s="1"/>
  <c r="Q176" i="9"/>
  <c r="W175" i="9"/>
  <c r="X175" i="9" s="1"/>
  <c r="Y175" i="9"/>
  <c r="Z175" i="9" s="1"/>
  <c r="U174" i="5"/>
  <c r="Q175" i="5"/>
  <c r="W174" i="7"/>
  <c r="S175" i="7"/>
  <c r="X174" i="7"/>
  <c r="Q175" i="8"/>
  <c r="X174" i="8"/>
  <c r="Y174" i="8" s="1"/>
  <c r="Z174" i="8"/>
  <c r="AA174" i="8" s="1"/>
  <c r="U174" i="7"/>
  <c r="Q175" i="7"/>
  <c r="W175" i="10"/>
  <c r="X175" i="6"/>
  <c r="W175" i="6"/>
  <c r="S176" i="6"/>
  <c r="P178" i="9"/>
  <c r="P177" i="8"/>
  <c r="R176" i="9"/>
  <c r="U175" i="9"/>
  <c r="V175" i="9" s="1"/>
  <c r="Q175" i="11"/>
  <c r="W174" i="11"/>
  <c r="X174" i="11" s="1"/>
  <c r="Y174" i="11"/>
  <c r="Z174" i="11" s="1"/>
  <c r="Q178" i="15"/>
  <c r="P176" i="15"/>
  <c r="Y175" i="15"/>
  <c r="Z175" i="15" s="1"/>
  <c r="AC175" i="15"/>
  <c r="AD175" i="15" s="1"/>
  <c r="AA175" i="15"/>
  <c r="AB175" i="15" s="1"/>
  <c r="U175" i="15"/>
  <c r="P175" i="7"/>
  <c r="AA174" i="7"/>
  <c r="AB174" i="7" s="1"/>
  <c r="AC174" i="7"/>
  <c r="AD174" i="7" s="1"/>
  <c r="Y174" i="7"/>
  <c r="Z174" i="7" s="1"/>
  <c r="P176" i="6"/>
  <c r="AA175" i="6"/>
  <c r="AB175" i="6" s="1"/>
  <c r="AC175" i="6"/>
  <c r="AD175" i="6" s="1"/>
  <c r="Y175" i="6"/>
  <c r="Z175" i="6" s="1"/>
  <c r="R175" i="8"/>
  <c r="U174" i="8"/>
  <c r="V174" i="8"/>
  <c r="W174" i="8" s="1"/>
  <c r="AC174" i="14"/>
  <c r="AD174" i="14" s="1"/>
  <c r="Y174" i="14"/>
  <c r="Z174" i="14" s="1"/>
  <c r="P175" i="14"/>
  <c r="AA174" i="14"/>
  <c r="AB174" i="14" s="1"/>
  <c r="P178" i="11"/>
  <c r="S176" i="10"/>
  <c r="Z176" i="10" s="1"/>
  <c r="AA176" i="10" s="1"/>
  <c r="U175" i="10"/>
  <c r="R175" i="11"/>
  <c r="U174" i="11"/>
  <c r="V174" i="11" s="1"/>
  <c r="P177" i="10"/>
  <c r="X176" i="10"/>
  <c r="Y176" i="10" s="1"/>
  <c r="V176" i="10"/>
  <c r="W176" i="10" s="1"/>
  <c r="W174" i="5"/>
  <c r="S175" i="5"/>
  <c r="X174" i="5"/>
  <c r="Q176" i="6"/>
  <c r="U175" i="6"/>
  <c r="S178" i="8"/>
  <c r="Z178" i="12"/>
  <c r="AA178" i="12" s="1"/>
  <c r="U178" i="12"/>
  <c r="P179" i="12"/>
  <c r="X178" i="12"/>
  <c r="Y178" i="12" s="1"/>
  <c r="X174" i="14"/>
  <c r="S175" i="14"/>
  <c r="W174" i="14"/>
  <c r="X175" i="15"/>
  <c r="S176" i="15"/>
  <c r="W175" i="15"/>
  <c r="U174" i="14"/>
  <c r="Q175" i="14"/>
  <c r="P179" i="13"/>
  <c r="X178" i="13"/>
  <c r="Y178" i="13" s="1"/>
  <c r="Z178" i="13"/>
  <c r="AA178" i="13" s="1"/>
  <c r="U176" i="6" l="1"/>
  <c r="Q177" i="6"/>
  <c r="Y176" i="15"/>
  <c r="Z176" i="15" s="1"/>
  <c r="AA176" i="15"/>
  <c r="AB176" i="15" s="1"/>
  <c r="P177" i="15"/>
  <c r="AC176" i="15"/>
  <c r="AD176" i="15" s="1"/>
  <c r="U176" i="15"/>
  <c r="S177" i="6"/>
  <c r="X176" i="6"/>
  <c r="W176" i="6"/>
  <c r="Q176" i="7"/>
  <c r="U175" i="7"/>
  <c r="X175" i="7"/>
  <c r="W175" i="7"/>
  <c r="S176" i="7"/>
  <c r="Z179" i="13"/>
  <c r="AA179" i="13" s="1"/>
  <c r="P180" i="13"/>
  <c r="X179" i="13"/>
  <c r="Y179" i="13" s="1"/>
  <c r="R176" i="11"/>
  <c r="U175" i="11"/>
  <c r="V175" i="11" s="1"/>
  <c r="P176" i="14"/>
  <c r="AA175" i="14"/>
  <c r="AB175" i="14" s="1"/>
  <c r="AC175" i="14"/>
  <c r="AD175" i="14" s="1"/>
  <c r="Y175" i="14"/>
  <c r="Z175" i="14" s="1"/>
  <c r="Q176" i="11"/>
  <c r="W175" i="11"/>
  <c r="X175" i="11" s="1"/>
  <c r="Y175" i="11"/>
  <c r="Z175" i="11" s="1"/>
  <c r="P178" i="8"/>
  <c r="Q176" i="8"/>
  <c r="Z175" i="8"/>
  <c r="AA175" i="8" s="1"/>
  <c r="X175" i="8"/>
  <c r="Y175" i="8" s="1"/>
  <c r="W175" i="14"/>
  <c r="S176" i="14"/>
  <c r="X175" i="14"/>
  <c r="U179" i="12"/>
  <c r="Z179" i="12"/>
  <c r="AA179" i="12" s="1"/>
  <c r="X179" i="12"/>
  <c r="Y179" i="12" s="1"/>
  <c r="P180" i="12"/>
  <c r="S179" i="8"/>
  <c r="X175" i="5"/>
  <c r="W175" i="5"/>
  <c r="S176" i="5"/>
  <c r="R176" i="8"/>
  <c r="U175" i="8"/>
  <c r="V175" i="8"/>
  <c r="W175" i="8" s="1"/>
  <c r="Q179" i="15"/>
  <c r="Q176" i="5"/>
  <c r="U175" i="5"/>
  <c r="U175" i="14"/>
  <c r="Q176" i="14"/>
  <c r="S177" i="15"/>
  <c r="W176" i="15"/>
  <c r="X176" i="15"/>
  <c r="P178" i="10"/>
  <c r="X177" i="10"/>
  <c r="Y177" i="10" s="1"/>
  <c r="Z177" i="10"/>
  <c r="AA177" i="10" s="1"/>
  <c r="V177" i="10"/>
  <c r="W177" i="10" s="1"/>
  <c r="S177" i="10"/>
  <c r="U176" i="10"/>
  <c r="P179" i="11"/>
  <c r="AC176" i="6"/>
  <c r="AD176" i="6" s="1"/>
  <c r="Y176" i="6"/>
  <c r="Z176" i="6" s="1"/>
  <c r="P177" i="6"/>
  <c r="AA176" i="6"/>
  <c r="AB176" i="6" s="1"/>
  <c r="AC175" i="7"/>
  <c r="AD175" i="7" s="1"/>
  <c r="Y175" i="7"/>
  <c r="Z175" i="7" s="1"/>
  <c r="P176" i="7"/>
  <c r="AA175" i="7"/>
  <c r="AB175" i="7" s="1"/>
  <c r="R177" i="9"/>
  <c r="U176" i="9"/>
  <c r="V176" i="9" s="1"/>
  <c r="P179" i="9"/>
  <c r="Q177" i="9"/>
  <c r="Y176" i="9"/>
  <c r="Z176" i="9" s="1"/>
  <c r="W176" i="9"/>
  <c r="X176" i="9" s="1"/>
  <c r="AC175" i="5"/>
  <c r="AD175" i="5" s="1"/>
  <c r="Y175" i="5"/>
  <c r="Z175" i="5" s="1"/>
  <c r="P176" i="5"/>
  <c r="AA175" i="5"/>
  <c r="AB175" i="5" s="1"/>
  <c r="P177" i="5" l="1"/>
  <c r="AA176" i="5"/>
  <c r="AB176" i="5" s="1"/>
  <c r="AC176" i="5"/>
  <c r="AD176" i="5" s="1"/>
  <c r="Y176" i="5"/>
  <c r="Z176" i="5" s="1"/>
  <c r="P180" i="11"/>
  <c r="X177" i="15"/>
  <c r="W177" i="15"/>
  <c r="S178" i="15"/>
  <c r="U176" i="5"/>
  <c r="Q177" i="5"/>
  <c r="X176" i="14"/>
  <c r="S177" i="14"/>
  <c r="W176" i="14"/>
  <c r="Q177" i="8"/>
  <c r="Z176" i="8"/>
  <c r="AA176" i="8" s="1"/>
  <c r="X176" i="8"/>
  <c r="Y176" i="8" s="1"/>
  <c r="P179" i="8"/>
  <c r="X177" i="6"/>
  <c r="W177" i="6"/>
  <c r="S178" i="6"/>
  <c r="P180" i="9"/>
  <c r="Q178" i="9"/>
  <c r="W177" i="9"/>
  <c r="X177" i="9" s="1"/>
  <c r="Y177" i="9"/>
  <c r="Z177" i="9" s="1"/>
  <c r="P177" i="7"/>
  <c r="AA176" i="7"/>
  <c r="AB176" i="7" s="1"/>
  <c r="AC176" i="7"/>
  <c r="AD176" i="7" s="1"/>
  <c r="Y176" i="7"/>
  <c r="Z176" i="7" s="1"/>
  <c r="P178" i="6"/>
  <c r="AA177" i="6"/>
  <c r="AB177" i="6" s="1"/>
  <c r="AC177" i="6"/>
  <c r="AD177" i="6" s="1"/>
  <c r="Y177" i="6"/>
  <c r="Z177" i="6" s="1"/>
  <c r="U177" i="10"/>
  <c r="S178" i="10"/>
  <c r="Z178" i="10"/>
  <c r="AA178" i="10" s="1"/>
  <c r="V178" i="10"/>
  <c r="P179" i="10"/>
  <c r="X178" i="10"/>
  <c r="Y178" i="10" s="1"/>
  <c r="U176" i="14"/>
  <c r="Q177" i="14"/>
  <c r="Q180" i="15"/>
  <c r="R177" i="8"/>
  <c r="U176" i="8"/>
  <c r="V176" i="8"/>
  <c r="W176" i="8" s="1"/>
  <c r="S180" i="8"/>
  <c r="R177" i="11"/>
  <c r="U176" i="11"/>
  <c r="V176" i="11" s="1"/>
  <c r="W176" i="7"/>
  <c r="S177" i="7"/>
  <c r="X176" i="7"/>
  <c r="U176" i="7"/>
  <c r="Q177" i="7"/>
  <c r="W176" i="5"/>
  <c r="S177" i="5"/>
  <c r="X176" i="5"/>
  <c r="Q178" i="6"/>
  <c r="U177" i="6"/>
  <c r="R178" i="9"/>
  <c r="U177" i="9"/>
  <c r="V177" i="9" s="1"/>
  <c r="P181" i="12"/>
  <c r="X180" i="12"/>
  <c r="Y180" i="12" s="1"/>
  <c r="U180" i="12"/>
  <c r="Z180" i="12"/>
  <c r="AA180" i="12" s="1"/>
  <c r="Q177" i="11"/>
  <c r="W176" i="11"/>
  <c r="X176" i="11" s="1"/>
  <c r="Y176" i="11"/>
  <c r="Z176" i="11" s="1"/>
  <c r="AC176" i="14"/>
  <c r="AD176" i="14" s="1"/>
  <c r="Y176" i="14"/>
  <c r="Z176" i="14" s="1"/>
  <c r="P177" i="14"/>
  <c r="AA176" i="14"/>
  <c r="AB176" i="14" s="1"/>
  <c r="P181" i="13"/>
  <c r="X180" i="13"/>
  <c r="Y180" i="13" s="1"/>
  <c r="Z180" i="13"/>
  <c r="AA180" i="13" s="1"/>
  <c r="Y177" i="15"/>
  <c r="Z177" i="15" s="1"/>
  <c r="P178" i="15"/>
  <c r="AC177" i="15"/>
  <c r="AD177" i="15" s="1"/>
  <c r="AA177" i="15"/>
  <c r="AB177" i="15" s="1"/>
  <c r="U177" i="15"/>
  <c r="P178" i="14" l="1"/>
  <c r="AA177" i="14"/>
  <c r="AB177" i="14" s="1"/>
  <c r="Y177" i="14"/>
  <c r="Z177" i="14" s="1"/>
  <c r="AC177" i="14"/>
  <c r="AD177" i="14" s="1"/>
  <c r="X177" i="7"/>
  <c r="W177" i="7"/>
  <c r="S178" i="7"/>
  <c r="S181" i="8"/>
  <c r="R178" i="8"/>
  <c r="U177" i="8"/>
  <c r="V177" i="8"/>
  <c r="W177" i="8" s="1"/>
  <c r="P180" i="8"/>
  <c r="Q178" i="11"/>
  <c r="W177" i="11"/>
  <c r="X177" i="11" s="1"/>
  <c r="Y177" i="11"/>
  <c r="Z177" i="11" s="1"/>
  <c r="P182" i="12"/>
  <c r="X181" i="12"/>
  <c r="Y181" i="12" s="1"/>
  <c r="Z181" i="12"/>
  <c r="AA181" i="12" s="1"/>
  <c r="U181" i="12"/>
  <c r="U178" i="6"/>
  <c r="Q179" i="6"/>
  <c r="Q178" i="7"/>
  <c r="U177" i="7"/>
  <c r="U178" i="10"/>
  <c r="S179" i="10"/>
  <c r="Q179" i="9"/>
  <c r="W178" i="9"/>
  <c r="X178" i="9" s="1"/>
  <c r="Y178" i="9"/>
  <c r="Z178" i="9" s="1"/>
  <c r="P181" i="9"/>
  <c r="W177" i="14"/>
  <c r="S178" i="14"/>
  <c r="X177" i="14"/>
  <c r="S179" i="15"/>
  <c r="X178" i="15"/>
  <c r="W178" i="15"/>
  <c r="P182" i="13"/>
  <c r="Z181" i="13"/>
  <c r="AA181" i="13" s="1"/>
  <c r="X181" i="13"/>
  <c r="Y181" i="13" s="1"/>
  <c r="Q181" i="15"/>
  <c r="Z179" i="10"/>
  <c r="AA179" i="10" s="1"/>
  <c r="V179" i="10"/>
  <c r="W179" i="10" s="1"/>
  <c r="P180" i="10"/>
  <c r="X179" i="10"/>
  <c r="Y179" i="10" s="1"/>
  <c r="AC178" i="6"/>
  <c r="AD178" i="6" s="1"/>
  <c r="Y178" i="6"/>
  <c r="Z178" i="6" s="1"/>
  <c r="P179" i="6"/>
  <c r="AA178" i="6"/>
  <c r="AB178" i="6" s="1"/>
  <c r="AC177" i="7"/>
  <c r="AD177" i="7" s="1"/>
  <c r="Y177" i="7"/>
  <c r="Z177" i="7" s="1"/>
  <c r="P178" i="7"/>
  <c r="AA177" i="7"/>
  <c r="AB177" i="7" s="1"/>
  <c r="S179" i="6"/>
  <c r="X178" i="6"/>
  <c r="W178" i="6"/>
  <c r="AA178" i="15"/>
  <c r="AB178" i="15" s="1"/>
  <c r="Y178" i="15"/>
  <c r="Z178" i="15" s="1"/>
  <c r="P179" i="15"/>
  <c r="AC178" i="15"/>
  <c r="AD178" i="15" s="1"/>
  <c r="U178" i="15"/>
  <c r="R179" i="9"/>
  <c r="U178" i="9"/>
  <c r="V178" i="9" s="1"/>
  <c r="X177" i="5"/>
  <c r="W177" i="5"/>
  <c r="S178" i="5"/>
  <c r="R178" i="11"/>
  <c r="U177" i="11"/>
  <c r="V177" i="11" s="1"/>
  <c r="Q178" i="14"/>
  <c r="U177" i="14"/>
  <c r="W178" i="10"/>
  <c r="Q178" i="8"/>
  <c r="X177" i="8"/>
  <c r="Y177" i="8" s="1"/>
  <c r="Z177" i="8"/>
  <c r="AA177" i="8" s="1"/>
  <c r="Q178" i="5"/>
  <c r="U177" i="5"/>
  <c r="P181" i="11"/>
  <c r="AC177" i="5"/>
  <c r="AD177" i="5" s="1"/>
  <c r="Y177" i="5"/>
  <c r="Z177" i="5" s="1"/>
  <c r="P178" i="5"/>
  <c r="AA177" i="5"/>
  <c r="AB177" i="5" s="1"/>
  <c r="U178" i="5" l="1"/>
  <c r="Q179" i="5"/>
  <c r="W178" i="5"/>
  <c r="S179" i="5"/>
  <c r="X178" i="5"/>
  <c r="R180" i="9"/>
  <c r="U179" i="9"/>
  <c r="V179" i="9" s="1"/>
  <c r="X179" i="6"/>
  <c r="W179" i="6"/>
  <c r="S180" i="6"/>
  <c r="X179" i="15"/>
  <c r="S180" i="15"/>
  <c r="W179" i="15"/>
  <c r="P182" i="9"/>
  <c r="Z182" i="12"/>
  <c r="AA182" i="12" s="1"/>
  <c r="X182" i="12"/>
  <c r="Y182" i="12" s="1"/>
  <c r="U182" i="12"/>
  <c r="P183" i="12"/>
  <c r="S182" i="8"/>
  <c r="U178" i="14"/>
  <c r="Q179" i="14"/>
  <c r="Q182" i="15"/>
  <c r="Z182" i="13"/>
  <c r="AA182" i="13" s="1"/>
  <c r="P183" i="13"/>
  <c r="X182" i="13"/>
  <c r="Y182" i="13" s="1"/>
  <c r="P181" i="8"/>
  <c r="W178" i="7"/>
  <c r="S179" i="7"/>
  <c r="X178" i="7"/>
  <c r="Q179" i="8"/>
  <c r="X178" i="8"/>
  <c r="Y178" i="8" s="1"/>
  <c r="Z178" i="8"/>
  <c r="AA178" i="8" s="1"/>
  <c r="P179" i="7"/>
  <c r="AA178" i="7"/>
  <c r="AB178" i="7" s="1"/>
  <c r="AC178" i="7"/>
  <c r="AD178" i="7" s="1"/>
  <c r="Y178" i="7"/>
  <c r="Z178" i="7" s="1"/>
  <c r="P180" i="6"/>
  <c r="AA179" i="6"/>
  <c r="AB179" i="6" s="1"/>
  <c r="AC179" i="6"/>
  <c r="AD179" i="6" s="1"/>
  <c r="Y179" i="6"/>
  <c r="Z179" i="6" s="1"/>
  <c r="P181" i="10"/>
  <c r="X180" i="10"/>
  <c r="Y180" i="10" s="1"/>
  <c r="V180" i="10"/>
  <c r="S179" i="14"/>
  <c r="W178" i="14"/>
  <c r="X178" i="14"/>
  <c r="Q180" i="9"/>
  <c r="Y179" i="9"/>
  <c r="Z179" i="9" s="1"/>
  <c r="W179" i="9"/>
  <c r="X179" i="9" s="1"/>
  <c r="U178" i="7"/>
  <c r="Q179" i="7"/>
  <c r="R179" i="8"/>
  <c r="U178" i="8"/>
  <c r="V178" i="8"/>
  <c r="W178" i="8" s="1"/>
  <c r="P179" i="5"/>
  <c r="AA178" i="5"/>
  <c r="AB178" i="5" s="1"/>
  <c r="AC178" i="5"/>
  <c r="AD178" i="5" s="1"/>
  <c r="Y178" i="5"/>
  <c r="Z178" i="5" s="1"/>
  <c r="P182" i="11"/>
  <c r="R179" i="11"/>
  <c r="U178" i="11"/>
  <c r="V178" i="11" s="1"/>
  <c r="AC179" i="15"/>
  <c r="AD179" i="15" s="1"/>
  <c r="P180" i="15"/>
  <c r="AA179" i="15"/>
  <c r="AB179" i="15" s="1"/>
  <c r="Y179" i="15"/>
  <c r="Z179" i="15" s="1"/>
  <c r="U179" i="15"/>
  <c r="S180" i="10"/>
  <c r="U179" i="10"/>
  <c r="Q180" i="6"/>
  <c r="U179" i="6"/>
  <c r="Q179" i="11"/>
  <c r="Y178" i="11"/>
  <c r="Z178" i="11" s="1"/>
  <c r="W178" i="11"/>
  <c r="X178" i="11" s="1"/>
  <c r="P179" i="14"/>
  <c r="AC178" i="14"/>
  <c r="AD178" i="14" s="1"/>
  <c r="Y178" i="14"/>
  <c r="Z178" i="14" s="1"/>
  <c r="AA178" i="14"/>
  <c r="AB178" i="14" s="1"/>
  <c r="R180" i="11" l="1"/>
  <c r="U179" i="11"/>
  <c r="V179" i="11" s="1"/>
  <c r="P183" i="11"/>
  <c r="AC179" i="5"/>
  <c r="AD179" i="5" s="1"/>
  <c r="Y179" i="5"/>
  <c r="Z179" i="5" s="1"/>
  <c r="P180" i="5"/>
  <c r="AA179" i="5"/>
  <c r="AB179" i="5" s="1"/>
  <c r="Q180" i="7"/>
  <c r="U179" i="7"/>
  <c r="Q181" i="9"/>
  <c r="Y180" i="9"/>
  <c r="Z180" i="9" s="1"/>
  <c r="W180" i="9"/>
  <c r="X180" i="9" s="1"/>
  <c r="W180" i="10"/>
  <c r="X179" i="7"/>
  <c r="W179" i="7"/>
  <c r="S180" i="7"/>
  <c r="S181" i="15"/>
  <c r="X180" i="15"/>
  <c r="W180" i="15"/>
  <c r="X179" i="5"/>
  <c r="W179" i="5"/>
  <c r="S180" i="5"/>
  <c r="AC179" i="14"/>
  <c r="AD179" i="14" s="1"/>
  <c r="Y179" i="14"/>
  <c r="Z179" i="14" s="1"/>
  <c r="P180" i="14"/>
  <c r="AA179" i="14"/>
  <c r="AB179" i="14" s="1"/>
  <c r="Q180" i="11"/>
  <c r="W179" i="11"/>
  <c r="X179" i="11" s="1"/>
  <c r="Y179" i="11"/>
  <c r="Z179" i="11" s="1"/>
  <c r="S181" i="10"/>
  <c r="U180" i="10"/>
  <c r="P181" i="15"/>
  <c r="Y180" i="15"/>
  <c r="Z180" i="15" s="1"/>
  <c r="AA180" i="15"/>
  <c r="AB180" i="15" s="1"/>
  <c r="AC180" i="15"/>
  <c r="AD180" i="15" s="1"/>
  <c r="U180" i="15"/>
  <c r="Z180" i="10"/>
  <c r="AA180" i="10" s="1"/>
  <c r="Q180" i="8"/>
  <c r="Z179" i="8"/>
  <c r="AA179" i="8" s="1"/>
  <c r="X179" i="8"/>
  <c r="Y179" i="8" s="1"/>
  <c r="P182" i="8"/>
  <c r="Q183" i="15"/>
  <c r="S183" i="8"/>
  <c r="P183" i="9"/>
  <c r="S181" i="6"/>
  <c r="X180" i="6"/>
  <c r="W180" i="6"/>
  <c r="R181" i="9"/>
  <c r="U180" i="9"/>
  <c r="V180" i="9" s="1"/>
  <c r="Q180" i="5"/>
  <c r="U179" i="5"/>
  <c r="U180" i="6"/>
  <c r="Q181" i="6"/>
  <c r="R180" i="8"/>
  <c r="U179" i="8"/>
  <c r="V179" i="8"/>
  <c r="W179" i="8" s="1"/>
  <c r="S180" i="14"/>
  <c r="W179" i="14"/>
  <c r="X179" i="14"/>
  <c r="P182" i="10"/>
  <c r="X181" i="10"/>
  <c r="Y181" i="10" s="1"/>
  <c r="V181" i="10"/>
  <c r="W181" i="10" s="1"/>
  <c r="Z181" i="10"/>
  <c r="AA181" i="10" s="1"/>
  <c r="AC180" i="6"/>
  <c r="AD180" i="6" s="1"/>
  <c r="Y180" i="6"/>
  <c r="Z180" i="6" s="1"/>
  <c r="P181" i="6"/>
  <c r="AA180" i="6"/>
  <c r="AB180" i="6" s="1"/>
  <c r="AC179" i="7"/>
  <c r="AD179" i="7" s="1"/>
  <c r="Y179" i="7"/>
  <c r="Z179" i="7" s="1"/>
  <c r="P180" i="7"/>
  <c r="AA179" i="7"/>
  <c r="AB179" i="7" s="1"/>
  <c r="P184" i="13"/>
  <c r="Z183" i="13"/>
  <c r="AA183" i="13" s="1"/>
  <c r="X183" i="13"/>
  <c r="Y183" i="13" s="1"/>
  <c r="U179" i="14"/>
  <c r="Q180" i="14"/>
  <c r="U183" i="12"/>
  <c r="Z183" i="12"/>
  <c r="AA183" i="12" s="1"/>
  <c r="P184" i="12"/>
  <c r="X183" i="12"/>
  <c r="Y183" i="12" s="1"/>
  <c r="U180" i="14" l="1"/>
  <c r="Q181" i="14"/>
  <c r="P185" i="13"/>
  <c r="X184" i="13"/>
  <c r="Y184" i="13" s="1"/>
  <c r="Z184" i="13"/>
  <c r="AA184" i="13" s="1"/>
  <c r="V182" i="10"/>
  <c r="P183" i="10"/>
  <c r="X182" i="10"/>
  <c r="Y182" i="10" s="1"/>
  <c r="R182" i="9"/>
  <c r="U181" i="9"/>
  <c r="V181" i="9" s="1"/>
  <c r="S184" i="8"/>
  <c r="AA181" i="15"/>
  <c r="AB181" i="15" s="1"/>
  <c r="P182" i="15"/>
  <c r="AC181" i="15"/>
  <c r="AD181" i="15" s="1"/>
  <c r="Y181" i="15"/>
  <c r="Z181" i="15" s="1"/>
  <c r="U181" i="15"/>
  <c r="W180" i="7"/>
  <c r="S181" i="7"/>
  <c r="X180" i="7"/>
  <c r="U180" i="7"/>
  <c r="Q181" i="7"/>
  <c r="P184" i="9"/>
  <c r="T183" i="9"/>
  <c r="Q181" i="11"/>
  <c r="W180" i="11"/>
  <c r="X180" i="11" s="1"/>
  <c r="Y180" i="11"/>
  <c r="Z180" i="11" s="1"/>
  <c r="P185" i="12"/>
  <c r="X184" i="12"/>
  <c r="Y184" i="12" s="1"/>
  <c r="U184" i="12"/>
  <c r="Z184" i="12"/>
  <c r="AA184" i="12" s="1"/>
  <c r="P181" i="7"/>
  <c r="AA180" i="7"/>
  <c r="AB180" i="7" s="1"/>
  <c r="AC180" i="7"/>
  <c r="AD180" i="7" s="1"/>
  <c r="Y180" i="7"/>
  <c r="Z180" i="7" s="1"/>
  <c r="P182" i="6"/>
  <c r="AA181" i="6"/>
  <c r="AB181" i="6" s="1"/>
  <c r="AC181" i="6"/>
  <c r="AD181" i="6" s="1"/>
  <c r="Y181" i="6"/>
  <c r="Z181" i="6" s="1"/>
  <c r="R181" i="8"/>
  <c r="U180" i="8"/>
  <c r="V180" i="8"/>
  <c r="W180" i="8" s="1"/>
  <c r="U180" i="5"/>
  <c r="Q181" i="5"/>
  <c r="Q184" i="15"/>
  <c r="Q181" i="8"/>
  <c r="X180" i="8"/>
  <c r="Y180" i="8" s="1"/>
  <c r="Z180" i="8"/>
  <c r="AA180" i="8" s="1"/>
  <c r="U181" i="10"/>
  <c r="S182" i="10"/>
  <c r="W180" i="5"/>
  <c r="S181" i="5"/>
  <c r="X180" i="5"/>
  <c r="Q182" i="9"/>
  <c r="Y181" i="9"/>
  <c r="Z181" i="9" s="1"/>
  <c r="W181" i="9"/>
  <c r="X181" i="9" s="1"/>
  <c r="P181" i="5"/>
  <c r="AA180" i="5"/>
  <c r="AB180" i="5" s="1"/>
  <c r="AC180" i="5"/>
  <c r="AD180" i="5" s="1"/>
  <c r="Y180" i="5"/>
  <c r="Z180" i="5" s="1"/>
  <c r="P184" i="11"/>
  <c r="T183" i="11"/>
  <c r="R181" i="11"/>
  <c r="U180" i="11"/>
  <c r="V180" i="11" s="1"/>
  <c r="W180" i="14"/>
  <c r="S181" i="14"/>
  <c r="X180" i="14"/>
  <c r="Q182" i="6"/>
  <c r="U181" i="6"/>
  <c r="X181" i="6"/>
  <c r="W181" i="6"/>
  <c r="S182" i="6"/>
  <c r="P183" i="8"/>
  <c r="P181" i="14"/>
  <c r="AA180" i="14"/>
  <c r="AB180" i="14" s="1"/>
  <c r="AC180" i="14"/>
  <c r="AD180" i="14" s="1"/>
  <c r="Y180" i="14"/>
  <c r="Z180" i="14" s="1"/>
  <c r="X181" i="15"/>
  <c r="S182" i="15"/>
  <c r="W181" i="15"/>
  <c r="AC181" i="14" l="1"/>
  <c r="AD181" i="14" s="1"/>
  <c r="Y181" i="14"/>
  <c r="Z181" i="14" s="1"/>
  <c r="AA181" i="14"/>
  <c r="AB181" i="14" s="1"/>
  <c r="P182" i="14"/>
  <c r="S183" i="6"/>
  <c r="X182" i="6"/>
  <c r="W182" i="6"/>
  <c r="U182" i="6"/>
  <c r="Q183" i="6"/>
  <c r="Q182" i="5"/>
  <c r="U181" i="5"/>
  <c r="R182" i="8"/>
  <c r="U181" i="8"/>
  <c r="V181" i="8"/>
  <c r="W181" i="8" s="1"/>
  <c r="AC182" i="6"/>
  <c r="AD182" i="6" s="1"/>
  <c r="Y182" i="6"/>
  <c r="Z182" i="6" s="1"/>
  <c r="P183" i="6"/>
  <c r="AA182" i="6"/>
  <c r="AB182" i="6" s="1"/>
  <c r="AC181" i="7"/>
  <c r="AD181" i="7" s="1"/>
  <c r="Y181" i="7"/>
  <c r="Z181" i="7" s="1"/>
  <c r="P182" i="7"/>
  <c r="AA181" i="7"/>
  <c r="AB181" i="7" s="1"/>
  <c r="P186" i="12"/>
  <c r="X185" i="12"/>
  <c r="Y185" i="12" s="1"/>
  <c r="U185" i="12"/>
  <c r="R186" i="12"/>
  <c r="R187" i="12" s="1"/>
  <c r="R188" i="12" s="1"/>
  <c r="R189" i="12" s="1"/>
  <c r="R190" i="12" s="1"/>
  <c r="R191" i="12" s="1"/>
  <c r="R192" i="12" s="1"/>
  <c r="R193" i="12" s="1"/>
  <c r="R194" i="12" s="1"/>
  <c r="R195" i="12" s="1"/>
  <c r="R196" i="12" s="1"/>
  <c r="R197" i="12" s="1"/>
  <c r="T185" i="12"/>
  <c r="Z185" i="12"/>
  <c r="AA185" i="12" s="1"/>
  <c r="P185" i="9"/>
  <c r="X181" i="7"/>
  <c r="W181" i="7"/>
  <c r="S182" i="7"/>
  <c r="V183" i="10"/>
  <c r="P184" i="10"/>
  <c r="X183" i="10"/>
  <c r="Y183" i="10" s="1"/>
  <c r="T183" i="10"/>
  <c r="R182" i="11"/>
  <c r="U181" i="11"/>
  <c r="V181" i="11" s="1"/>
  <c r="Q183" i="9"/>
  <c r="Y182" i="9"/>
  <c r="Z182" i="9" s="1"/>
  <c r="W182" i="9"/>
  <c r="X182" i="9" s="1"/>
  <c r="U182" i="10"/>
  <c r="S183" i="10"/>
  <c r="Q182" i="8"/>
  <c r="X181" i="8"/>
  <c r="Y181" i="8" s="1"/>
  <c r="Z181" i="8"/>
  <c r="AA181" i="8" s="1"/>
  <c r="Q182" i="7"/>
  <c r="U181" i="7"/>
  <c r="AC182" i="15"/>
  <c r="AD182" i="15" s="1"/>
  <c r="AA182" i="15"/>
  <c r="AB182" i="15" s="1"/>
  <c r="Y182" i="15"/>
  <c r="Z182" i="15" s="1"/>
  <c r="P183" i="15"/>
  <c r="U182" i="15"/>
  <c r="W182" i="10"/>
  <c r="Z185" i="13"/>
  <c r="AA185" i="13" s="1"/>
  <c r="P186" i="13"/>
  <c r="T185" i="13"/>
  <c r="X185" i="13"/>
  <c r="Y185" i="13" s="1"/>
  <c r="X181" i="14"/>
  <c r="S182" i="14"/>
  <c r="W181" i="14"/>
  <c r="P185" i="11"/>
  <c r="AC181" i="5"/>
  <c r="AD181" i="5" s="1"/>
  <c r="Y181" i="5"/>
  <c r="Z181" i="5" s="1"/>
  <c r="P182" i="5"/>
  <c r="AA181" i="5"/>
  <c r="AB181" i="5" s="1"/>
  <c r="R183" i="9"/>
  <c r="U183" i="9" s="1"/>
  <c r="V183" i="9" s="1"/>
  <c r="U182" i="9"/>
  <c r="V182" i="9" s="1"/>
  <c r="Z182" i="10"/>
  <c r="AA182" i="10" s="1"/>
  <c r="U181" i="14"/>
  <c r="Q182" i="14"/>
  <c r="S183" i="15"/>
  <c r="X182" i="15"/>
  <c r="W182" i="15"/>
  <c r="P184" i="8"/>
  <c r="T183" i="8"/>
  <c r="X181" i="5"/>
  <c r="W181" i="5"/>
  <c r="S182" i="5"/>
  <c r="Q185" i="15"/>
  <c r="Q182" i="11"/>
  <c r="W181" i="11"/>
  <c r="X181" i="11" s="1"/>
  <c r="Y181" i="11"/>
  <c r="Z181" i="11" s="1"/>
  <c r="S185" i="8"/>
  <c r="X183" i="15" l="1"/>
  <c r="S184" i="15"/>
  <c r="W183" i="15"/>
  <c r="U182" i="7"/>
  <c r="Q183" i="7"/>
  <c r="U183" i="10"/>
  <c r="S184" i="10"/>
  <c r="R184" i="9"/>
  <c r="Q184" i="9"/>
  <c r="Y183" i="9"/>
  <c r="Z183" i="9" s="1"/>
  <c r="W183" i="9"/>
  <c r="X183" i="9" s="1"/>
  <c r="W182" i="7"/>
  <c r="S183" i="7"/>
  <c r="X182" i="7"/>
  <c r="P187" i="12"/>
  <c r="X186" i="12"/>
  <c r="Y186" i="12" s="1"/>
  <c r="Z186" i="12"/>
  <c r="AA186" i="12" s="1"/>
  <c r="U186" i="12"/>
  <c r="Q186" i="15"/>
  <c r="R186" i="15"/>
  <c r="R187" i="15" s="1"/>
  <c r="R188" i="15" s="1"/>
  <c r="R189" i="15" s="1"/>
  <c r="R190" i="15" s="1"/>
  <c r="R191" i="15" s="1"/>
  <c r="R192" i="15" s="1"/>
  <c r="R193" i="15" s="1"/>
  <c r="R194" i="15" s="1"/>
  <c r="R195" i="15" s="1"/>
  <c r="R196" i="15" s="1"/>
  <c r="R197" i="15" s="1"/>
  <c r="P185" i="8"/>
  <c r="Q183" i="14"/>
  <c r="U182" i="14"/>
  <c r="P186" i="11"/>
  <c r="Z184" i="10"/>
  <c r="AA184" i="10" s="1"/>
  <c r="V184" i="10"/>
  <c r="W184" i="10" s="1"/>
  <c r="P185" i="10"/>
  <c r="X184" i="10"/>
  <c r="Y184" i="10" s="1"/>
  <c r="U182" i="5"/>
  <c r="Q183" i="5"/>
  <c r="W182" i="5"/>
  <c r="S183" i="5"/>
  <c r="X182" i="5"/>
  <c r="R183" i="11"/>
  <c r="U183" i="11" s="1"/>
  <c r="V183" i="11" s="1"/>
  <c r="U182" i="11"/>
  <c r="V182" i="11" s="1"/>
  <c r="W183" i="10"/>
  <c r="P186" i="9"/>
  <c r="P183" i="7"/>
  <c r="AA182" i="7"/>
  <c r="AB182" i="7" s="1"/>
  <c r="AC182" i="7"/>
  <c r="AD182" i="7" s="1"/>
  <c r="Y182" i="7"/>
  <c r="Z182" i="7" s="1"/>
  <c r="P184" i="6"/>
  <c r="AA183" i="6"/>
  <c r="AB183" i="6" s="1"/>
  <c r="AC183" i="6"/>
  <c r="AD183" i="6" s="1"/>
  <c r="Y183" i="6"/>
  <c r="Z183" i="6" s="1"/>
  <c r="Q184" i="6"/>
  <c r="U183" i="6"/>
  <c r="X183" i="6"/>
  <c r="W183" i="6"/>
  <c r="S184" i="6"/>
  <c r="S186" i="8"/>
  <c r="Q183" i="11"/>
  <c r="W182" i="11"/>
  <c r="X182" i="11" s="1"/>
  <c r="Y182" i="11"/>
  <c r="Z182" i="11" s="1"/>
  <c r="P183" i="5"/>
  <c r="AA182" i="5"/>
  <c r="AB182" i="5" s="1"/>
  <c r="AC182" i="5"/>
  <c r="AD182" i="5" s="1"/>
  <c r="Y182" i="5"/>
  <c r="Z182" i="5" s="1"/>
  <c r="W182" i="14"/>
  <c r="S183" i="14"/>
  <c r="X182" i="14"/>
  <c r="P187" i="13"/>
  <c r="Z186" i="13"/>
  <c r="AA186" i="13" s="1"/>
  <c r="X186" i="13"/>
  <c r="Y186" i="13" s="1"/>
  <c r="P184" i="15"/>
  <c r="AA183" i="15"/>
  <c r="AB183" i="15" s="1"/>
  <c r="AC183" i="15"/>
  <c r="AD183" i="15" s="1"/>
  <c r="Y183" i="15"/>
  <c r="Z183" i="15" s="1"/>
  <c r="U183" i="15"/>
  <c r="Q183" i="8"/>
  <c r="Z182" i="8"/>
  <c r="AA182" i="8" s="1"/>
  <c r="X182" i="8"/>
  <c r="Y182" i="8" s="1"/>
  <c r="Z183" i="10"/>
  <c r="AA183" i="10" s="1"/>
  <c r="R183" i="8"/>
  <c r="U182" i="8"/>
  <c r="V182" i="8"/>
  <c r="W182" i="8" s="1"/>
  <c r="P183" i="14"/>
  <c r="AA182" i="14"/>
  <c r="AB182" i="14" s="1"/>
  <c r="AC182" i="14"/>
  <c r="AD182" i="14" s="1"/>
  <c r="Y182" i="14"/>
  <c r="Z182" i="14" s="1"/>
  <c r="Q184" i="8" l="1"/>
  <c r="R184" i="8"/>
  <c r="Z183" i="8"/>
  <c r="AA183" i="8" s="1"/>
  <c r="X183" i="8"/>
  <c r="Y183" i="8" s="1"/>
  <c r="AC183" i="14"/>
  <c r="AD183" i="14" s="1"/>
  <c r="Y183" i="14"/>
  <c r="Z183" i="14" s="1"/>
  <c r="AA183" i="14"/>
  <c r="AB183" i="14" s="1"/>
  <c r="P184" i="14"/>
  <c r="AA184" i="15"/>
  <c r="AB184" i="15" s="1"/>
  <c r="AC184" i="15"/>
  <c r="AD184" i="15" s="1"/>
  <c r="Y184" i="15"/>
  <c r="Z184" i="15" s="1"/>
  <c r="P185" i="15"/>
  <c r="U184" i="15"/>
  <c r="S185" i="6"/>
  <c r="X184" i="6"/>
  <c r="W184" i="6"/>
  <c r="U184" i="6"/>
  <c r="Q185" i="6"/>
  <c r="AC184" i="6"/>
  <c r="AD184" i="6" s="1"/>
  <c r="Y184" i="6"/>
  <c r="Z184" i="6" s="1"/>
  <c r="P185" i="6"/>
  <c r="AA184" i="6"/>
  <c r="AB184" i="6" s="1"/>
  <c r="AC183" i="7"/>
  <c r="AD183" i="7" s="1"/>
  <c r="Y183" i="7"/>
  <c r="Z183" i="7" s="1"/>
  <c r="P184" i="7"/>
  <c r="AA183" i="7"/>
  <c r="AB183" i="7" s="1"/>
  <c r="P186" i="8"/>
  <c r="Q187" i="15"/>
  <c r="R185" i="9"/>
  <c r="U184" i="9"/>
  <c r="V184" i="9" s="1"/>
  <c r="S184" i="14"/>
  <c r="W183" i="14"/>
  <c r="X183" i="14"/>
  <c r="Q184" i="11"/>
  <c r="R184" i="11"/>
  <c r="W183" i="11"/>
  <c r="X183" i="11" s="1"/>
  <c r="Y183" i="11"/>
  <c r="Z183" i="11" s="1"/>
  <c r="X183" i="5"/>
  <c r="W183" i="5"/>
  <c r="S184" i="5"/>
  <c r="Z187" i="12"/>
  <c r="AA187" i="12" s="1"/>
  <c r="U187" i="12"/>
  <c r="P188" i="12"/>
  <c r="X187" i="12"/>
  <c r="Y187" i="12" s="1"/>
  <c r="S185" i="10"/>
  <c r="U184" i="10"/>
  <c r="AC183" i="5"/>
  <c r="AD183" i="5" s="1"/>
  <c r="Y183" i="5"/>
  <c r="Z183" i="5" s="1"/>
  <c r="P184" i="5"/>
  <c r="AA183" i="5"/>
  <c r="AB183" i="5" s="1"/>
  <c r="P186" i="10"/>
  <c r="X185" i="10"/>
  <c r="Y185" i="10" s="1"/>
  <c r="Z185" i="10"/>
  <c r="AA185" i="10" s="1"/>
  <c r="V185" i="10"/>
  <c r="W185" i="10" s="1"/>
  <c r="U183" i="14"/>
  <c r="Q184" i="14"/>
  <c r="S185" i="15"/>
  <c r="W184" i="15"/>
  <c r="X184" i="15"/>
  <c r="U183" i="8"/>
  <c r="V183" i="8"/>
  <c r="W183" i="8" s="1"/>
  <c r="P188" i="13"/>
  <c r="X187" i="13"/>
  <c r="Y187" i="13" s="1"/>
  <c r="Z187" i="13"/>
  <c r="AA187" i="13" s="1"/>
  <c r="S187" i="8"/>
  <c r="P187" i="9"/>
  <c r="Q184" i="5"/>
  <c r="U183" i="5"/>
  <c r="P187" i="11"/>
  <c r="X183" i="7"/>
  <c r="W183" i="7"/>
  <c r="S184" i="7"/>
  <c r="Q185" i="9"/>
  <c r="W184" i="9"/>
  <c r="X184" i="9" s="1"/>
  <c r="Y184" i="9"/>
  <c r="Z184" i="9" s="1"/>
  <c r="Q184" i="7"/>
  <c r="U183" i="7"/>
  <c r="W184" i="5" l="1"/>
  <c r="S185" i="5"/>
  <c r="X184" i="5"/>
  <c r="P187" i="8"/>
  <c r="U184" i="5"/>
  <c r="Q185" i="5"/>
  <c r="V186" i="10"/>
  <c r="P187" i="10"/>
  <c r="X186" i="10"/>
  <c r="Y186" i="10" s="1"/>
  <c r="U188" i="12"/>
  <c r="Z188" i="12"/>
  <c r="AA188" i="12" s="1"/>
  <c r="X188" i="12"/>
  <c r="Y188" i="12" s="1"/>
  <c r="P189" i="12"/>
  <c r="R185" i="11"/>
  <c r="U184" i="11"/>
  <c r="V184" i="11" s="1"/>
  <c r="W184" i="14"/>
  <c r="S185" i="14"/>
  <c r="X184" i="14"/>
  <c r="Q188" i="15"/>
  <c r="P186" i="15"/>
  <c r="AA185" i="15"/>
  <c r="AB185" i="15" s="1"/>
  <c r="AC185" i="15"/>
  <c r="AD185" i="15" s="1"/>
  <c r="Y185" i="15"/>
  <c r="Z185" i="15" s="1"/>
  <c r="U185" i="15"/>
  <c r="P185" i="14"/>
  <c r="AA184" i="14"/>
  <c r="AB184" i="14" s="1"/>
  <c r="Y184" i="14"/>
  <c r="Z184" i="14" s="1"/>
  <c r="AC184" i="14"/>
  <c r="AD184" i="14" s="1"/>
  <c r="W184" i="7"/>
  <c r="S185" i="7"/>
  <c r="X184" i="7"/>
  <c r="U184" i="14"/>
  <c r="Q185" i="14"/>
  <c r="X188" i="13"/>
  <c r="Y188" i="13" s="1"/>
  <c r="P189" i="13"/>
  <c r="Z188" i="13"/>
  <c r="AA188" i="13" s="1"/>
  <c r="Q185" i="11"/>
  <c r="W184" i="11"/>
  <c r="X184" i="11" s="1"/>
  <c r="Y184" i="11"/>
  <c r="Z184" i="11" s="1"/>
  <c r="P188" i="9"/>
  <c r="P188" i="11"/>
  <c r="Q186" i="9"/>
  <c r="Y185" i="9"/>
  <c r="Z185" i="9" s="1"/>
  <c r="W185" i="9"/>
  <c r="X185" i="9" s="1"/>
  <c r="S188" i="8"/>
  <c r="W185" i="15"/>
  <c r="S186" i="15"/>
  <c r="X185" i="15"/>
  <c r="P185" i="5"/>
  <c r="AA184" i="5"/>
  <c r="AB184" i="5" s="1"/>
  <c r="AC184" i="5"/>
  <c r="AD184" i="5" s="1"/>
  <c r="Y184" i="5"/>
  <c r="Z184" i="5" s="1"/>
  <c r="S186" i="10"/>
  <c r="U185" i="10"/>
  <c r="R186" i="9"/>
  <c r="U185" i="9"/>
  <c r="V185" i="9" s="1"/>
  <c r="U185" i="6"/>
  <c r="Q186" i="6"/>
  <c r="R186" i="6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W185" i="6"/>
  <c r="S186" i="6"/>
  <c r="X185" i="6"/>
  <c r="R185" i="8"/>
  <c r="U184" i="8"/>
  <c r="V184" i="8"/>
  <c r="W184" i="8" s="1"/>
  <c r="U184" i="7"/>
  <c r="Q185" i="7"/>
  <c r="P185" i="7"/>
  <c r="AA184" i="7"/>
  <c r="AB184" i="7" s="1"/>
  <c r="AC184" i="7"/>
  <c r="AD184" i="7" s="1"/>
  <c r="Y184" i="7"/>
  <c r="Z184" i="7" s="1"/>
  <c r="P186" i="6"/>
  <c r="AA185" i="6"/>
  <c r="AB185" i="6" s="1"/>
  <c r="AC185" i="6"/>
  <c r="AD185" i="6" s="1"/>
  <c r="Y185" i="6"/>
  <c r="Z185" i="6" s="1"/>
  <c r="Q185" i="8"/>
  <c r="X184" i="8"/>
  <c r="Y184" i="8" s="1"/>
  <c r="Z184" i="8"/>
  <c r="AA184" i="8" s="1"/>
  <c r="U185" i="7" l="1"/>
  <c r="Q186" i="7"/>
  <c r="R186" i="7"/>
  <c r="R187" i="7" s="1"/>
  <c r="R188" i="7" s="1"/>
  <c r="R189" i="7" s="1"/>
  <c r="R190" i="7" s="1"/>
  <c r="R191" i="7" s="1"/>
  <c r="R192" i="7" s="1"/>
  <c r="R193" i="7" s="1"/>
  <c r="R194" i="7" s="1"/>
  <c r="R195" i="7" s="1"/>
  <c r="R196" i="7" s="1"/>
  <c r="R197" i="7" s="1"/>
  <c r="R186" i="8"/>
  <c r="U185" i="8"/>
  <c r="V185" i="8"/>
  <c r="W185" i="8" s="1"/>
  <c r="S187" i="15"/>
  <c r="X186" i="15"/>
  <c r="W186" i="15"/>
  <c r="P189" i="11"/>
  <c r="Q189" i="15"/>
  <c r="V187" i="10"/>
  <c r="P188" i="10"/>
  <c r="X187" i="10"/>
  <c r="Y187" i="10" s="1"/>
  <c r="P188" i="8"/>
  <c r="R187" i="9"/>
  <c r="U186" i="9"/>
  <c r="V186" i="9" s="1"/>
  <c r="Q187" i="6"/>
  <c r="U186" i="6"/>
  <c r="P189" i="9"/>
  <c r="Q186" i="11"/>
  <c r="Y185" i="11"/>
  <c r="Z185" i="11" s="1"/>
  <c r="W185" i="11"/>
  <c r="X185" i="11" s="1"/>
  <c r="X185" i="7"/>
  <c r="W185" i="7"/>
  <c r="S186" i="7"/>
  <c r="W186" i="10"/>
  <c r="U186" i="10"/>
  <c r="S187" i="10"/>
  <c r="Z187" i="10" s="1"/>
  <c r="AA187" i="10" s="1"/>
  <c r="P186" i="5"/>
  <c r="AA185" i="5"/>
  <c r="AB185" i="5" s="1"/>
  <c r="AC185" i="5"/>
  <c r="AD185" i="5" s="1"/>
  <c r="Y185" i="5"/>
  <c r="Z185" i="5" s="1"/>
  <c r="S189" i="8"/>
  <c r="Q187" i="9"/>
  <c r="Y186" i="9"/>
  <c r="Z186" i="9" s="1"/>
  <c r="W186" i="9"/>
  <c r="X186" i="9" s="1"/>
  <c r="U185" i="14"/>
  <c r="R186" i="14"/>
  <c r="R187" i="14" s="1"/>
  <c r="R188" i="14" s="1"/>
  <c r="R189" i="14" s="1"/>
  <c r="R190" i="14" s="1"/>
  <c r="R191" i="14" s="1"/>
  <c r="R192" i="14" s="1"/>
  <c r="R193" i="14" s="1"/>
  <c r="R194" i="14" s="1"/>
  <c r="R195" i="14" s="1"/>
  <c r="R196" i="14" s="1"/>
  <c r="R197" i="14" s="1"/>
  <c r="Q186" i="14"/>
  <c r="P186" i="14"/>
  <c r="AC185" i="14"/>
  <c r="AD185" i="14" s="1"/>
  <c r="AA185" i="14"/>
  <c r="AB185" i="14" s="1"/>
  <c r="Y185" i="14"/>
  <c r="Z185" i="14" s="1"/>
  <c r="R186" i="11"/>
  <c r="U185" i="11"/>
  <c r="V185" i="11" s="1"/>
  <c r="Z186" i="10"/>
  <c r="AA186" i="10" s="1"/>
  <c r="X185" i="5"/>
  <c r="W185" i="5"/>
  <c r="S186" i="5"/>
  <c r="X186" i="6"/>
  <c r="W186" i="6"/>
  <c r="S187" i="6"/>
  <c r="Q186" i="8"/>
  <c r="X185" i="8"/>
  <c r="Y185" i="8" s="1"/>
  <c r="Z185" i="8"/>
  <c r="AA185" i="8" s="1"/>
  <c r="AC186" i="6"/>
  <c r="AD186" i="6" s="1"/>
  <c r="Y186" i="6"/>
  <c r="Z186" i="6" s="1"/>
  <c r="P187" i="6"/>
  <c r="AA186" i="6"/>
  <c r="AB186" i="6" s="1"/>
  <c r="P186" i="7"/>
  <c r="AA185" i="7"/>
  <c r="AB185" i="7" s="1"/>
  <c r="AC185" i="7"/>
  <c r="AD185" i="7" s="1"/>
  <c r="Y185" i="7"/>
  <c r="Z185" i="7" s="1"/>
  <c r="Z189" i="13"/>
  <c r="AA189" i="13" s="1"/>
  <c r="X189" i="13"/>
  <c r="Y189" i="13" s="1"/>
  <c r="P190" i="13"/>
  <c r="AC186" i="15"/>
  <c r="AD186" i="15" s="1"/>
  <c r="Y186" i="15"/>
  <c r="Z186" i="15" s="1"/>
  <c r="P187" i="15"/>
  <c r="AA186" i="15"/>
  <c r="AB186" i="15" s="1"/>
  <c r="U186" i="15"/>
  <c r="X185" i="14"/>
  <c r="S186" i="14"/>
  <c r="W185" i="14"/>
  <c r="P190" i="12"/>
  <c r="X189" i="12"/>
  <c r="Y189" i="12" s="1"/>
  <c r="U189" i="12"/>
  <c r="Z189" i="12"/>
  <c r="AA189" i="12" s="1"/>
  <c r="U185" i="5"/>
  <c r="Q186" i="5"/>
  <c r="R186" i="5"/>
  <c r="R187" i="5" s="1"/>
  <c r="R188" i="5" s="1"/>
  <c r="R189" i="5" s="1"/>
  <c r="R190" i="5" s="1"/>
  <c r="R191" i="5" s="1"/>
  <c r="R192" i="5" s="1"/>
  <c r="R193" i="5" s="1"/>
  <c r="R194" i="5" s="1"/>
  <c r="R195" i="5" s="1"/>
  <c r="R196" i="5" s="1"/>
  <c r="R197" i="5" s="1"/>
  <c r="Q187" i="8" l="1"/>
  <c r="X186" i="8"/>
  <c r="Y186" i="8" s="1"/>
  <c r="Z186" i="8"/>
  <c r="AA186" i="8" s="1"/>
  <c r="S187" i="5"/>
  <c r="X186" i="5"/>
  <c r="W186" i="5"/>
  <c r="S190" i="8"/>
  <c r="P190" i="9"/>
  <c r="P189" i="8"/>
  <c r="R187" i="8"/>
  <c r="V186" i="8"/>
  <c r="W186" i="8" s="1"/>
  <c r="U186" i="8"/>
  <c r="S187" i="14"/>
  <c r="W186" i="14"/>
  <c r="X186" i="14"/>
  <c r="U186" i="5"/>
  <c r="Q187" i="5"/>
  <c r="W187" i="6"/>
  <c r="S188" i="6"/>
  <c r="X187" i="6"/>
  <c r="AC186" i="5"/>
  <c r="AD186" i="5" s="1"/>
  <c r="Y186" i="5"/>
  <c r="Z186" i="5" s="1"/>
  <c r="P187" i="5"/>
  <c r="AA186" i="5"/>
  <c r="AB186" i="5" s="1"/>
  <c r="S187" i="7"/>
  <c r="X186" i="7"/>
  <c r="W186" i="7"/>
  <c r="U187" i="6"/>
  <c r="Q188" i="6"/>
  <c r="W187" i="15"/>
  <c r="S188" i="15"/>
  <c r="X187" i="15"/>
  <c r="P188" i="15"/>
  <c r="AA187" i="15"/>
  <c r="AB187" i="15" s="1"/>
  <c r="AC187" i="15"/>
  <c r="AD187" i="15" s="1"/>
  <c r="Y187" i="15"/>
  <c r="Z187" i="15" s="1"/>
  <c r="U187" i="15"/>
  <c r="AC186" i="14"/>
  <c r="AD186" i="14" s="1"/>
  <c r="AA186" i="14"/>
  <c r="AB186" i="14" s="1"/>
  <c r="P187" i="14"/>
  <c r="Y186" i="14"/>
  <c r="Z186" i="14" s="1"/>
  <c r="P191" i="12"/>
  <c r="X190" i="12"/>
  <c r="Y190" i="12" s="1"/>
  <c r="Z190" i="12"/>
  <c r="AA190" i="12" s="1"/>
  <c r="U190" i="12"/>
  <c r="U186" i="14"/>
  <c r="Q187" i="14"/>
  <c r="S188" i="10"/>
  <c r="U187" i="10"/>
  <c r="Q187" i="11"/>
  <c r="W186" i="11"/>
  <c r="X186" i="11" s="1"/>
  <c r="Y186" i="11"/>
  <c r="Z186" i="11" s="1"/>
  <c r="P189" i="10"/>
  <c r="X188" i="10"/>
  <c r="Y188" i="10" s="1"/>
  <c r="V188" i="10"/>
  <c r="Z188" i="10"/>
  <c r="AA188" i="10" s="1"/>
  <c r="Q190" i="15"/>
  <c r="U186" i="7"/>
  <c r="Q187" i="7"/>
  <c r="AC186" i="7"/>
  <c r="AD186" i="7" s="1"/>
  <c r="Y186" i="7"/>
  <c r="Z186" i="7" s="1"/>
  <c r="P187" i="7"/>
  <c r="AA186" i="7"/>
  <c r="AB186" i="7" s="1"/>
  <c r="R187" i="11"/>
  <c r="U186" i="11"/>
  <c r="V186" i="11" s="1"/>
  <c r="X190" i="13"/>
  <c r="Y190" i="13" s="1"/>
  <c r="P191" i="13"/>
  <c r="Z190" i="13"/>
  <c r="AA190" i="13" s="1"/>
  <c r="P188" i="6"/>
  <c r="AA187" i="6"/>
  <c r="AB187" i="6" s="1"/>
  <c r="AC187" i="6"/>
  <c r="AD187" i="6" s="1"/>
  <c r="Y187" i="6"/>
  <c r="Z187" i="6" s="1"/>
  <c r="Q188" i="9"/>
  <c r="Y187" i="9"/>
  <c r="Z187" i="9" s="1"/>
  <c r="W187" i="9"/>
  <c r="X187" i="9" s="1"/>
  <c r="R188" i="9"/>
  <c r="U187" i="9"/>
  <c r="V187" i="9" s="1"/>
  <c r="W187" i="10"/>
  <c r="P190" i="11"/>
  <c r="P192" i="13" l="1"/>
  <c r="X191" i="13"/>
  <c r="Y191" i="13" s="1"/>
  <c r="Z191" i="13"/>
  <c r="AA191" i="13" s="1"/>
  <c r="Q188" i="11"/>
  <c r="W187" i="11"/>
  <c r="X187" i="11" s="1"/>
  <c r="Y187" i="11"/>
  <c r="Z187" i="11" s="1"/>
  <c r="Q188" i="14"/>
  <c r="U187" i="14"/>
  <c r="Q188" i="5"/>
  <c r="U187" i="5"/>
  <c r="X187" i="14"/>
  <c r="S188" i="14"/>
  <c r="W187" i="14"/>
  <c r="X187" i="5"/>
  <c r="W187" i="5"/>
  <c r="S188" i="5"/>
  <c r="Q189" i="9"/>
  <c r="Y188" i="9"/>
  <c r="Z188" i="9" s="1"/>
  <c r="W188" i="9"/>
  <c r="X188" i="9" s="1"/>
  <c r="P188" i="7"/>
  <c r="AA187" i="7"/>
  <c r="AB187" i="7" s="1"/>
  <c r="AC187" i="7"/>
  <c r="AD187" i="7" s="1"/>
  <c r="Y187" i="7"/>
  <c r="Z187" i="7" s="1"/>
  <c r="Q191" i="15"/>
  <c r="P190" i="10"/>
  <c r="X189" i="10"/>
  <c r="Y189" i="10" s="1"/>
  <c r="V189" i="10"/>
  <c r="Z191" i="12"/>
  <c r="AA191" i="12" s="1"/>
  <c r="X191" i="12"/>
  <c r="Y191" i="12" s="1"/>
  <c r="U191" i="12"/>
  <c r="P192" i="12"/>
  <c r="X188" i="15"/>
  <c r="S189" i="15"/>
  <c r="W188" i="15"/>
  <c r="P188" i="5"/>
  <c r="AA187" i="5"/>
  <c r="AB187" i="5" s="1"/>
  <c r="AC187" i="5"/>
  <c r="AD187" i="5" s="1"/>
  <c r="Y187" i="5"/>
  <c r="Z187" i="5" s="1"/>
  <c r="X188" i="6"/>
  <c r="W188" i="6"/>
  <c r="S189" i="6"/>
  <c r="P190" i="8"/>
  <c r="P191" i="9"/>
  <c r="S191" i="8"/>
  <c r="P191" i="11"/>
  <c r="AC188" i="6"/>
  <c r="AD188" i="6" s="1"/>
  <c r="Y188" i="6"/>
  <c r="Z188" i="6" s="1"/>
  <c r="P189" i="6"/>
  <c r="AA188" i="6"/>
  <c r="AB188" i="6" s="1"/>
  <c r="Q188" i="7"/>
  <c r="U187" i="7"/>
  <c r="S189" i="10"/>
  <c r="Z189" i="10" s="1"/>
  <c r="AA189" i="10" s="1"/>
  <c r="U188" i="10"/>
  <c r="AC188" i="15"/>
  <c r="AD188" i="15" s="1"/>
  <c r="Y188" i="15"/>
  <c r="Z188" i="15" s="1"/>
  <c r="AA188" i="15"/>
  <c r="AB188" i="15" s="1"/>
  <c r="P189" i="15"/>
  <c r="U188" i="15"/>
  <c r="R189" i="9"/>
  <c r="U188" i="9"/>
  <c r="V188" i="9" s="1"/>
  <c r="R188" i="11"/>
  <c r="U187" i="11"/>
  <c r="V187" i="11" s="1"/>
  <c r="W188" i="10"/>
  <c r="Y187" i="14"/>
  <c r="Z187" i="14" s="1"/>
  <c r="AC187" i="14"/>
  <c r="AD187" i="14" s="1"/>
  <c r="AA187" i="14"/>
  <c r="AB187" i="14" s="1"/>
  <c r="P188" i="14"/>
  <c r="Q189" i="6"/>
  <c r="U188" i="6"/>
  <c r="X187" i="7"/>
  <c r="W187" i="7"/>
  <c r="S188" i="7"/>
  <c r="R188" i="8"/>
  <c r="U187" i="8"/>
  <c r="V187" i="8"/>
  <c r="W187" i="8" s="1"/>
  <c r="Q188" i="8"/>
  <c r="X187" i="8"/>
  <c r="Y187" i="8" s="1"/>
  <c r="Z187" i="8"/>
  <c r="AA187" i="8" s="1"/>
  <c r="U188" i="7" l="1"/>
  <c r="Q189" i="7"/>
  <c r="P191" i="8"/>
  <c r="AA188" i="14"/>
  <c r="AB188" i="14" s="1"/>
  <c r="AC188" i="14"/>
  <c r="AD188" i="14" s="1"/>
  <c r="P189" i="14"/>
  <c r="Y188" i="14"/>
  <c r="Z188" i="14" s="1"/>
  <c r="R190" i="9"/>
  <c r="U189" i="9"/>
  <c r="V189" i="9" s="1"/>
  <c r="P192" i="9"/>
  <c r="W189" i="6"/>
  <c r="S190" i="6"/>
  <c r="X189" i="6"/>
  <c r="W189" i="15"/>
  <c r="S190" i="15"/>
  <c r="X189" i="15"/>
  <c r="U188" i="14"/>
  <c r="Q189" i="14"/>
  <c r="V190" i="10"/>
  <c r="X190" i="10"/>
  <c r="Y190" i="10" s="1"/>
  <c r="P191" i="10"/>
  <c r="R189" i="11"/>
  <c r="U188" i="11"/>
  <c r="V188" i="11" s="1"/>
  <c r="P190" i="15"/>
  <c r="AA189" i="15"/>
  <c r="AB189" i="15" s="1"/>
  <c r="AC189" i="15"/>
  <c r="AD189" i="15" s="1"/>
  <c r="Y189" i="15"/>
  <c r="Z189" i="15" s="1"/>
  <c r="U189" i="15"/>
  <c r="AC188" i="5"/>
  <c r="AD188" i="5" s="1"/>
  <c r="Y188" i="5"/>
  <c r="Z188" i="5" s="1"/>
  <c r="P189" i="5"/>
  <c r="AA188" i="5"/>
  <c r="AB188" i="5" s="1"/>
  <c r="U192" i="12"/>
  <c r="Z192" i="12"/>
  <c r="AA192" i="12" s="1"/>
  <c r="P193" i="12"/>
  <c r="X192" i="12"/>
  <c r="Y192" i="12" s="1"/>
  <c r="Q190" i="9"/>
  <c r="Y189" i="9"/>
  <c r="Z189" i="9" s="1"/>
  <c r="W189" i="9"/>
  <c r="X189" i="9" s="1"/>
  <c r="U188" i="5"/>
  <c r="Q189" i="5"/>
  <c r="X192" i="13"/>
  <c r="Y192" i="13" s="1"/>
  <c r="P193" i="13"/>
  <c r="Z192" i="13"/>
  <c r="AA192" i="13" s="1"/>
  <c r="R189" i="8"/>
  <c r="U188" i="8"/>
  <c r="V188" i="8"/>
  <c r="W188" i="8" s="1"/>
  <c r="Q189" i="8"/>
  <c r="Z188" i="8"/>
  <c r="AA188" i="8" s="1"/>
  <c r="X188" i="8"/>
  <c r="Y188" i="8" s="1"/>
  <c r="S189" i="7"/>
  <c r="X188" i="7"/>
  <c r="W188" i="7"/>
  <c r="U189" i="6"/>
  <c r="Q190" i="6"/>
  <c r="U189" i="10"/>
  <c r="S190" i="10"/>
  <c r="P190" i="6"/>
  <c r="AA189" i="6"/>
  <c r="AB189" i="6" s="1"/>
  <c r="AC189" i="6"/>
  <c r="AD189" i="6" s="1"/>
  <c r="Y189" i="6"/>
  <c r="Z189" i="6" s="1"/>
  <c r="P192" i="11"/>
  <c r="S192" i="8"/>
  <c r="W189" i="10"/>
  <c r="Q192" i="15"/>
  <c r="AC188" i="7"/>
  <c r="AD188" i="7" s="1"/>
  <c r="Y188" i="7"/>
  <c r="Z188" i="7" s="1"/>
  <c r="P189" i="7"/>
  <c r="AA188" i="7"/>
  <c r="AB188" i="7" s="1"/>
  <c r="S189" i="5"/>
  <c r="X188" i="5"/>
  <c r="W188" i="5"/>
  <c r="S189" i="14"/>
  <c r="W188" i="14"/>
  <c r="X188" i="14"/>
  <c r="Q189" i="11"/>
  <c r="Y188" i="11"/>
  <c r="Z188" i="11" s="1"/>
  <c r="W188" i="11"/>
  <c r="X188" i="11" s="1"/>
  <c r="Q190" i="8" l="1"/>
  <c r="Z189" i="8"/>
  <c r="AA189" i="8" s="1"/>
  <c r="X189" i="8"/>
  <c r="Y189" i="8" s="1"/>
  <c r="V191" i="10"/>
  <c r="X191" i="10"/>
  <c r="Y191" i="10" s="1"/>
  <c r="P192" i="10"/>
  <c r="Q190" i="14"/>
  <c r="U189" i="14"/>
  <c r="Q191" i="6"/>
  <c r="U190" i="6"/>
  <c r="X189" i="7"/>
  <c r="W189" i="7"/>
  <c r="S190" i="7"/>
  <c r="Z193" i="13"/>
  <c r="AA193" i="13" s="1"/>
  <c r="X193" i="13"/>
  <c r="Y193" i="13" s="1"/>
  <c r="P194" i="13"/>
  <c r="P194" i="12"/>
  <c r="X193" i="12"/>
  <c r="Y193" i="12" s="1"/>
  <c r="U193" i="12"/>
  <c r="Z193" i="12"/>
  <c r="AA193" i="12" s="1"/>
  <c r="P190" i="5"/>
  <c r="AA189" i="5"/>
  <c r="AB189" i="5" s="1"/>
  <c r="AC189" i="5"/>
  <c r="AD189" i="5" s="1"/>
  <c r="Y189" i="5"/>
  <c r="Z189" i="5" s="1"/>
  <c r="AC190" i="15"/>
  <c r="AD190" i="15" s="1"/>
  <c r="Y190" i="15"/>
  <c r="Z190" i="15" s="1"/>
  <c r="AA190" i="15"/>
  <c r="AB190" i="15" s="1"/>
  <c r="P191" i="15"/>
  <c r="U190" i="15"/>
  <c r="R191" i="9"/>
  <c r="U190" i="9"/>
  <c r="V190" i="9" s="1"/>
  <c r="P192" i="8"/>
  <c r="S193" i="8"/>
  <c r="AC190" i="6"/>
  <c r="AD190" i="6" s="1"/>
  <c r="Y190" i="6"/>
  <c r="Z190" i="6" s="1"/>
  <c r="P191" i="6"/>
  <c r="AA190" i="6"/>
  <c r="AB190" i="6" s="1"/>
  <c r="W190" i="10"/>
  <c r="X190" i="6"/>
  <c r="W190" i="6"/>
  <c r="S191" i="6"/>
  <c r="Q190" i="7"/>
  <c r="U189" i="7"/>
  <c r="X189" i="5"/>
  <c r="W189" i="5"/>
  <c r="S190" i="5"/>
  <c r="X189" i="14"/>
  <c r="S190" i="14"/>
  <c r="W189" i="14"/>
  <c r="P193" i="11"/>
  <c r="Q190" i="11"/>
  <c r="Y189" i="11"/>
  <c r="Z189" i="11" s="1"/>
  <c r="W189" i="11"/>
  <c r="X189" i="11" s="1"/>
  <c r="P190" i="7"/>
  <c r="AA189" i="7"/>
  <c r="AB189" i="7" s="1"/>
  <c r="AC189" i="7"/>
  <c r="AD189" i="7" s="1"/>
  <c r="Y189" i="7"/>
  <c r="Z189" i="7" s="1"/>
  <c r="Q193" i="15"/>
  <c r="U190" i="10"/>
  <c r="S191" i="10"/>
  <c r="Z191" i="10" s="1"/>
  <c r="AA191" i="10" s="1"/>
  <c r="R190" i="8"/>
  <c r="U189" i="8"/>
  <c r="V189" i="8"/>
  <c r="W189" i="8" s="1"/>
  <c r="Q190" i="5"/>
  <c r="U189" i="5"/>
  <c r="Q191" i="9"/>
  <c r="W190" i="9"/>
  <c r="X190" i="9" s="1"/>
  <c r="Y190" i="9"/>
  <c r="Z190" i="9" s="1"/>
  <c r="R190" i="11"/>
  <c r="U189" i="11"/>
  <c r="V189" i="11" s="1"/>
  <c r="Z190" i="10"/>
  <c r="AA190" i="10" s="1"/>
  <c r="S191" i="15"/>
  <c r="W190" i="15"/>
  <c r="X190" i="15"/>
  <c r="P193" i="9"/>
  <c r="AC189" i="14"/>
  <c r="AD189" i="14" s="1"/>
  <c r="AA189" i="14"/>
  <c r="AB189" i="14" s="1"/>
  <c r="P190" i="14"/>
  <c r="Y189" i="14"/>
  <c r="Z189" i="14" s="1"/>
  <c r="P194" i="9" l="1"/>
  <c r="U190" i="14"/>
  <c r="Q191" i="14"/>
  <c r="Q192" i="9"/>
  <c r="Y191" i="9"/>
  <c r="Z191" i="9" s="1"/>
  <c r="W191" i="9"/>
  <c r="X191" i="9" s="1"/>
  <c r="Q191" i="11"/>
  <c r="W190" i="11"/>
  <c r="X190" i="11" s="1"/>
  <c r="Y190" i="11"/>
  <c r="Z190" i="11" s="1"/>
  <c r="P194" i="11"/>
  <c r="S191" i="5"/>
  <c r="X190" i="5"/>
  <c r="W190" i="5"/>
  <c r="U190" i="7"/>
  <c r="Q191" i="7"/>
  <c r="R192" i="9"/>
  <c r="U191" i="9"/>
  <c r="V191" i="9" s="1"/>
  <c r="P193" i="10"/>
  <c r="X192" i="10"/>
  <c r="Y192" i="10" s="1"/>
  <c r="V192" i="10"/>
  <c r="P191" i="14"/>
  <c r="Y190" i="14"/>
  <c r="Z190" i="14" s="1"/>
  <c r="AC190" i="14"/>
  <c r="AD190" i="14" s="1"/>
  <c r="AA190" i="14"/>
  <c r="AB190" i="14" s="1"/>
  <c r="R191" i="11"/>
  <c r="U190" i="11"/>
  <c r="V190" i="11" s="1"/>
  <c r="R191" i="8"/>
  <c r="V190" i="8"/>
  <c r="W190" i="8" s="1"/>
  <c r="U190" i="8"/>
  <c r="Q194" i="15"/>
  <c r="AC190" i="7"/>
  <c r="AD190" i="7" s="1"/>
  <c r="Y190" i="7"/>
  <c r="Z190" i="7" s="1"/>
  <c r="P191" i="7"/>
  <c r="AA190" i="7"/>
  <c r="AB190" i="7" s="1"/>
  <c r="W191" i="6"/>
  <c r="S192" i="6"/>
  <c r="X191" i="6"/>
  <c r="S194" i="8"/>
  <c r="AC190" i="5"/>
  <c r="AD190" i="5" s="1"/>
  <c r="Y190" i="5"/>
  <c r="Z190" i="5" s="1"/>
  <c r="P191" i="5"/>
  <c r="AA190" i="5"/>
  <c r="AB190" i="5" s="1"/>
  <c r="P195" i="12"/>
  <c r="X194" i="12"/>
  <c r="Y194" i="12" s="1"/>
  <c r="Z194" i="12"/>
  <c r="AA194" i="12" s="1"/>
  <c r="U194" i="12"/>
  <c r="S191" i="7"/>
  <c r="X190" i="7"/>
  <c r="W190" i="7"/>
  <c r="U191" i="6"/>
  <c r="Q192" i="6"/>
  <c r="W191" i="15"/>
  <c r="S192" i="15"/>
  <c r="X191" i="15"/>
  <c r="U190" i="5"/>
  <c r="Q191" i="5"/>
  <c r="S192" i="10"/>
  <c r="Z192" i="10" s="1"/>
  <c r="AA192" i="10" s="1"/>
  <c r="U191" i="10"/>
  <c r="S191" i="14"/>
  <c r="W190" i="14"/>
  <c r="X190" i="14"/>
  <c r="P192" i="6"/>
  <c r="AA191" i="6"/>
  <c r="AB191" i="6" s="1"/>
  <c r="AC191" i="6"/>
  <c r="AD191" i="6" s="1"/>
  <c r="Y191" i="6"/>
  <c r="Z191" i="6" s="1"/>
  <c r="P193" i="8"/>
  <c r="P192" i="15"/>
  <c r="AA191" i="15"/>
  <c r="AB191" i="15" s="1"/>
  <c r="Y191" i="15"/>
  <c r="Z191" i="15" s="1"/>
  <c r="AC191" i="15"/>
  <c r="AD191" i="15" s="1"/>
  <c r="U191" i="15"/>
  <c r="Z194" i="13"/>
  <c r="AA194" i="13" s="1"/>
  <c r="X194" i="13"/>
  <c r="Y194" i="13" s="1"/>
  <c r="P195" i="13"/>
  <c r="W191" i="10"/>
  <c r="Q191" i="8"/>
  <c r="Z190" i="8"/>
  <c r="AA190" i="8" s="1"/>
  <c r="X190" i="8"/>
  <c r="Y190" i="8" s="1"/>
  <c r="P196" i="13" l="1"/>
  <c r="X195" i="13"/>
  <c r="Y195" i="13" s="1"/>
  <c r="Z195" i="13"/>
  <c r="AA195" i="13" s="1"/>
  <c r="X191" i="14"/>
  <c r="W191" i="14"/>
  <c r="S192" i="14"/>
  <c r="Q193" i="6"/>
  <c r="U192" i="6"/>
  <c r="X191" i="7"/>
  <c r="W191" i="7"/>
  <c r="S192" i="7"/>
  <c r="Z195" i="12"/>
  <c r="AA195" i="12" s="1"/>
  <c r="U195" i="12"/>
  <c r="P196" i="12"/>
  <c r="X195" i="12"/>
  <c r="Y195" i="12" s="1"/>
  <c r="X192" i="6"/>
  <c r="W192" i="6"/>
  <c r="S193" i="6"/>
  <c r="R192" i="11"/>
  <c r="U191" i="11"/>
  <c r="V191" i="11" s="1"/>
  <c r="AA191" i="14"/>
  <c r="AB191" i="14" s="1"/>
  <c r="AC191" i="14"/>
  <c r="AD191" i="14" s="1"/>
  <c r="P192" i="14"/>
  <c r="Y191" i="14"/>
  <c r="Z191" i="14" s="1"/>
  <c r="P194" i="10"/>
  <c r="X193" i="10"/>
  <c r="Y193" i="10" s="1"/>
  <c r="V193" i="10"/>
  <c r="S193" i="15"/>
  <c r="X192" i="15"/>
  <c r="W192" i="15"/>
  <c r="P192" i="5"/>
  <c r="AA191" i="5"/>
  <c r="AB191" i="5" s="1"/>
  <c r="AC191" i="5"/>
  <c r="AD191" i="5" s="1"/>
  <c r="Y191" i="5"/>
  <c r="Z191" i="5" s="1"/>
  <c r="Q192" i="8"/>
  <c r="X191" i="8"/>
  <c r="Y191" i="8" s="1"/>
  <c r="Z191" i="8"/>
  <c r="AA191" i="8" s="1"/>
  <c r="AC192" i="15"/>
  <c r="AD192" i="15" s="1"/>
  <c r="Y192" i="15"/>
  <c r="Z192" i="15" s="1"/>
  <c r="AA192" i="15"/>
  <c r="AB192" i="15" s="1"/>
  <c r="P193" i="15"/>
  <c r="U192" i="15"/>
  <c r="AC192" i="6"/>
  <c r="AD192" i="6" s="1"/>
  <c r="Y192" i="6"/>
  <c r="Z192" i="6" s="1"/>
  <c r="P193" i="6"/>
  <c r="AA192" i="6"/>
  <c r="AB192" i="6" s="1"/>
  <c r="W192" i="10"/>
  <c r="Q193" i="9"/>
  <c r="Y192" i="9"/>
  <c r="Z192" i="9" s="1"/>
  <c r="W192" i="9"/>
  <c r="X192" i="9" s="1"/>
  <c r="R192" i="8"/>
  <c r="U191" i="8"/>
  <c r="V191" i="8"/>
  <c r="W191" i="8" s="1"/>
  <c r="R193" i="9"/>
  <c r="U192" i="9"/>
  <c r="V192" i="9" s="1"/>
  <c r="P195" i="11"/>
  <c r="Q192" i="11"/>
  <c r="W191" i="11"/>
  <c r="X191" i="11" s="1"/>
  <c r="Y191" i="11"/>
  <c r="Z191" i="11" s="1"/>
  <c r="Q192" i="14"/>
  <c r="U191" i="14"/>
  <c r="P195" i="9"/>
  <c r="S193" i="10"/>
  <c r="Z193" i="10" s="1"/>
  <c r="AA193" i="10" s="1"/>
  <c r="U192" i="10"/>
  <c r="S195" i="8"/>
  <c r="P194" i="8"/>
  <c r="Q192" i="5"/>
  <c r="U191" i="5"/>
  <c r="P192" i="7"/>
  <c r="AA191" i="7"/>
  <c r="AB191" i="7" s="1"/>
  <c r="AC191" i="7"/>
  <c r="AD191" i="7" s="1"/>
  <c r="Y191" i="7"/>
  <c r="Z191" i="7" s="1"/>
  <c r="Q195" i="15"/>
  <c r="Q192" i="7"/>
  <c r="U191" i="7"/>
  <c r="X191" i="5"/>
  <c r="W191" i="5"/>
  <c r="S192" i="5"/>
  <c r="P196" i="9" l="1"/>
  <c r="T195" i="9"/>
  <c r="R194" i="9"/>
  <c r="U193" i="9"/>
  <c r="V193" i="9" s="1"/>
  <c r="AC192" i="14"/>
  <c r="AD192" i="14" s="1"/>
  <c r="P193" i="14"/>
  <c r="AA192" i="14"/>
  <c r="AB192" i="14" s="1"/>
  <c r="Y192" i="14"/>
  <c r="Z192" i="14" s="1"/>
  <c r="R193" i="11"/>
  <c r="U192" i="11"/>
  <c r="V192" i="11" s="1"/>
  <c r="S193" i="7"/>
  <c r="X192" i="7"/>
  <c r="W192" i="7"/>
  <c r="U193" i="6"/>
  <c r="Q194" i="6"/>
  <c r="S193" i="5"/>
  <c r="X192" i="5"/>
  <c r="W192" i="5"/>
  <c r="U192" i="7"/>
  <c r="Q193" i="7"/>
  <c r="U192" i="5"/>
  <c r="Q193" i="5"/>
  <c r="U193" i="10"/>
  <c r="S194" i="10"/>
  <c r="P196" i="11"/>
  <c r="T195" i="11"/>
  <c r="P194" i="6"/>
  <c r="AA193" i="6"/>
  <c r="AB193" i="6" s="1"/>
  <c r="AC193" i="6"/>
  <c r="AD193" i="6" s="1"/>
  <c r="Y193" i="6"/>
  <c r="Z193" i="6" s="1"/>
  <c r="P194" i="15"/>
  <c r="AA193" i="15"/>
  <c r="AB193" i="15" s="1"/>
  <c r="AC193" i="15"/>
  <c r="AD193" i="15" s="1"/>
  <c r="Y193" i="15"/>
  <c r="Z193" i="15" s="1"/>
  <c r="U193" i="15"/>
  <c r="W193" i="6"/>
  <c r="S194" i="6"/>
  <c r="X193" i="6"/>
  <c r="U196" i="12"/>
  <c r="Z196" i="12"/>
  <c r="AA196" i="12" s="1"/>
  <c r="X196" i="12"/>
  <c r="Y196" i="12" s="1"/>
  <c r="P197" i="12"/>
  <c r="S193" i="14"/>
  <c r="X192" i="14"/>
  <c r="W192" i="14"/>
  <c r="Q196" i="15"/>
  <c r="P195" i="8"/>
  <c r="Q193" i="11"/>
  <c r="W192" i="11"/>
  <c r="X192" i="11" s="1"/>
  <c r="Y192" i="11"/>
  <c r="Z192" i="11" s="1"/>
  <c r="Q194" i="9"/>
  <c r="W193" i="9"/>
  <c r="X193" i="9" s="1"/>
  <c r="Y193" i="9"/>
  <c r="Z193" i="9" s="1"/>
  <c r="W193" i="15"/>
  <c r="S194" i="15"/>
  <c r="X193" i="15"/>
  <c r="Z194" i="10"/>
  <c r="AA194" i="10" s="1"/>
  <c r="V194" i="10"/>
  <c r="W194" i="10" s="1"/>
  <c r="P195" i="10"/>
  <c r="X194" i="10"/>
  <c r="Y194" i="10" s="1"/>
  <c r="Z196" i="13"/>
  <c r="AA196" i="13" s="1"/>
  <c r="P197" i="13"/>
  <c r="X196" i="13"/>
  <c r="Y196" i="13" s="1"/>
  <c r="AC192" i="7"/>
  <c r="AD192" i="7" s="1"/>
  <c r="Y192" i="7"/>
  <c r="Z192" i="7" s="1"/>
  <c r="P193" i="7"/>
  <c r="AA192" i="7"/>
  <c r="AB192" i="7" s="1"/>
  <c r="S196" i="8"/>
  <c r="U192" i="14"/>
  <c r="Q193" i="14"/>
  <c r="R193" i="8"/>
  <c r="U192" i="8"/>
  <c r="V192" i="8"/>
  <c r="W192" i="8" s="1"/>
  <c r="Q193" i="8"/>
  <c r="Z192" i="8"/>
  <c r="AA192" i="8" s="1"/>
  <c r="X192" i="8"/>
  <c r="Y192" i="8" s="1"/>
  <c r="AC192" i="5"/>
  <c r="AD192" i="5" s="1"/>
  <c r="Y192" i="5"/>
  <c r="Z192" i="5" s="1"/>
  <c r="P193" i="5"/>
  <c r="AA192" i="5"/>
  <c r="AB192" i="5" s="1"/>
  <c r="W193" i="10"/>
  <c r="U197" i="12" l="1"/>
  <c r="Z197" i="12"/>
  <c r="AA197" i="12" s="1"/>
  <c r="T197" i="12"/>
  <c r="X197" i="12"/>
  <c r="Y197" i="12" s="1"/>
  <c r="R198" i="12"/>
  <c r="R199" i="12" s="1"/>
  <c r="R200" i="12" s="1"/>
  <c r="R201" i="12" s="1"/>
  <c r="R202" i="12" s="1"/>
  <c r="R203" i="12" s="1"/>
  <c r="R204" i="12" s="1"/>
  <c r="R205" i="12" s="1"/>
  <c r="R206" i="12" s="1"/>
  <c r="R207" i="12" s="1"/>
  <c r="R208" i="12" s="1"/>
  <c r="R209" i="12" s="1"/>
  <c r="P198" i="12"/>
  <c r="R194" i="11"/>
  <c r="U193" i="11"/>
  <c r="V193" i="11" s="1"/>
  <c r="P197" i="9"/>
  <c r="R194" i="8"/>
  <c r="U193" i="8"/>
  <c r="V193" i="8"/>
  <c r="W193" i="8" s="1"/>
  <c r="Q194" i="11"/>
  <c r="W193" i="11"/>
  <c r="X193" i="11" s="1"/>
  <c r="Y193" i="11"/>
  <c r="Z193" i="11" s="1"/>
  <c r="X194" i="6"/>
  <c r="W194" i="6"/>
  <c r="S195" i="6"/>
  <c r="P197" i="11"/>
  <c r="U194" i="10"/>
  <c r="S195" i="10"/>
  <c r="Z195" i="10" s="1"/>
  <c r="AA195" i="10" s="1"/>
  <c r="Q194" i="7"/>
  <c r="U193" i="7"/>
  <c r="X193" i="5"/>
  <c r="W193" i="5"/>
  <c r="S194" i="5"/>
  <c r="P194" i="5"/>
  <c r="AA193" i="5"/>
  <c r="AB193" i="5" s="1"/>
  <c r="AC193" i="5"/>
  <c r="AD193" i="5" s="1"/>
  <c r="Y193" i="5"/>
  <c r="Z193" i="5" s="1"/>
  <c r="S197" i="8"/>
  <c r="Q194" i="8"/>
  <c r="Z193" i="8"/>
  <c r="AA193" i="8" s="1"/>
  <c r="X193" i="8"/>
  <c r="Y193" i="8" s="1"/>
  <c r="Q194" i="14"/>
  <c r="U193" i="14"/>
  <c r="V195" i="10"/>
  <c r="W195" i="10" s="1"/>
  <c r="X195" i="10"/>
  <c r="Y195" i="10" s="1"/>
  <c r="P196" i="10"/>
  <c r="T195" i="10"/>
  <c r="S195" i="15"/>
  <c r="X194" i="15"/>
  <c r="W194" i="15"/>
  <c r="Q195" i="9"/>
  <c r="Y194" i="9"/>
  <c r="Z194" i="9" s="1"/>
  <c r="W194" i="9"/>
  <c r="X194" i="9" s="1"/>
  <c r="P196" i="8"/>
  <c r="T195" i="8"/>
  <c r="Q195" i="6"/>
  <c r="U194" i="6"/>
  <c r="X193" i="7"/>
  <c r="W193" i="7"/>
  <c r="S194" i="7"/>
  <c r="R195" i="9"/>
  <c r="U195" i="9" s="1"/>
  <c r="V195" i="9" s="1"/>
  <c r="U194" i="9"/>
  <c r="V194" i="9" s="1"/>
  <c r="P194" i="7"/>
  <c r="AA193" i="7"/>
  <c r="AB193" i="7" s="1"/>
  <c r="AC193" i="7"/>
  <c r="AD193" i="7" s="1"/>
  <c r="Y193" i="7"/>
  <c r="Z193" i="7" s="1"/>
  <c r="Z197" i="13"/>
  <c r="AA197" i="13" s="1"/>
  <c r="X197" i="13"/>
  <c r="Y197" i="13" s="1"/>
  <c r="T197" i="13"/>
  <c r="P198" i="13"/>
  <c r="Q197" i="15"/>
  <c r="X193" i="14"/>
  <c r="W193" i="14"/>
  <c r="S194" i="14"/>
  <c r="AC194" i="15"/>
  <c r="AD194" i="15" s="1"/>
  <c r="Y194" i="15"/>
  <c r="Z194" i="15" s="1"/>
  <c r="P195" i="15"/>
  <c r="AA194" i="15"/>
  <c r="AB194" i="15" s="1"/>
  <c r="U194" i="15"/>
  <c r="AC194" i="6"/>
  <c r="AD194" i="6" s="1"/>
  <c r="Y194" i="6"/>
  <c r="Z194" i="6" s="1"/>
  <c r="P195" i="6"/>
  <c r="AA194" i="6"/>
  <c r="AB194" i="6" s="1"/>
  <c r="Q194" i="5"/>
  <c r="U193" i="5"/>
  <c r="P194" i="14"/>
  <c r="AC193" i="14"/>
  <c r="AD193" i="14" s="1"/>
  <c r="AA193" i="14"/>
  <c r="AB193" i="14" s="1"/>
  <c r="Y193" i="14"/>
  <c r="Z193" i="14" s="1"/>
  <c r="P199" i="13" l="1"/>
  <c r="X198" i="13"/>
  <c r="Y198" i="13" s="1"/>
  <c r="Z198" i="13"/>
  <c r="AA198" i="13" s="1"/>
  <c r="R198" i="15"/>
  <c r="R199" i="15" s="1"/>
  <c r="R200" i="15" s="1"/>
  <c r="R201" i="15" s="1"/>
  <c r="R202" i="15" s="1"/>
  <c r="R203" i="15" s="1"/>
  <c r="R204" i="15" s="1"/>
  <c r="R205" i="15" s="1"/>
  <c r="R206" i="15" s="1"/>
  <c r="R207" i="15" s="1"/>
  <c r="R208" i="15" s="1"/>
  <c r="R209" i="15" s="1"/>
  <c r="Q198" i="15"/>
  <c r="S195" i="7"/>
  <c r="X194" i="7"/>
  <c r="W194" i="7"/>
  <c r="U195" i="6"/>
  <c r="Q196" i="6"/>
  <c r="R196" i="9"/>
  <c r="Q196" i="9"/>
  <c r="Y195" i="9"/>
  <c r="Z195" i="9" s="1"/>
  <c r="W195" i="9"/>
  <c r="X195" i="9" s="1"/>
  <c r="S195" i="5"/>
  <c r="X194" i="5"/>
  <c r="W194" i="5"/>
  <c r="U194" i="7"/>
  <c r="Q195" i="7"/>
  <c r="Q195" i="11"/>
  <c r="W194" i="11"/>
  <c r="X194" i="11" s="1"/>
  <c r="Y194" i="11"/>
  <c r="Z194" i="11" s="1"/>
  <c r="P196" i="15"/>
  <c r="AA195" i="15"/>
  <c r="AB195" i="15" s="1"/>
  <c r="AC195" i="15"/>
  <c r="AD195" i="15" s="1"/>
  <c r="Y195" i="15"/>
  <c r="Z195" i="15" s="1"/>
  <c r="U195" i="15"/>
  <c r="P195" i="14"/>
  <c r="AC194" i="14"/>
  <c r="AD194" i="14" s="1"/>
  <c r="AA194" i="14"/>
  <c r="AB194" i="14" s="1"/>
  <c r="Y194" i="14"/>
  <c r="Z194" i="14" s="1"/>
  <c r="P196" i="6"/>
  <c r="AA195" i="6"/>
  <c r="AB195" i="6" s="1"/>
  <c r="AC195" i="6"/>
  <c r="AD195" i="6" s="1"/>
  <c r="Y195" i="6"/>
  <c r="Z195" i="6" s="1"/>
  <c r="S195" i="14"/>
  <c r="W194" i="14"/>
  <c r="X194" i="14"/>
  <c r="AC194" i="7"/>
  <c r="AD194" i="7" s="1"/>
  <c r="Y194" i="7"/>
  <c r="Z194" i="7" s="1"/>
  <c r="P195" i="7"/>
  <c r="AA194" i="7"/>
  <c r="AB194" i="7" s="1"/>
  <c r="P197" i="8"/>
  <c r="V196" i="10"/>
  <c r="X196" i="10"/>
  <c r="Y196" i="10" s="1"/>
  <c r="P197" i="10"/>
  <c r="Q195" i="8"/>
  <c r="X194" i="8"/>
  <c r="Y194" i="8" s="1"/>
  <c r="Z194" i="8"/>
  <c r="AA194" i="8" s="1"/>
  <c r="U195" i="10"/>
  <c r="S196" i="10"/>
  <c r="R195" i="11"/>
  <c r="U195" i="11" s="1"/>
  <c r="V195" i="11" s="1"/>
  <c r="U194" i="11"/>
  <c r="V194" i="11" s="1"/>
  <c r="U194" i="14"/>
  <c r="Q195" i="14"/>
  <c r="S198" i="8"/>
  <c r="P198" i="11"/>
  <c r="P199" i="12"/>
  <c r="X198" i="12"/>
  <c r="Y198" i="12" s="1"/>
  <c r="U198" i="12"/>
  <c r="Z198" i="12"/>
  <c r="AA198" i="12" s="1"/>
  <c r="U194" i="5"/>
  <c r="Q195" i="5"/>
  <c r="W195" i="15"/>
  <c r="S196" i="15"/>
  <c r="X195" i="15"/>
  <c r="AC194" i="5"/>
  <c r="AD194" i="5" s="1"/>
  <c r="Y194" i="5"/>
  <c r="Z194" i="5" s="1"/>
  <c r="P195" i="5"/>
  <c r="AA194" i="5"/>
  <c r="AB194" i="5" s="1"/>
  <c r="W195" i="6"/>
  <c r="S196" i="6"/>
  <c r="X195" i="6"/>
  <c r="R195" i="8"/>
  <c r="V194" i="8"/>
  <c r="W194" i="8" s="1"/>
  <c r="U194" i="8"/>
  <c r="P198" i="9"/>
  <c r="U195" i="8" l="1"/>
  <c r="V195" i="8"/>
  <c r="W195" i="8" s="1"/>
  <c r="Q196" i="5"/>
  <c r="U195" i="5"/>
  <c r="Q196" i="14"/>
  <c r="U195" i="14"/>
  <c r="S197" i="10"/>
  <c r="U196" i="10"/>
  <c r="R196" i="8"/>
  <c r="Q196" i="8"/>
  <c r="Z195" i="8"/>
  <c r="AA195" i="8" s="1"/>
  <c r="X195" i="8"/>
  <c r="Y195" i="8" s="1"/>
  <c r="Z196" i="10"/>
  <c r="AA196" i="10" s="1"/>
  <c r="P198" i="8"/>
  <c r="AC196" i="15"/>
  <c r="AD196" i="15" s="1"/>
  <c r="Y196" i="15"/>
  <c r="Z196" i="15" s="1"/>
  <c r="P197" i="15"/>
  <c r="AA196" i="15"/>
  <c r="AB196" i="15" s="1"/>
  <c r="U196" i="15"/>
  <c r="Q196" i="7"/>
  <c r="U195" i="7"/>
  <c r="X195" i="5"/>
  <c r="W195" i="5"/>
  <c r="S196" i="5"/>
  <c r="R197" i="9"/>
  <c r="U196" i="9"/>
  <c r="V196" i="9" s="1"/>
  <c r="P196" i="5"/>
  <c r="AA195" i="5"/>
  <c r="AB195" i="5" s="1"/>
  <c r="AC195" i="5"/>
  <c r="AD195" i="5" s="1"/>
  <c r="Y195" i="5"/>
  <c r="Z195" i="5" s="1"/>
  <c r="P200" i="12"/>
  <c r="X199" i="12"/>
  <c r="Y199" i="12" s="1"/>
  <c r="Z199" i="12"/>
  <c r="AA199" i="12" s="1"/>
  <c r="U199" i="12"/>
  <c r="P198" i="10"/>
  <c r="X197" i="10"/>
  <c r="Y197" i="10" s="1"/>
  <c r="Z197" i="10"/>
  <c r="AA197" i="10" s="1"/>
  <c r="V197" i="10"/>
  <c r="W197" i="10" s="1"/>
  <c r="Q197" i="6"/>
  <c r="U196" i="6"/>
  <c r="X195" i="7"/>
  <c r="W195" i="7"/>
  <c r="S196" i="7"/>
  <c r="P199" i="9"/>
  <c r="X196" i="6"/>
  <c r="W196" i="6"/>
  <c r="S197" i="6"/>
  <c r="X196" i="15"/>
  <c r="S197" i="15"/>
  <c r="W196" i="15"/>
  <c r="P199" i="11"/>
  <c r="S199" i="8"/>
  <c r="P196" i="7"/>
  <c r="AA195" i="7"/>
  <c r="AB195" i="7" s="1"/>
  <c r="AC195" i="7"/>
  <c r="AD195" i="7" s="1"/>
  <c r="Y195" i="7"/>
  <c r="Z195" i="7" s="1"/>
  <c r="Q199" i="15"/>
  <c r="W196" i="10"/>
  <c r="X195" i="14"/>
  <c r="W195" i="14"/>
  <c r="S196" i="14"/>
  <c r="AC196" i="6"/>
  <c r="AD196" i="6" s="1"/>
  <c r="Y196" i="6"/>
  <c r="Z196" i="6" s="1"/>
  <c r="P197" i="6"/>
  <c r="AA196" i="6"/>
  <c r="AB196" i="6" s="1"/>
  <c r="Y195" i="14"/>
  <c r="Z195" i="14" s="1"/>
  <c r="P196" i="14"/>
  <c r="AC195" i="14"/>
  <c r="AD195" i="14" s="1"/>
  <c r="AA195" i="14"/>
  <c r="AB195" i="14" s="1"/>
  <c r="R196" i="11"/>
  <c r="Q196" i="11"/>
  <c r="W195" i="11"/>
  <c r="X195" i="11" s="1"/>
  <c r="Y195" i="11"/>
  <c r="Z195" i="11" s="1"/>
  <c r="Q197" i="9"/>
  <c r="W196" i="9"/>
  <c r="X196" i="9" s="1"/>
  <c r="Y196" i="9"/>
  <c r="Z196" i="9" s="1"/>
  <c r="Z199" i="13"/>
  <c r="AA199" i="13" s="1"/>
  <c r="X199" i="13"/>
  <c r="Y199" i="13" s="1"/>
  <c r="P200" i="13"/>
  <c r="Z200" i="13" l="1"/>
  <c r="AA200" i="13" s="1"/>
  <c r="P201" i="13"/>
  <c r="X200" i="13"/>
  <c r="Y200" i="13" s="1"/>
  <c r="AC197" i="6"/>
  <c r="AD197" i="6" s="1"/>
  <c r="Y197" i="6"/>
  <c r="Z197" i="6" s="1"/>
  <c r="P198" i="6"/>
  <c r="AA197" i="6"/>
  <c r="AB197" i="6" s="1"/>
  <c r="R198" i="9"/>
  <c r="U197" i="9"/>
  <c r="V197" i="9" s="1"/>
  <c r="AC197" i="15"/>
  <c r="AD197" i="15" s="1"/>
  <c r="AA197" i="15"/>
  <c r="AB197" i="15" s="1"/>
  <c r="P198" i="15"/>
  <c r="Y197" i="15"/>
  <c r="Z197" i="15" s="1"/>
  <c r="U197" i="15"/>
  <c r="P199" i="8"/>
  <c r="Q197" i="11"/>
  <c r="W196" i="11"/>
  <c r="X196" i="11" s="1"/>
  <c r="Y196" i="11"/>
  <c r="Z196" i="11" s="1"/>
  <c r="AA196" i="14"/>
  <c r="AB196" i="14" s="1"/>
  <c r="P197" i="14"/>
  <c r="AC196" i="14"/>
  <c r="AD196" i="14" s="1"/>
  <c r="Y196" i="14"/>
  <c r="Z196" i="14" s="1"/>
  <c r="Q200" i="15"/>
  <c r="AC196" i="7"/>
  <c r="AD196" i="7" s="1"/>
  <c r="Y196" i="7"/>
  <c r="Z196" i="7" s="1"/>
  <c r="P197" i="7"/>
  <c r="AA196" i="7"/>
  <c r="AB196" i="7" s="1"/>
  <c r="S198" i="15"/>
  <c r="X197" i="15"/>
  <c r="W197" i="15"/>
  <c r="P200" i="9"/>
  <c r="S197" i="5"/>
  <c r="X196" i="5"/>
  <c r="W196" i="5"/>
  <c r="U196" i="7"/>
  <c r="Q197" i="7"/>
  <c r="S198" i="10"/>
  <c r="U197" i="10"/>
  <c r="U196" i="5"/>
  <c r="Q197" i="5"/>
  <c r="Q198" i="9"/>
  <c r="Y197" i="9"/>
  <c r="Z197" i="9" s="1"/>
  <c r="W197" i="9"/>
  <c r="X197" i="9" s="1"/>
  <c r="R197" i="11"/>
  <c r="U196" i="11"/>
  <c r="V196" i="11" s="1"/>
  <c r="S197" i="7"/>
  <c r="X196" i="7"/>
  <c r="W196" i="7"/>
  <c r="U197" i="6"/>
  <c r="R198" i="6"/>
  <c r="R199" i="6" s="1"/>
  <c r="R200" i="6" s="1"/>
  <c r="R201" i="6" s="1"/>
  <c r="R202" i="6" s="1"/>
  <c r="R203" i="6" s="1"/>
  <c r="R204" i="6" s="1"/>
  <c r="R205" i="6" s="1"/>
  <c r="R206" i="6" s="1"/>
  <c r="R207" i="6" s="1"/>
  <c r="R208" i="6" s="1"/>
  <c r="R209" i="6" s="1"/>
  <c r="Q198" i="6"/>
  <c r="P199" i="10"/>
  <c r="X198" i="10"/>
  <c r="Y198" i="10" s="1"/>
  <c r="Z198" i="10"/>
  <c r="AA198" i="10" s="1"/>
  <c r="V198" i="10"/>
  <c r="W198" i="10" s="1"/>
  <c r="Z200" i="12"/>
  <c r="AA200" i="12" s="1"/>
  <c r="X200" i="12"/>
  <c r="Y200" i="12" s="1"/>
  <c r="U200" i="12"/>
  <c r="P201" i="12"/>
  <c r="AC196" i="5"/>
  <c r="AD196" i="5" s="1"/>
  <c r="Y196" i="5"/>
  <c r="Z196" i="5" s="1"/>
  <c r="P197" i="5"/>
  <c r="AA196" i="5"/>
  <c r="AB196" i="5" s="1"/>
  <c r="Q197" i="8"/>
  <c r="X196" i="8"/>
  <c r="Y196" i="8" s="1"/>
  <c r="Z196" i="8"/>
  <c r="AA196" i="8" s="1"/>
  <c r="S197" i="14"/>
  <c r="X196" i="14"/>
  <c r="W196" i="14"/>
  <c r="S200" i="8"/>
  <c r="P200" i="11"/>
  <c r="S198" i="6"/>
  <c r="X197" i="6"/>
  <c r="W197" i="6"/>
  <c r="R197" i="8"/>
  <c r="V196" i="8"/>
  <c r="W196" i="8" s="1"/>
  <c r="U196" i="8"/>
  <c r="U196" i="14"/>
  <c r="Q197" i="14"/>
  <c r="R198" i="8" l="1"/>
  <c r="U197" i="8"/>
  <c r="V197" i="8"/>
  <c r="W197" i="8" s="1"/>
  <c r="Q199" i="9"/>
  <c r="Y198" i="9"/>
  <c r="Z198" i="9" s="1"/>
  <c r="W198" i="9"/>
  <c r="X198" i="9" s="1"/>
  <c r="U198" i="10"/>
  <c r="S199" i="10"/>
  <c r="X198" i="15"/>
  <c r="S199" i="15"/>
  <c r="W198" i="15"/>
  <c r="P199" i="15"/>
  <c r="AA198" i="15"/>
  <c r="AB198" i="15" s="1"/>
  <c r="AC198" i="15"/>
  <c r="AD198" i="15" s="1"/>
  <c r="Y198" i="15"/>
  <c r="Z198" i="15" s="1"/>
  <c r="U198" i="15"/>
  <c r="R199" i="9"/>
  <c r="U198" i="9"/>
  <c r="V198" i="9" s="1"/>
  <c r="W197" i="14"/>
  <c r="S198" i="14"/>
  <c r="X197" i="14"/>
  <c r="X198" i="6"/>
  <c r="W198" i="6"/>
  <c r="S199" i="6"/>
  <c r="Q198" i="8"/>
  <c r="X197" i="8"/>
  <c r="Y197" i="8" s="1"/>
  <c r="Z197" i="8"/>
  <c r="AA197" i="8" s="1"/>
  <c r="Z199" i="10"/>
  <c r="AA199" i="10" s="1"/>
  <c r="V199" i="10"/>
  <c r="W199" i="10" s="1"/>
  <c r="P200" i="10"/>
  <c r="X199" i="10"/>
  <c r="Y199" i="10" s="1"/>
  <c r="R198" i="11"/>
  <c r="U197" i="11"/>
  <c r="V197" i="11" s="1"/>
  <c r="U197" i="5"/>
  <c r="Q198" i="5"/>
  <c r="R198" i="5"/>
  <c r="R199" i="5" s="1"/>
  <c r="R200" i="5" s="1"/>
  <c r="R201" i="5" s="1"/>
  <c r="R202" i="5" s="1"/>
  <c r="R203" i="5" s="1"/>
  <c r="R204" i="5" s="1"/>
  <c r="R205" i="5" s="1"/>
  <c r="R206" i="5" s="1"/>
  <c r="R207" i="5" s="1"/>
  <c r="R208" i="5" s="1"/>
  <c r="R209" i="5" s="1"/>
  <c r="U197" i="7"/>
  <c r="R198" i="7"/>
  <c r="R199" i="7" s="1"/>
  <c r="R200" i="7" s="1"/>
  <c r="R201" i="7" s="1"/>
  <c r="R202" i="7" s="1"/>
  <c r="R203" i="7" s="1"/>
  <c r="R204" i="7" s="1"/>
  <c r="R205" i="7" s="1"/>
  <c r="R206" i="7" s="1"/>
  <c r="R207" i="7" s="1"/>
  <c r="R208" i="7" s="1"/>
  <c r="R209" i="7" s="1"/>
  <c r="Q198" i="7"/>
  <c r="W197" i="5"/>
  <c r="S198" i="5"/>
  <c r="X197" i="5"/>
  <c r="Q201" i="15"/>
  <c r="P198" i="14"/>
  <c r="AA197" i="14"/>
  <c r="AB197" i="14" s="1"/>
  <c r="AC197" i="14"/>
  <c r="AD197" i="14" s="1"/>
  <c r="Y197" i="14"/>
  <c r="Z197" i="14" s="1"/>
  <c r="Q198" i="11"/>
  <c r="W197" i="11"/>
  <c r="X197" i="11" s="1"/>
  <c r="Y197" i="11"/>
  <c r="Z197" i="11" s="1"/>
  <c r="U197" i="14"/>
  <c r="Q198" i="14"/>
  <c r="R198" i="14"/>
  <c r="R199" i="14" s="1"/>
  <c r="R200" i="14" s="1"/>
  <c r="R201" i="14" s="1"/>
  <c r="R202" i="14" s="1"/>
  <c r="R203" i="14" s="1"/>
  <c r="R204" i="14" s="1"/>
  <c r="R205" i="14" s="1"/>
  <c r="R206" i="14" s="1"/>
  <c r="R207" i="14" s="1"/>
  <c r="R208" i="14" s="1"/>
  <c r="R209" i="14" s="1"/>
  <c r="U201" i="12"/>
  <c r="Z201" i="12"/>
  <c r="AA201" i="12" s="1"/>
  <c r="P202" i="12"/>
  <c r="X201" i="12"/>
  <c r="Y201" i="12" s="1"/>
  <c r="Q199" i="6"/>
  <c r="U198" i="6"/>
  <c r="P201" i="9"/>
  <c r="P198" i="7"/>
  <c r="AA197" i="7"/>
  <c r="AB197" i="7" s="1"/>
  <c r="AC197" i="7"/>
  <c r="AD197" i="7" s="1"/>
  <c r="Y197" i="7"/>
  <c r="Z197" i="7" s="1"/>
  <c r="P199" i="6"/>
  <c r="AA198" i="6"/>
  <c r="AB198" i="6" s="1"/>
  <c r="AC198" i="6"/>
  <c r="AD198" i="6" s="1"/>
  <c r="Y198" i="6"/>
  <c r="Z198" i="6" s="1"/>
  <c r="Z201" i="13"/>
  <c r="AA201" i="13" s="1"/>
  <c r="X201" i="13"/>
  <c r="Y201" i="13" s="1"/>
  <c r="P202" i="13"/>
  <c r="P201" i="11"/>
  <c r="S201" i="8"/>
  <c r="P198" i="5"/>
  <c r="AA197" i="5"/>
  <c r="AB197" i="5" s="1"/>
  <c r="AC197" i="5"/>
  <c r="AD197" i="5" s="1"/>
  <c r="Y197" i="5"/>
  <c r="Z197" i="5" s="1"/>
  <c r="W197" i="7"/>
  <c r="S198" i="7"/>
  <c r="X197" i="7"/>
  <c r="P200" i="8"/>
  <c r="AC199" i="6" l="1"/>
  <c r="AD199" i="6" s="1"/>
  <c r="Y199" i="6"/>
  <c r="Z199" i="6" s="1"/>
  <c r="P200" i="6"/>
  <c r="AA199" i="6"/>
  <c r="AB199" i="6" s="1"/>
  <c r="P203" i="13"/>
  <c r="X202" i="13"/>
  <c r="Y202" i="13" s="1"/>
  <c r="Z202" i="13"/>
  <c r="AA202" i="13" s="1"/>
  <c r="R199" i="11"/>
  <c r="U198" i="11"/>
  <c r="V198" i="11" s="1"/>
  <c r="S200" i="6"/>
  <c r="X199" i="6"/>
  <c r="W199" i="6"/>
  <c r="X198" i="14"/>
  <c r="S199" i="14"/>
  <c r="W198" i="14"/>
  <c r="AA199" i="15"/>
  <c r="AB199" i="15" s="1"/>
  <c r="P200" i="15"/>
  <c r="AC199" i="15"/>
  <c r="AD199" i="15" s="1"/>
  <c r="Y199" i="15"/>
  <c r="Z199" i="15" s="1"/>
  <c r="U199" i="15"/>
  <c r="U199" i="10"/>
  <c r="S200" i="10"/>
  <c r="Q200" i="9"/>
  <c r="W199" i="9"/>
  <c r="X199" i="9" s="1"/>
  <c r="Y199" i="9"/>
  <c r="Z199" i="9" s="1"/>
  <c r="AC198" i="7"/>
  <c r="AD198" i="7" s="1"/>
  <c r="Y198" i="7"/>
  <c r="Z198" i="7" s="1"/>
  <c r="P199" i="7"/>
  <c r="AA198" i="7"/>
  <c r="AB198" i="7" s="1"/>
  <c r="P201" i="8"/>
  <c r="AC198" i="5"/>
  <c r="AD198" i="5" s="1"/>
  <c r="Y198" i="5"/>
  <c r="Z198" i="5" s="1"/>
  <c r="P199" i="5"/>
  <c r="AA198" i="5"/>
  <c r="AB198" i="5" s="1"/>
  <c r="U199" i="6"/>
  <c r="Q200" i="6"/>
  <c r="Q202" i="15"/>
  <c r="Q199" i="7"/>
  <c r="U198" i="7"/>
  <c r="Q199" i="5"/>
  <c r="U198" i="5"/>
  <c r="Z200" i="10"/>
  <c r="AA200" i="10" s="1"/>
  <c r="V200" i="10"/>
  <c r="W200" i="10" s="1"/>
  <c r="P201" i="10"/>
  <c r="X200" i="10"/>
  <c r="Y200" i="10" s="1"/>
  <c r="S200" i="15"/>
  <c r="W199" i="15"/>
  <c r="X199" i="15"/>
  <c r="S202" i="8"/>
  <c r="P202" i="9"/>
  <c r="X198" i="7"/>
  <c r="W198" i="7"/>
  <c r="S199" i="7"/>
  <c r="P202" i="11"/>
  <c r="P203" i="12"/>
  <c r="X202" i="12"/>
  <c r="Y202" i="12" s="1"/>
  <c r="U202" i="12"/>
  <c r="Z202" i="12"/>
  <c r="AA202" i="12" s="1"/>
  <c r="U198" i="14"/>
  <c r="Q199" i="14"/>
  <c r="Q199" i="11"/>
  <c r="W198" i="11"/>
  <c r="X198" i="11" s="1"/>
  <c r="Y198" i="11"/>
  <c r="Z198" i="11" s="1"/>
  <c r="AC198" i="14"/>
  <c r="AD198" i="14" s="1"/>
  <c r="Y198" i="14"/>
  <c r="Z198" i="14" s="1"/>
  <c r="AA198" i="14"/>
  <c r="AB198" i="14" s="1"/>
  <c r="P199" i="14"/>
  <c r="X198" i="5"/>
  <c r="W198" i="5"/>
  <c r="S199" i="5"/>
  <c r="Q199" i="8"/>
  <c r="X198" i="8"/>
  <c r="Y198" i="8" s="1"/>
  <c r="Z198" i="8"/>
  <c r="AA198" i="8" s="1"/>
  <c r="R200" i="9"/>
  <c r="U199" i="9"/>
  <c r="V199" i="9" s="1"/>
  <c r="R199" i="8"/>
  <c r="U198" i="8"/>
  <c r="V198" i="8"/>
  <c r="W198" i="8" s="1"/>
  <c r="P204" i="12" l="1"/>
  <c r="X203" i="12"/>
  <c r="Y203" i="12" s="1"/>
  <c r="Z203" i="12"/>
  <c r="AA203" i="12" s="1"/>
  <c r="U203" i="12"/>
  <c r="Q201" i="6"/>
  <c r="U200" i="6"/>
  <c r="Q201" i="9"/>
  <c r="Y200" i="9"/>
  <c r="Z200" i="9" s="1"/>
  <c r="W200" i="9"/>
  <c r="X200" i="9" s="1"/>
  <c r="Q200" i="11"/>
  <c r="W199" i="11"/>
  <c r="X199" i="11" s="1"/>
  <c r="Y199" i="11"/>
  <c r="Z199" i="11" s="1"/>
  <c r="S203" i="8"/>
  <c r="X200" i="15"/>
  <c r="S201" i="15"/>
  <c r="W200" i="15"/>
  <c r="U199" i="7"/>
  <c r="Q200" i="7"/>
  <c r="P202" i="8"/>
  <c r="S201" i="10"/>
  <c r="U200" i="10"/>
  <c r="W199" i="14"/>
  <c r="S200" i="14"/>
  <c r="X199" i="14"/>
  <c r="X200" i="6"/>
  <c r="W200" i="6"/>
  <c r="S201" i="6"/>
  <c r="P201" i="6"/>
  <c r="AA200" i="6"/>
  <c r="AB200" i="6" s="1"/>
  <c r="AC200" i="6"/>
  <c r="AD200" i="6" s="1"/>
  <c r="Y200" i="6"/>
  <c r="Z200" i="6" s="1"/>
  <c r="W199" i="5"/>
  <c r="S200" i="5"/>
  <c r="X199" i="5"/>
  <c r="R200" i="8"/>
  <c r="U199" i="8"/>
  <c r="V199" i="8"/>
  <c r="W199" i="8" s="1"/>
  <c r="Q200" i="14"/>
  <c r="U199" i="14"/>
  <c r="P203" i="11"/>
  <c r="W199" i="7"/>
  <c r="S200" i="7"/>
  <c r="X199" i="7"/>
  <c r="P203" i="9"/>
  <c r="U199" i="5"/>
  <c r="Q200" i="5"/>
  <c r="Q203" i="15"/>
  <c r="Y200" i="15"/>
  <c r="Z200" i="15" s="1"/>
  <c r="AA200" i="15"/>
  <c r="AB200" i="15" s="1"/>
  <c r="AC200" i="15"/>
  <c r="AD200" i="15" s="1"/>
  <c r="P201" i="15"/>
  <c r="U200" i="15"/>
  <c r="R201" i="9"/>
  <c r="U200" i="9"/>
  <c r="V200" i="9" s="1"/>
  <c r="Q200" i="8"/>
  <c r="Z199" i="8"/>
  <c r="AA199" i="8" s="1"/>
  <c r="X199" i="8"/>
  <c r="Y199" i="8" s="1"/>
  <c r="P200" i="14"/>
  <c r="AA199" i="14"/>
  <c r="AB199" i="14" s="1"/>
  <c r="AC199" i="14"/>
  <c r="AD199" i="14" s="1"/>
  <c r="Y199" i="14"/>
  <c r="Z199" i="14" s="1"/>
  <c r="P202" i="10"/>
  <c r="X201" i="10"/>
  <c r="Y201" i="10" s="1"/>
  <c r="V201" i="10"/>
  <c r="W201" i="10" s="1"/>
  <c r="Z201" i="10"/>
  <c r="AA201" i="10" s="1"/>
  <c r="P200" i="5"/>
  <c r="AA199" i="5"/>
  <c r="AB199" i="5" s="1"/>
  <c r="AC199" i="5"/>
  <c r="AD199" i="5" s="1"/>
  <c r="Y199" i="5"/>
  <c r="Z199" i="5" s="1"/>
  <c r="P200" i="7"/>
  <c r="AA199" i="7"/>
  <c r="AB199" i="7" s="1"/>
  <c r="AC199" i="7"/>
  <c r="AD199" i="7" s="1"/>
  <c r="Y199" i="7"/>
  <c r="Z199" i="7" s="1"/>
  <c r="R200" i="11"/>
  <c r="U199" i="11"/>
  <c r="V199" i="11" s="1"/>
  <c r="P204" i="13"/>
  <c r="Z203" i="13"/>
  <c r="AA203" i="13" s="1"/>
  <c r="X203" i="13"/>
  <c r="Y203" i="13" s="1"/>
  <c r="R201" i="11" l="1"/>
  <c r="U200" i="11"/>
  <c r="V200" i="11" s="1"/>
  <c r="P203" i="10"/>
  <c r="X202" i="10"/>
  <c r="Y202" i="10" s="1"/>
  <c r="V202" i="10"/>
  <c r="W202" i="10" s="1"/>
  <c r="R202" i="9"/>
  <c r="U201" i="9"/>
  <c r="V201" i="9" s="1"/>
  <c r="Q201" i="5"/>
  <c r="U200" i="5"/>
  <c r="P204" i="11"/>
  <c r="AC201" i="6"/>
  <c r="AD201" i="6" s="1"/>
  <c r="Y201" i="6"/>
  <c r="Z201" i="6" s="1"/>
  <c r="P202" i="6"/>
  <c r="AA201" i="6"/>
  <c r="AB201" i="6" s="1"/>
  <c r="S202" i="10"/>
  <c r="U201" i="10"/>
  <c r="S202" i="15"/>
  <c r="X201" i="15"/>
  <c r="W201" i="15"/>
  <c r="AC200" i="7"/>
  <c r="AD200" i="7" s="1"/>
  <c r="Y200" i="7"/>
  <c r="Z200" i="7" s="1"/>
  <c r="P201" i="7"/>
  <c r="AA200" i="7"/>
  <c r="AB200" i="7" s="1"/>
  <c r="Z204" i="13"/>
  <c r="AA204" i="13" s="1"/>
  <c r="P205" i="13"/>
  <c r="X204" i="13"/>
  <c r="Y204" i="13" s="1"/>
  <c r="P204" i="9"/>
  <c r="R201" i="8"/>
  <c r="V200" i="8"/>
  <c r="W200" i="8" s="1"/>
  <c r="U200" i="8"/>
  <c r="S202" i="6"/>
  <c r="X201" i="6"/>
  <c r="W201" i="6"/>
  <c r="S201" i="14"/>
  <c r="W200" i="14"/>
  <c r="X200" i="14"/>
  <c r="Q201" i="7"/>
  <c r="U200" i="7"/>
  <c r="Q202" i="9"/>
  <c r="W201" i="9"/>
  <c r="X201" i="9" s="1"/>
  <c r="Y201" i="9"/>
  <c r="Z201" i="9" s="1"/>
  <c r="AC200" i="5"/>
  <c r="AD200" i="5" s="1"/>
  <c r="Y200" i="5"/>
  <c r="Z200" i="5" s="1"/>
  <c r="P201" i="5"/>
  <c r="AA200" i="5"/>
  <c r="AB200" i="5" s="1"/>
  <c r="AC200" i="14"/>
  <c r="AD200" i="14" s="1"/>
  <c r="Y200" i="14"/>
  <c r="Z200" i="14" s="1"/>
  <c r="AA200" i="14"/>
  <c r="AB200" i="14" s="1"/>
  <c r="P201" i="14"/>
  <c r="Q201" i="8"/>
  <c r="Z200" i="8"/>
  <c r="AA200" i="8" s="1"/>
  <c r="X200" i="8"/>
  <c r="Y200" i="8" s="1"/>
  <c r="AA201" i="15"/>
  <c r="AB201" i="15" s="1"/>
  <c r="P202" i="15"/>
  <c r="AC201" i="15"/>
  <c r="AD201" i="15" s="1"/>
  <c r="Y201" i="15"/>
  <c r="Z201" i="15" s="1"/>
  <c r="U201" i="15"/>
  <c r="U200" i="14"/>
  <c r="Q201" i="14"/>
  <c r="P203" i="8"/>
  <c r="Q201" i="11"/>
  <c r="Y200" i="11"/>
  <c r="Z200" i="11" s="1"/>
  <c r="W200" i="11"/>
  <c r="X200" i="11" s="1"/>
  <c r="Q204" i="15"/>
  <c r="X200" i="7"/>
  <c r="W200" i="7"/>
  <c r="S201" i="7"/>
  <c r="X200" i="5"/>
  <c r="W200" i="5"/>
  <c r="S201" i="5"/>
  <c r="S204" i="8"/>
  <c r="U201" i="6"/>
  <c r="Q202" i="6"/>
  <c r="Z204" i="12"/>
  <c r="AA204" i="12" s="1"/>
  <c r="U204" i="12"/>
  <c r="P205" i="12"/>
  <c r="X204" i="12"/>
  <c r="Y204" i="12" s="1"/>
  <c r="Q205" i="15" l="1"/>
  <c r="Q202" i="11"/>
  <c r="W201" i="11"/>
  <c r="X201" i="11" s="1"/>
  <c r="Y201" i="11"/>
  <c r="Z201" i="11" s="1"/>
  <c r="P202" i="14"/>
  <c r="AA201" i="14"/>
  <c r="AB201" i="14" s="1"/>
  <c r="Y201" i="14"/>
  <c r="Z201" i="14" s="1"/>
  <c r="AC201" i="14"/>
  <c r="AD201" i="14" s="1"/>
  <c r="U201" i="7"/>
  <c r="Q202" i="7"/>
  <c r="S205" i="8"/>
  <c r="W201" i="7"/>
  <c r="S202" i="7"/>
  <c r="X201" i="7"/>
  <c r="P202" i="5"/>
  <c r="AA201" i="5"/>
  <c r="AB201" i="5" s="1"/>
  <c r="AC201" i="5"/>
  <c r="AD201" i="5" s="1"/>
  <c r="Y201" i="5"/>
  <c r="Z201" i="5" s="1"/>
  <c r="R202" i="8"/>
  <c r="U201" i="8"/>
  <c r="V201" i="8"/>
  <c r="W201" i="8" s="1"/>
  <c r="U202" i="10"/>
  <c r="S203" i="10"/>
  <c r="R203" i="9"/>
  <c r="U202" i="9"/>
  <c r="V202" i="9" s="1"/>
  <c r="Z203" i="10"/>
  <c r="AA203" i="10" s="1"/>
  <c r="V203" i="10"/>
  <c r="W203" i="10" s="1"/>
  <c r="X203" i="10"/>
  <c r="Y203" i="10" s="1"/>
  <c r="P204" i="10"/>
  <c r="W201" i="5"/>
  <c r="S202" i="5"/>
  <c r="X201" i="5"/>
  <c r="U201" i="14"/>
  <c r="Q202" i="14"/>
  <c r="Q203" i="9"/>
  <c r="Y202" i="9"/>
  <c r="Z202" i="9" s="1"/>
  <c r="W202" i="9"/>
  <c r="X202" i="9" s="1"/>
  <c r="X202" i="6"/>
  <c r="W202" i="6"/>
  <c r="S203" i="6"/>
  <c r="P205" i="9"/>
  <c r="P202" i="7"/>
  <c r="AA201" i="7"/>
  <c r="AB201" i="7" s="1"/>
  <c r="AC201" i="7"/>
  <c r="AD201" i="7" s="1"/>
  <c r="Y201" i="7"/>
  <c r="Z201" i="7" s="1"/>
  <c r="P205" i="11"/>
  <c r="Z202" i="10"/>
  <c r="AA202" i="10" s="1"/>
  <c r="Q203" i="6"/>
  <c r="U202" i="6"/>
  <c r="U205" i="12"/>
  <c r="Z205" i="12"/>
  <c r="AA205" i="12" s="1"/>
  <c r="X205" i="12"/>
  <c r="Y205" i="12" s="1"/>
  <c r="P206" i="12"/>
  <c r="P204" i="8"/>
  <c r="AC202" i="15"/>
  <c r="AD202" i="15" s="1"/>
  <c r="AA202" i="15"/>
  <c r="AB202" i="15" s="1"/>
  <c r="Y202" i="15"/>
  <c r="Z202" i="15" s="1"/>
  <c r="P203" i="15"/>
  <c r="U202" i="15"/>
  <c r="Q202" i="8"/>
  <c r="X201" i="8"/>
  <c r="Y201" i="8" s="1"/>
  <c r="Z201" i="8"/>
  <c r="AA201" i="8" s="1"/>
  <c r="W201" i="14"/>
  <c r="S202" i="14"/>
  <c r="X201" i="14"/>
  <c r="P206" i="13"/>
  <c r="Z205" i="13"/>
  <c r="AA205" i="13" s="1"/>
  <c r="X205" i="13"/>
  <c r="Y205" i="13" s="1"/>
  <c r="X202" i="15"/>
  <c r="S203" i="15"/>
  <c r="W202" i="15"/>
  <c r="P203" i="6"/>
  <c r="AA202" i="6"/>
  <c r="AB202" i="6" s="1"/>
  <c r="AC202" i="6"/>
  <c r="AD202" i="6" s="1"/>
  <c r="Y202" i="6"/>
  <c r="Z202" i="6" s="1"/>
  <c r="U201" i="5"/>
  <c r="Q202" i="5"/>
  <c r="R202" i="11"/>
  <c r="U201" i="11"/>
  <c r="V201" i="11" s="1"/>
  <c r="Q203" i="5" l="1"/>
  <c r="U202" i="5"/>
  <c r="U203" i="6"/>
  <c r="Q204" i="6"/>
  <c r="Q203" i="14"/>
  <c r="U202" i="14"/>
  <c r="AC203" i="6"/>
  <c r="AD203" i="6" s="1"/>
  <c r="Y203" i="6"/>
  <c r="Z203" i="6" s="1"/>
  <c r="P204" i="6"/>
  <c r="AA203" i="6"/>
  <c r="AB203" i="6" s="1"/>
  <c r="W202" i="14"/>
  <c r="X202" i="14"/>
  <c r="S203" i="14"/>
  <c r="Q203" i="8"/>
  <c r="X202" i="8"/>
  <c r="Y202" i="8" s="1"/>
  <c r="Z202" i="8"/>
  <c r="AA202" i="8" s="1"/>
  <c r="P206" i="11"/>
  <c r="AC202" i="7"/>
  <c r="AD202" i="7" s="1"/>
  <c r="Y202" i="7"/>
  <c r="Z202" i="7" s="1"/>
  <c r="P203" i="7"/>
  <c r="AA202" i="7"/>
  <c r="AB202" i="7" s="1"/>
  <c r="P206" i="9"/>
  <c r="V204" i="10"/>
  <c r="X204" i="10"/>
  <c r="Y204" i="10" s="1"/>
  <c r="P205" i="10"/>
  <c r="X202" i="7"/>
  <c r="W202" i="7"/>
  <c r="S203" i="7"/>
  <c r="Q203" i="7"/>
  <c r="U202" i="7"/>
  <c r="Q203" i="11"/>
  <c r="W202" i="11"/>
  <c r="X202" i="11" s="1"/>
  <c r="Y202" i="11"/>
  <c r="Z202" i="11" s="1"/>
  <c r="P205" i="8"/>
  <c r="S204" i="6"/>
  <c r="X203" i="6"/>
  <c r="W203" i="6"/>
  <c r="R204" i="9"/>
  <c r="U203" i="9"/>
  <c r="V203" i="9" s="1"/>
  <c r="AC202" i="14"/>
  <c r="AD202" i="14" s="1"/>
  <c r="Y202" i="14"/>
  <c r="Z202" i="14" s="1"/>
  <c r="AA202" i="14"/>
  <c r="AB202" i="14" s="1"/>
  <c r="P203" i="14"/>
  <c r="R203" i="11"/>
  <c r="U202" i="11"/>
  <c r="V202" i="11" s="1"/>
  <c r="S204" i="15"/>
  <c r="X203" i="15"/>
  <c r="W203" i="15"/>
  <c r="P207" i="13"/>
  <c r="X206" i="13"/>
  <c r="Y206" i="13" s="1"/>
  <c r="Z206" i="13"/>
  <c r="AA206" i="13" s="1"/>
  <c r="P204" i="15"/>
  <c r="Y203" i="15"/>
  <c r="Z203" i="15" s="1"/>
  <c r="AC203" i="15"/>
  <c r="AD203" i="15" s="1"/>
  <c r="AA203" i="15"/>
  <c r="AB203" i="15" s="1"/>
  <c r="U203" i="15"/>
  <c r="P207" i="12"/>
  <c r="X206" i="12"/>
  <c r="Y206" i="12" s="1"/>
  <c r="U206" i="12"/>
  <c r="Z206" i="12"/>
  <c r="AA206" i="12" s="1"/>
  <c r="Q204" i="9"/>
  <c r="W203" i="9"/>
  <c r="X203" i="9" s="1"/>
  <c r="Y203" i="9"/>
  <c r="Z203" i="9" s="1"/>
  <c r="X202" i="5"/>
  <c r="W202" i="5"/>
  <c r="S203" i="5"/>
  <c r="U203" i="10"/>
  <c r="S204" i="10"/>
  <c r="R203" i="8"/>
  <c r="U202" i="8"/>
  <c r="V202" i="8"/>
  <c r="W202" i="8" s="1"/>
  <c r="AC202" i="5"/>
  <c r="AD202" i="5" s="1"/>
  <c r="Y202" i="5"/>
  <c r="Z202" i="5" s="1"/>
  <c r="P203" i="5"/>
  <c r="AA202" i="5"/>
  <c r="AB202" i="5" s="1"/>
  <c r="S206" i="8"/>
  <c r="Q206" i="15"/>
  <c r="S207" i="8" l="1"/>
  <c r="R204" i="8"/>
  <c r="U203" i="8"/>
  <c r="V203" i="8"/>
  <c r="W203" i="8" s="1"/>
  <c r="Q205" i="9"/>
  <c r="Y204" i="9"/>
  <c r="Z204" i="9" s="1"/>
  <c r="W204" i="9"/>
  <c r="X204" i="9" s="1"/>
  <c r="P208" i="12"/>
  <c r="X207" i="12"/>
  <c r="Y207" i="12" s="1"/>
  <c r="Z207" i="12"/>
  <c r="AA207" i="12" s="1"/>
  <c r="U207" i="12"/>
  <c r="X207" i="13"/>
  <c r="Y207" i="13" s="1"/>
  <c r="P208" i="13"/>
  <c r="Z207" i="13"/>
  <c r="AA207" i="13" s="1"/>
  <c r="W203" i="7"/>
  <c r="S204" i="7"/>
  <c r="X203" i="7"/>
  <c r="P204" i="7"/>
  <c r="AA203" i="7"/>
  <c r="AB203" i="7" s="1"/>
  <c r="AC203" i="7"/>
  <c r="AD203" i="7" s="1"/>
  <c r="Y203" i="7"/>
  <c r="Z203" i="7" s="1"/>
  <c r="P204" i="5"/>
  <c r="AA203" i="5"/>
  <c r="AB203" i="5" s="1"/>
  <c r="AC203" i="5"/>
  <c r="AD203" i="5" s="1"/>
  <c r="Y203" i="5"/>
  <c r="Z203" i="5" s="1"/>
  <c r="S205" i="10"/>
  <c r="U204" i="10"/>
  <c r="AA204" i="15"/>
  <c r="AB204" i="15" s="1"/>
  <c r="AC204" i="15"/>
  <c r="AD204" i="15" s="1"/>
  <c r="Y204" i="15"/>
  <c r="Z204" i="15" s="1"/>
  <c r="P205" i="15"/>
  <c r="U204" i="15"/>
  <c r="R204" i="11"/>
  <c r="U203" i="11"/>
  <c r="V203" i="11" s="1"/>
  <c r="Q204" i="11"/>
  <c r="W203" i="11"/>
  <c r="X203" i="11" s="1"/>
  <c r="Y203" i="11"/>
  <c r="Z203" i="11" s="1"/>
  <c r="W204" i="10"/>
  <c r="Q204" i="8"/>
  <c r="X203" i="8"/>
  <c r="Y203" i="8" s="1"/>
  <c r="Z203" i="8"/>
  <c r="AA203" i="8" s="1"/>
  <c r="P204" i="14"/>
  <c r="AA203" i="14"/>
  <c r="AB203" i="14" s="1"/>
  <c r="AC203" i="14"/>
  <c r="AD203" i="14" s="1"/>
  <c r="Y203" i="14"/>
  <c r="Z203" i="14" s="1"/>
  <c r="X204" i="6"/>
  <c r="W204" i="6"/>
  <c r="S205" i="6"/>
  <c r="P206" i="8"/>
  <c r="Z204" i="10"/>
  <c r="AA204" i="10" s="1"/>
  <c r="W203" i="14"/>
  <c r="S204" i="14"/>
  <c r="X203" i="14"/>
  <c r="P205" i="6"/>
  <c r="AA204" i="6"/>
  <c r="AB204" i="6" s="1"/>
  <c r="AC204" i="6"/>
  <c r="AD204" i="6" s="1"/>
  <c r="Y204" i="6"/>
  <c r="Z204" i="6" s="1"/>
  <c r="U203" i="14"/>
  <c r="Q204" i="14"/>
  <c r="U203" i="5"/>
  <c r="Q204" i="5"/>
  <c r="Q207" i="15"/>
  <c r="W203" i="5"/>
  <c r="S204" i="5"/>
  <c r="X203" i="5"/>
  <c r="X204" i="15"/>
  <c r="S205" i="15"/>
  <c r="W204" i="15"/>
  <c r="R205" i="9"/>
  <c r="U204" i="9"/>
  <c r="V204" i="9" s="1"/>
  <c r="U203" i="7"/>
  <c r="Q204" i="7"/>
  <c r="P206" i="10"/>
  <c r="X205" i="10"/>
  <c r="Y205" i="10" s="1"/>
  <c r="Z205" i="10"/>
  <c r="AA205" i="10" s="1"/>
  <c r="V205" i="10"/>
  <c r="W205" i="10" s="1"/>
  <c r="P207" i="9"/>
  <c r="P207" i="11"/>
  <c r="Q205" i="6"/>
  <c r="U204" i="6"/>
  <c r="X204" i="5" l="1"/>
  <c r="W204" i="5"/>
  <c r="S205" i="5"/>
  <c r="S206" i="15"/>
  <c r="X205" i="15"/>
  <c r="W205" i="15"/>
  <c r="W204" i="14"/>
  <c r="X204" i="14"/>
  <c r="S205" i="14"/>
  <c r="P207" i="8"/>
  <c r="Q205" i="8"/>
  <c r="X204" i="8"/>
  <c r="Y204" i="8" s="1"/>
  <c r="Z204" i="8"/>
  <c r="AA204" i="8" s="1"/>
  <c r="Q205" i="11"/>
  <c r="Y204" i="11"/>
  <c r="Z204" i="11" s="1"/>
  <c r="W204" i="11"/>
  <c r="X204" i="11" s="1"/>
  <c r="AC205" i="15"/>
  <c r="AD205" i="15" s="1"/>
  <c r="Y205" i="15"/>
  <c r="Z205" i="15" s="1"/>
  <c r="P206" i="15"/>
  <c r="AA205" i="15"/>
  <c r="AB205" i="15" s="1"/>
  <c r="U205" i="15"/>
  <c r="Q205" i="7"/>
  <c r="U204" i="7"/>
  <c r="U204" i="14"/>
  <c r="Q205" i="14"/>
  <c r="AC204" i="14"/>
  <c r="AD204" i="14" s="1"/>
  <c r="Y204" i="14"/>
  <c r="Z204" i="14" s="1"/>
  <c r="P205" i="14"/>
  <c r="AA204" i="14"/>
  <c r="AB204" i="14" s="1"/>
  <c r="S206" i="10"/>
  <c r="U205" i="10"/>
  <c r="AC204" i="5"/>
  <c r="AD204" i="5" s="1"/>
  <c r="Y204" i="5"/>
  <c r="Z204" i="5" s="1"/>
  <c r="P205" i="5"/>
  <c r="AA204" i="5"/>
  <c r="AB204" i="5" s="1"/>
  <c r="AC204" i="7"/>
  <c r="AD204" i="7" s="1"/>
  <c r="Y204" i="7"/>
  <c r="Z204" i="7" s="1"/>
  <c r="P205" i="7"/>
  <c r="AA204" i="7"/>
  <c r="AB204" i="7" s="1"/>
  <c r="R205" i="8"/>
  <c r="U204" i="8"/>
  <c r="V204" i="8"/>
  <c r="W204" i="8" s="1"/>
  <c r="U205" i="6"/>
  <c r="Q206" i="6"/>
  <c r="T207" i="11"/>
  <c r="P208" i="11"/>
  <c r="T207" i="9"/>
  <c r="P208" i="9"/>
  <c r="P207" i="10"/>
  <c r="X206" i="10"/>
  <c r="Y206" i="10" s="1"/>
  <c r="Z206" i="10"/>
  <c r="AA206" i="10" s="1"/>
  <c r="V206" i="10"/>
  <c r="W206" i="10" s="1"/>
  <c r="R206" i="9"/>
  <c r="U205" i="9"/>
  <c r="V205" i="9" s="1"/>
  <c r="Q208" i="15"/>
  <c r="AC205" i="6"/>
  <c r="AD205" i="6" s="1"/>
  <c r="Y205" i="6"/>
  <c r="Z205" i="6" s="1"/>
  <c r="P206" i="6"/>
  <c r="AA205" i="6"/>
  <c r="AB205" i="6" s="1"/>
  <c r="R205" i="11"/>
  <c r="U204" i="11"/>
  <c r="V204" i="11" s="1"/>
  <c r="Z208" i="13"/>
  <c r="AA208" i="13" s="1"/>
  <c r="X208" i="13"/>
  <c r="Y208" i="13" s="1"/>
  <c r="P209" i="13"/>
  <c r="Q206" i="9"/>
  <c r="Y205" i="9"/>
  <c r="Z205" i="9" s="1"/>
  <c r="W205" i="9"/>
  <c r="X205" i="9" s="1"/>
  <c r="Q205" i="5"/>
  <c r="U204" i="5"/>
  <c r="S206" i="6"/>
  <c r="X205" i="6"/>
  <c r="W205" i="6"/>
  <c r="X204" i="7"/>
  <c r="W204" i="7"/>
  <c r="S205" i="7"/>
  <c r="Z208" i="12"/>
  <c r="AA208" i="12" s="1"/>
  <c r="U208" i="12"/>
  <c r="P209" i="12"/>
  <c r="X208" i="12"/>
  <c r="Y208" i="12" s="1"/>
  <c r="S208" i="8"/>
  <c r="P207" i="6" l="1"/>
  <c r="AA206" i="6"/>
  <c r="AB206" i="6" s="1"/>
  <c r="AC206" i="6"/>
  <c r="AD206" i="6" s="1"/>
  <c r="Y206" i="6"/>
  <c r="Z206" i="6" s="1"/>
  <c r="P209" i="9"/>
  <c r="P209" i="11"/>
  <c r="U205" i="14"/>
  <c r="Q206" i="14"/>
  <c r="X206" i="15"/>
  <c r="S207" i="15"/>
  <c r="W206" i="15"/>
  <c r="S209" i="8"/>
  <c r="U205" i="5"/>
  <c r="Q206" i="5"/>
  <c r="Q207" i="9"/>
  <c r="W206" i="9"/>
  <c r="X206" i="9" s="1"/>
  <c r="Y206" i="9"/>
  <c r="Z206" i="9" s="1"/>
  <c r="Q207" i="6"/>
  <c r="U206" i="6"/>
  <c r="R206" i="8"/>
  <c r="U205" i="8"/>
  <c r="V205" i="8"/>
  <c r="W205" i="8" s="1"/>
  <c r="P206" i="14"/>
  <c r="AA205" i="14"/>
  <c r="AB205" i="14" s="1"/>
  <c r="AC205" i="14"/>
  <c r="AD205" i="14" s="1"/>
  <c r="Y205" i="14"/>
  <c r="Z205" i="14" s="1"/>
  <c r="W205" i="5"/>
  <c r="S206" i="5"/>
  <c r="X205" i="5"/>
  <c r="W205" i="7"/>
  <c r="S206" i="7"/>
  <c r="X205" i="7"/>
  <c r="P210" i="13"/>
  <c r="X209" i="13"/>
  <c r="Y209" i="13" s="1"/>
  <c r="T209" i="13"/>
  <c r="Z209" i="13"/>
  <c r="AA209" i="13" s="1"/>
  <c r="R206" i="11"/>
  <c r="U205" i="11"/>
  <c r="V205" i="11" s="1"/>
  <c r="R207" i="9"/>
  <c r="U207" i="9" s="1"/>
  <c r="V207" i="9" s="1"/>
  <c r="U206" i="9"/>
  <c r="V206" i="9" s="1"/>
  <c r="P208" i="10"/>
  <c r="X207" i="10"/>
  <c r="Y207" i="10" s="1"/>
  <c r="T207" i="10"/>
  <c r="V207" i="10"/>
  <c r="Z207" i="10"/>
  <c r="AA207" i="10" s="1"/>
  <c r="P207" i="15"/>
  <c r="AC206" i="15"/>
  <c r="AD206" i="15" s="1"/>
  <c r="AA206" i="15"/>
  <c r="AB206" i="15" s="1"/>
  <c r="Y206" i="15"/>
  <c r="Z206" i="15" s="1"/>
  <c r="U206" i="15"/>
  <c r="Q206" i="8"/>
  <c r="X205" i="8"/>
  <c r="Y205" i="8" s="1"/>
  <c r="Z205" i="8"/>
  <c r="AA205" i="8" s="1"/>
  <c r="Z209" i="12"/>
  <c r="AA209" i="12" s="1"/>
  <c r="T209" i="12"/>
  <c r="R210" i="12"/>
  <c r="R211" i="12" s="1"/>
  <c r="R212" i="12" s="1"/>
  <c r="R213" i="12" s="1"/>
  <c r="R214" i="12" s="1"/>
  <c r="R215" i="12" s="1"/>
  <c r="R216" i="12" s="1"/>
  <c r="R217" i="12" s="1"/>
  <c r="R218" i="12" s="1"/>
  <c r="R219" i="12" s="1"/>
  <c r="R220" i="12" s="1"/>
  <c r="R221" i="12" s="1"/>
  <c r="X209" i="12"/>
  <c r="Y209" i="12" s="1"/>
  <c r="U209" i="12"/>
  <c r="P210" i="12"/>
  <c r="X206" i="6"/>
  <c r="W206" i="6"/>
  <c r="S207" i="6"/>
  <c r="Q209" i="15"/>
  <c r="P206" i="7"/>
  <c r="AA205" i="7"/>
  <c r="AB205" i="7" s="1"/>
  <c r="AC205" i="7"/>
  <c r="AD205" i="7" s="1"/>
  <c r="Y205" i="7"/>
  <c r="Z205" i="7" s="1"/>
  <c r="P206" i="5"/>
  <c r="AA205" i="5"/>
  <c r="AB205" i="5" s="1"/>
  <c r="AC205" i="5"/>
  <c r="AD205" i="5" s="1"/>
  <c r="Y205" i="5"/>
  <c r="Z205" i="5" s="1"/>
  <c r="U206" i="10"/>
  <c r="S207" i="10"/>
  <c r="U205" i="7"/>
  <c r="Q206" i="7"/>
  <c r="Q206" i="11"/>
  <c r="Y205" i="11"/>
  <c r="Z205" i="11" s="1"/>
  <c r="W205" i="11"/>
  <c r="X205" i="11" s="1"/>
  <c r="P208" i="8"/>
  <c r="T207" i="8"/>
  <c r="W205" i="14"/>
  <c r="X205" i="14"/>
  <c r="S206" i="14"/>
  <c r="Q207" i="11" l="1"/>
  <c r="W206" i="11"/>
  <c r="X206" i="11" s="1"/>
  <c r="Y206" i="11"/>
  <c r="Z206" i="11" s="1"/>
  <c r="V208" i="10"/>
  <c r="X208" i="10"/>
  <c r="Y208" i="10" s="1"/>
  <c r="P209" i="10"/>
  <c r="R207" i="11"/>
  <c r="U207" i="11" s="1"/>
  <c r="V207" i="11" s="1"/>
  <c r="U206" i="11"/>
  <c r="V206" i="11" s="1"/>
  <c r="X210" i="13"/>
  <c r="Y210" i="13" s="1"/>
  <c r="P211" i="13"/>
  <c r="Z210" i="13"/>
  <c r="AA210" i="13" s="1"/>
  <c r="S208" i="15"/>
  <c r="W207" i="15"/>
  <c r="X207" i="15"/>
  <c r="AC206" i="5"/>
  <c r="AD206" i="5" s="1"/>
  <c r="Y206" i="5"/>
  <c r="Z206" i="5" s="1"/>
  <c r="P207" i="5"/>
  <c r="AA206" i="5"/>
  <c r="AB206" i="5" s="1"/>
  <c r="AC206" i="7"/>
  <c r="AD206" i="7" s="1"/>
  <c r="Y206" i="7"/>
  <c r="Z206" i="7" s="1"/>
  <c r="P207" i="7"/>
  <c r="AA206" i="7"/>
  <c r="AB206" i="7" s="1"/>
  <c r="Q207" i="7"/>
  <c r="U206" i="7"/>
  <c r="W207" i="10"/>
  <c r="X206" i="5"/>
  <c r="W206" i="5"/>
  <c r="S207" i="5"/>
  <c r="R207" i="8"/>
  <c r="U206" i="8"/>
  <c r="V206" i="8"/>
  <c r="W206" i="8" s="1"/>
  <c r="P210" i="9"/>
  <c r="X206" i="14"/>
  <c r="W206" i="14"/>
  <c r="S207" i="14"/>
  <c r="Q210" i="15"/>
  <c r="R210" i="15"/>
  <c r="R211" i="15" s="1"/>
  <c r="R212" i="15" s="1"/>
  <c r="R213" i="15" s="1"/>
  <c r="R214" i="15" s="1"/>
  <c r="R215" i="15" s="1"/>
  <c r="R216" i="15" s="1"/>
  <c r="R217" i="15" s="1"/>
  <c r="R218" i="15" s="1"/>
  <c r="R219" i="15" s="1"/>
  <c r="R220" i="15" s="1"/>
  <c r="R221" i="15" s="1"/>
  <c r="Q207" i="8"/>
  <c r="Z206" i="8"/>
  <c r="AA206" i="8" s="1"/>
  <c r="X206" i="8"/>
  <c r="Y206" i="8" s="1"/>
  <c r="X206" i="7"/>
  <c r="W206" i="7"/>
  <c r="S207" i="7"/>
  <c r="AC206" i="14"/>
  <c r="AD206" i="14" s="1"/>
  <c r="Y206" i="14"/>
  <c r="Z206" i="14" s="1"/>
  <c r="P207" i="14"/>
  <c r="AA206" i="14"/>
  <c r="AB206" i="14" s="1"/>
  <c r="Q208" i="9"/>
  <c r="R208" i="9"/>
  <c r="Y207" i="9"/>
  <c r="Z207" i="9" s="1"/>
  <c r="W207" i="9"/>
  <c r="X207" i="9" s="1"/>
  <c r="S210" i="8"/>
  <c r="U206" i="14"/>
  <c r="Q207" i="14"/>
  <c r="P210" i="11"/>
  <c r="U210" i="12"/>
  <c r="Z210" i="12"/>
  <c r="AA210" i="12" s="1"/>
  <c r="P211" i="12"/>
  <c r="X210" i="12"/>
  <c r="Y210" i="12" s="1"/>
  <c r="P209" i="8"/>
  <c r="U207" i="10"/>
  <c r="S208" i="10"/>
  <c r="S208" i="6"/>
  <c r="X207" i="6"/>
  <c r="W207" i="6"/>
  <c r="AC207" i="15"/>
  <c r="AD207" i="15" s="1"/>
  <c r="Y207" i="15"/>
  <c r="Z207" i="15" s="1"/>
  <c r="P208" i="15"/>
  <c r="AA207" i="15"/>
  <c r="AB207" i="15" s="1"/>
  <c r="U207" i="15"/>
  <c r="U207" i="6"/>
  <c r="Q208" i="6"/>
  <c r="Q207" i="5"/>
  <c r="U206" i="5"/>
  <c r="AC207" i="6"/>
  <c r="AD207" i="6" s="1"/>
  <c r="Y207" i="6"/>
  <c r="Z207" i="6" s="1"/>
  <c r="P208" i="6"/>
  <c r="AA207" i="6"/>
  <c r="AB207" i="6" s="1"/>
  <c r="X208" i="6" l="1"/>
  <c r="W208" i="6"/>
  <c r="S209" i="6"/>
  <c r="P212" i="12"/>
  <c r="X211" i="12"/>
  <c r="Y211" i="12" s="1"/>
  <c r="U211" i="12"/>
  <c r="Z211" i="12"/>
  <c r="AA211" i="12" s="1"/>
  <c r="P211" i="11"/>
  <c r="P208" i="14"/>
  <c r="AA207" i="14"/>
  <c r="AB207" i="14" s="1"/>
  <c r="AC207" i="14"/>
  <c r="AD207" i="14" s="1"/>
  <c r="Y207" i="14"/>
  <c r="Z207" i="14" s="1"/>
  <c r="R208" i="8"/>
  <c r="Q208" i="8"/>
  <c r="X207" i="8"/>
  <c r="Y207" i="8" s="1"/>
  <c r="Z207" i="8"/>
  <c r="AA207" i="8" s="1"/>
  <c r="W207" i="14"/>
  <c r="X207" i="14"/>
  <c r="S208" i="14"/>
  <c r="Z211" i="13"/>
  <c r="AA211" i="13" s="1"/>
  <c r="X211" i="13"/>
  <c r="Y211" i="13" s="1"/>
  <c r="P212" i="13"/>
  <c r="V209" i="10"/>
  <c r="X209" i="10"/>
  <c r="Y209" i="10" s="1"/>
  <c r="P210" i="10"/>
  <c r="P209" i="6"/>
  <c r="AA208" i="6"/>
  <c r="AB208" i="6" s="1"/>
  <c r="AC208" i="6"/>
  <c r="AD208" i="6" s="1"/>
  <c r="Y208" i="6"/>
  <c r="Z208" i="6" s="1"/>
  <c r="U208" i="10"/>
  <c r="S209" i="10"/>
  <c r="S211" i="8"/>
  <c r="R209" i="9"/>
  <c r="U208" i="9"/>
  <c r="V208" i="9" s="1"/>
  <c r="U207" i="8"/>
  <c r="V207" i="8"/>
  <c r="W207" i="8" s="1"/>
  <c r="P208" i="7"/>
  <c r="AA207" i="7"/>
  <c r="AB207" i="7" s="1"/>
  <c r="AC207" i="7"/>
  <c r="AD207" i="7" s="1"/>
  <c r="Y207" i="7"/>
  <c r="Z207" i="7" s="1"/>
  <c r="P208" i="5"/>
  <c r="AA207" i="5"/>
  <c r="AB207" i="5" s="1"/>
  <c r="AC207" i="5"/>
  <c r="AD207" i="5" s="1"/>
  <c r="Y207" i="5"/>
  <c r="Z207" i="5" s="1"/>
  <c r="Q209" i="9"/>
  <c r="Y208" i="9"/>
  <c r="Z208" i="9" s="1"/>
  <c r="W208" i="9"/>
  <c r="X208" i="9" s="1"/>
  <c r="W207" i="5"/>
  <c r="S208" i="5"/>
  <c r="X207" i="5"/>
  <c r="X208" i="15"/>
  <c r="S209" i="15"/>
  <c r="W208" i="15"/>
  <c r="W208" i="10"/>
  <c r="Q208" i="11"/>
  <c r="R208" i="11"/>
  <c r="Y207" i="11"/>
  <c r="Z207" i="11" s="1"/>
  <c r="W207" i="11"/>
  <c r="X207" i="11" s="1"/>
  <c r="U207" i="5"/>
  <c r="Q208" i="5"/>
  <c r="P210" i="8"/>
  <c r="Q211" i="15"/>
  <c r="Q209" i="6"/>
  <c r="U208" i="6"/>
  <c r="Y208" i="15"/>
  <c r="Z208" i="15" s="1"/>
  <c r="AC208" i="15"/>
  <c r="AD208" i="15" s="1"/>
  <c r="P209" i="15"/>
  <c r="AA208" i="15"/>
  <c r="AB208" i="15" s="1"/>
  <c r="U208" i="15"/>
  <c r="Q208" i="14"/>
  <c r="U207" i="14"/>
  <c r="W207" i="7"/>
  <c r="S208" i="7"/>
  <c r="X207" i="7"/>
  <c r="P211" i="9"/>
  <c r="U207" i="7"/>
  <c r="Q208" i="7"/>
  <c r="Z208" i="10"/>
  <c r="AA208" i="10" s="1"/>
  <c r="Q209" i="7" l="1"/>
  <c r="U208" i="7"/>
  <c r="R209" i="8"/>
  <c r="U208" i="8"/>
  <c r="V208" i="8"/>
  <c r="W208" i="8" s="1"/>
  <c r="AC208" i="14"/>
  <c r="AD208" i="14" s="1"/>
  <c r="Y208" i="14"/>
  <c r="Z208" i="14" s="1"/>
  <c r="P209" i="14"/>
  <c r="AA208" i="14"/>
  <c r="AB208" i="14" s="1"/>
  <c r="P212" i="11"/>
  <c r="P213" i="12"/>
  <c r="X212" i="12"/>
  <c r="Y212" i="12" s="1"/>
  <c r="Z212" i="12"/>
  <c r="AA212" i="12" s="1"/>
  <c r="U212" i="12"/>
  <c r="P212" i="9"/>
  <c r="AC209" i="15"/>
  <c r="AD209" i="15" s="1"/>
  <c r="Y209" i="15"/>
  <c r="Z209" i="15" s="1"/>
  <c r="P210" i="15"/>
  <c r="AA209" i="15"/>
  <c r="AB209" i="15" s="1"/>
  <c r="U209" i="15"/>
  <c r="U209" i="6"/>
  <c r="R210" i="6"/>
  <c r="R211" i="6" s="1"/>
  <c r="R212" i="6" s="1"/>
  <c r="R213" i="6" s="1"/>
  <c r="R214" i="6" s="1"/>
  <c r="R215" i="6" s="1"/>
  <c r="R216" i="6" s="1"/>
  <c r="R217" i="6" s="1"/>
  <c r="R218" i="6" s="1"/>
  <c r="R219" i="6" s="1"/>
  <c r="R220" i="6" s="1"/>
  <c r="R221" i="6" s="1"/>
  <c r="Q210" i="6"/>
  <c r="P211" i="8"/>
  <c r="X208" i="5"/>
  <c r="W208" i="5"/>
  <c r="S209" i="5"/>
  <c r="Q210" i="9"/>
  <c r="Y209" i="9"/>
  <c r="Z209" i="9" s="1"/>
  <c r="W209" i="9"/>
  <c r="X209" i="9" s="1"/>
  <c r="AC208" i="5"/>
  <c r="AD208" i="5" s="1"/>
  <c r="Y208" i="5"/>
  <c r="Z208" i="5" s="1"/>
  <c r="P209" i="5"/>
  <c r="AA208" i="5"/>
  <c r="AB208" i="5" s="1"/>
  <c r="AC208" i="7"/>
  <c r="AD208" i="7" s="1"/>
  <c r="Y208" i="7"/>
  <c r="Z208" i="7" s="1"/>
  <c r="P209" i="7"/>
  <c r="AA208" i="7"/>
  <c r="AB208" i="7" s="1"/>
  <c r="S210" i="10"/>
  <c r="U209" i="10"/>
  <c r="W209" i="10"/>
  <c r="X209" i="6"/>
  <c r="W209" i="6"/>
  <c r="S210" i="6"/>
  <c r="U208" i="14"/>
  <c r="Q209" i="14"/>
  <c r="Q212" i="15"/>
  <c r="Q209" i="5"/>
  <c r="U208" i="5"/>
  <c r="R209" i="11"/>
  <c r="U208" i="11"/>
  <c r="V208" i="11" s="1"/>
  <c r="W209" i="15"/>
  <c r="S210" i="15"/>
  <c r="X209" i="15"/>
  <c r="R210" i="9"/>
  <c r="U209" i="9"/>
  <c r="V209" i="9" s="1"/>
  <c r="AC209" i="6"/>
  <c r="AD209" i="6" s="1"/>
  <c r="Y209" i="6"/>
  <c r="Z209" i="6" s="1"/>
  <c r="P210" i="6"/>
  <c r="AA209" i="6"/>
  <c r="AB209" i="6" s="1"/>
  <c r="Z209" i="10"/>
  <c r="AA209" i="10" s="1"/>
  <c r="S209" i="14"/>
  <c r="W208" i="14"/>
  <c r="X208" i="14"/>
  <c r="X208" i="7"/>
  <c r="W208" i="7"/>
  <c r="S209" i="7"/>
  <c r="Q209" i="11"/>
  <c r="Y208" i="11"/>
  <c r="Z208" i="11" s="1"/>
  <c r="W208" i="11"/>
  <c r="X208" i="11" s="1"/>
  <c r="S212" i="8"/>
  <c r="P211" i="10"/>
  <c r="X210" i="10"/>
  <c r="Y210" i="10" s="1"/>
  <c r="Z210" i="10"/>
  <c r="AA210" i="10" s="1"/>
  <c r="V210" i="10"/>
  <c r="W210" i="10" s="1"/>
  <c r="X212" i="13"/>
  <c r="Y212" i="13" s="1"/>
  <c r="P213" i="13"/>
  <c r="Z212" i="13"/>
  <c r="AA212" i="13" s="1"/>
  <c r="Q209" i="8"/>
  <c r="X208" i="8"/>
  <c r="Y208" i="8" s="1"/>
  <c r="Z208" i="8"/>
  <c r="AA208" i="8" s="1"/>
  <c r="R210" i="8" l="1"/>
  <c r="V209" i="8"/>
  <c r="W209" i="8" s="1"/>
  <c r="U209" i="8"/>
  <c r="W210" i="15"/>
  <c r="S211" i="15"/>
  <c r="X210" i="15"/>
  <c r="Q210" i="8"/>
  <c r="Z209" i="8"/>
  <c r="AA209" i="8" s="1"/>
  <c r="X209" i="8"/>
  <c r="Y209" i="8" s="1"/>
  <c r="Q210" i="11"/>
  <c r="W209" i="11"/>
  <c r="X209" i="11" s="1"/>
  <c r="Y209" i="11"/>
  <c r="Z209" i="11" s="1"/>
  <c r="U209" i="5"/>
  <c r="Q210" i="5"/>
  <c r="R210" i="5"/>
  <c r="R211" i="5" s="1"/>
  <c r="R212" i="5" s="1"/>
  <c r="R213" i="5" s="1"/>
  <c r="R214" i="5" s="1"/>
  <c r="R215" i="5" s="1"/>
  <c r="R216" i="5" s="1"/>
  <c r="R217" i="5" s="1"/>
  <c r="R218" i="5" s="1"/>
  <c r="R219" i="5" s="1"/>
  <c r="R220" i="5" s="1"/>
  <c r="R221" i="5" s="1"/>
  <c r="AC209" i="7"/>
  <c r="AD209" i="7" s="1"/>
  <c r="Y209" i="7"/>
  <c r="Z209" i="7" s="1"/>
  <c r="P210" i="7"/>
  <c r="AA209" i="7"/>
  <c r="AB209" i="7" s="1"/>
  <c r="AC209" i="5"/>
  <c r="AD209" i="5" s="1"/>
  <c r="Y209" i="5"/>
  <c r="Z209" i="5" s="1"/>
  <c r="P210" i="5"/>
  <c r="AA209" i="5"/>
  <c r="AB209" i="5" s="1"/>
  <c r="P213" i="9"/>
  <c r="Z213" i="12"/>
  <c r="AA213" i="12" s="1"/>
  <c r="U213" i="12"/>
  <c r="P214" i="12"/>
  <c r="X213" i="12"/>
  <c r="Y213" i="12" s="1"/>
  <c r="P213" i="11"/>
  <c r="U209" i="14"/>
  <c r="R210" i="14"/>
  <c r="R211" i="14" s="1"/>
  <c r="R212" i="14" s="1"/>
  <c r="R213" i="14" s="1"/>
  <c r="R214" i="14" s="1"/>
  <c r="R215" i="14" s="1"/>
  <c r="R216" i="14" s="1"/>
  <c r="R217" i="14" s="1"/>
  <c r="R218" i="14" s="1"/>
  <c r="R219" i="14" s="1"/>
  <c r="R220" i="14" s="1"/>
  <c r="R221" i="14" s="1"/>
  <c r="Q210" i="14"/>
  <c r="S213" i="8"/>
  <c r="S210" i="7"/>
  <c r="X209" i="7"/>
  <c r="W209" i="7"/>
  <c r="P211" i="6"/>
  <c r="AA210" i="6"/>
  <c r="AB210" i="6" s="1"/>
  <c r="AC210" i="6"/>
  <c r="AD210" i="6" s="1"/>
  <c r="Y210" i="6"/>
  <c r="Z210" i="6" s="1"/>
  <c r="R211" i="9"/>
  <c r="U210" i="9"/>
  <c r="V210" i="9" s="1"/>
  <c r="Q213" i="15"/>
  <c r="W210" i="6"/>
  <c r="S211" i="6"/>
  <c r="X210" i="6"/>
  <c r="Q211" i="9"/>
  <c r="Y210" i="9"/>
  <c r="Z210" i="9" s="1"/>
  <c r="W210" i="9"/>
  <c r="X210" i="9" s="1"/>
  <c r="U210" i="6"/>
  <c r="Q211" i="6"/>
  <c r="U209" i="7"/>
  <c r="R210" i="7"/>
  <c r="R211" i="7" s="1"/>
  <c r="R212" i="7" s="1"/>
  <c r="R213" i="7" s="1"/>
  <c r="R214" i="7" s="1"/>
  <c r="R215" i="7" s="1"/>
  <c r="R216" i="7" s="1"/>
  <c r="R217" i="7" s="1"/>
  <c r="R218" i="7" s="1"/>
  <c r="R219" i="7" s="1"/>
  <c r="R220" i="7" s="1"/>
  <c r="R221" i="7" s="1"/>
  <c r="Q210" i="7"/>
  <c r="P212" i="10"/>
  <c r="X211" i="10"/>
  <c r="Y211" i="10" s="1"/>
  <c r="Z211" i="10"/>
  <c r="AA211" i="10" s="1"/>
  <c r="V211" i="10"/>
  <c r="W211" i="10" s="1"/>
  <c r="P214" i="13"/>
  <c r="X213" i="13"/>
  <c r="Y213" i="13" s="1"/>
  <c r="Z213" i="13"/>
  <c r="AA213" i="13" s="1"/>
  <c r="S210" i="14"/>
  <c r="W209" i="14"/>
  <c r="X209" i="14"/>
  <c r="R210" i="11"/>
  <c r="U209" i="11"/>
  <c r="V209" i="11" s="1"/>
  <c r="S211" i="10"/>
  <c r="U210" i="10"/>
  <c r="S210" i="5"/>
  <c r="X209" i="5"/>
  <c r="W209" i="5"/>
  <c r="P212" i="8"/>
  <c r="P211" i="15"/>
  <c r="AA210" i="15"/>
  <c r="AB210" i="15" s="1"/>
  <c r="AC210" i="15"/>
  <c r="AD210" i="15" s="1"/>
  <c r="Y210" i="15"/>
  <c r="Z210" i="15" s="1"/>
  <c r="U210" i="15"/>
  <c r="AC209" i="14"/>
  <c r="AD209" i="14" s="1"/>
  <c r="AA209" i="14"/>
  <c r="AB209" i="14" s="1"/>
  <c r="Y209" i="14"/>
  <c r="Z209" i="14" s="1"/>
  <c r="P210" i="14"/>
  <c r="P213" i="8" l="1"/>
  <c r="AC211" i="15"/>
  <c r="AD211" i="15" s="1"/>
  <c r="Y211" i="15"/>
  <c r="Z211" i="15" s="1"/>
  <c r="P212" i="15"/>
  <c r="AA211" i="15"/>
  <c r="AB211" i="15" s="1"/>
  <c r="U211" i="15"/>
  <c r="X210" i="5"/>
  <c r="W210" i="5"/>
  <c r="S211" i="5"/>
  <c r="U211" i="10"/>
  <c r="S212" i="10"/>
  <c r="X214" i="13"/>
  <c r="Y214" i="13" s="1"/>
  <c r="P215" i="13"/>
  <c r="Z214" i="13"/>
  <c r="AA214" i="13" s="1"/>
  <c r="Z212" i="10"/>
  <c r="AA212" i="10" s="1"/>
  <c r="V212" i="10"/>
  <c r="W212" i="10" s="1"/>
  <c r="P213" i="10"/>
  <c r="X212" i="10"/>
  <c r="Y212" i="10" s="1"/>
  <c r="Q212" i="6"/>
  <c r="U211" i="6"/>
  <c r="R212" i="9"/>
  <c r="U211" i="9"/>
  <c r="V211" i="9" s="1"/>
  <c r="AC211" i="6"/>
  <c r="AD211" i="6" s="1"/>
  <c r="Y211" i="6"/>
  <c r="Z211" i="6" s="1"/>
  <c r="P212" i="6"/>
  <c r="AA211" i="6"/>
  <c r="AB211" i="6" s="1"/>
  <c r="X210" i="14"/>
  <c r="S211" i="14"/>
  <c r="W210" i="14"/>
  <c r="Q211" i="7"/>
  <c r="U210" i="7"/>
  <c r="Q212" i="9"/>
  <c r="Y211" i="9"/>
  <c r="Z211" i="9" s="1"/>
  <c r="W211" i="9"/>
  <c r="X211" i="9" s="1"/>
  <c r="S214" i="8"/>
  <c r="P214" i="11"/>
  <c r="Q211" i="8"/>
  <c r="X210" i="8"/>
  <c r="Y210" i="8" s="1"/>
  <c r="Z210" i="8"/>
  <c r="AA210" i="8" s="1"/>
  <c r="Y210" i="14"/>
  <c r="Z210" i="14" s="1"/>
  <c r="AC210" i="14"/>
  <c r="AD210" i="14" s="1"/>
  <c r="AA210" i="14"/>
  <c r="AB210" i="14" s="1"/>
  <c r="P211" i="14"/>
  <c r="R211" i="11"/>
  <c r="U210" i="11"/>
  <c r="V210" i="11" s="1"/>
  <c r="Q214" i="15"/>
  <c r="Q211" i="14"/>
  <c r="U210" i="14"/>
  <c r="U214" i="12"/>
  <c r="Z214" i="12"/>
  <c r="AA214" i="12" s="1"/>
  <c r="X214" i="12"/>
  <c r="Y214" i="12" s="1"/>
  <c r="P215" i="12"/>
  <c r="P211" i="5"/>
  <c r="AA210" i="5"/>
  <c r="AB210" i="5" s="1"/>
  <c r="AC210" i="5"/>
  <c r="AD210" i="5" s="1"/>
  <c r="Y210" i="5"/>
  <c r="Z210" i="5" s="1"/>
  <c r="P211" i="7"/>
  <c r="AA210" i="7"/>
  <c r="AB210" i="7" s="1"/>
  <c r="AC210" i="7"/>
  <c r="AD210" i="7" s="1"/>
  <c r="Y210" i="7"/>
  <c r="Z210" i="7" s="1"/>
  <c r="Q211" i="5"/>
  <c r="U210" i="5"/>
  <c r="Q211" i="11"/>
  <c r="Y210" i="11"/>
  <c r="Z210" i="11" s="1"/>
  <c r="W210" i="11"/>
  <c r="X210" i="11" s="1"/>
  <c r="X211" i="6"/>
  <c r="W211" i="6"/>
  <c r="S212" i="6"/>
  <c r="X210" i="7"/>
  <c r="W210" i="7"/>
  <c r="S211" i="7"/>
  <c r="P214" i="9"/>
  <c r="X211" i="15"/>
  <c r="W211" i="15"/>
  <c r="S212" i="15"/>
  <c r="R211" i="8"/>
  <c r="U210" i="8"/>
  <c r="V210" i="8"/>
  <c r="W210" i="8" s="1"/>
  <c r="S212" i="14" l="1"/>
  <c r="W211" i="14"/>
  <c r="X211" i="14"/>
  <c r="P213" i="6"/>
  <c r="AA212" i="6"/>
  <c r="AB212" i="6" s="1"/>
  <c r="AC212" i="6"/>
  <c r="AD212" i="6" s="1"/>
  <c r="Y212" i="6"/>
  <c r="Z212" i="6" s="1"/>
  <c r="R213" i="9"/>
  <c r="U212" i="9"/>
  <c r="V212" i="9" s="1"/>
  <c r="V213" i="10"/>
  <c r="P214" i="10"/>
  <c r="X213" i="10"/>
  <c r="Y213" i="10" s="1"/>
  <c r="Z215" i="13"/>
  <c r="AA215" i="13" s="1"/>
  <c r="X215" i="13"/>
  <c r="Y215" i="13" s="1"/>
  <c r="P216" i="13"/>
  <c r="S212" i="5"/>
  <c r="X211" i="5"/>
  <c r="W211" i="5"/>
  <c r="Q212" i="8"/>
  <c r="Z211" i="8"/>
  <c r="AA211" i="8" s="1"/>
  <c r="X211" i="8"/>
  <c r="Y211" i="8" s="1"/>
  <c r="AA212" i="15"/>
  <c r="AB212" i="15" s="1"/>
  <c r="AC212" i="15"/>
  <c r="AD212" i="15" s="1"/>
  <c r="Y212" i="15"/>
  <c r="Z212" i="15" s="1"/>
  <c r="P213" i="15"/>
  <c r="U212" i="15"/>
  <c r="R212" i="8"/>
  <c r="U211" i="8"/>
  <c r="V211" i="8"/>
  <c r="W211" i="8" s="1"/>
  <c r="W212" i="6"/>
  <c r="S213" i="6"/>
  <c r="X212" i="6"/>
  <c r="U211" i="5"/>
  <c r="Q212" i="5"/>
  <c r="AC211" i="7"/>
  <c r="AD211" i="7" s="1"/>
  <c r="Y211" i="7"/>
  <c r="Z211" i="7" s="1"/>
  <c r="P212" i="7"/>
  <c r="AA211" i="7"/>
  <c r="AB211" i="7" s="1"/>
  <c r="AC211" i="5"/>
  <c r="AD211" i="5" s="1"/>
  <c r="Y211" i="5"/>
  <c r="Z211" i="5" s="1"/>
  <c r="P212" i="5"/>
  <c r="AA211" i="5"/>
  <c r="AB211" i="5" s="1"/>
  <c r="R212" i="11"/>
  <c r="U211" i="11"/>
  <c r="V211" i="11" s="1"/>
  <c r="P215" i="11"/>
  <c r="U211" i="7"/>
  <c r="Q212" i="7"/>
  <c r="U212" i="6"/>
  <c r="Q213" i="6"/>
  <c r="U212" i="10"/>
  <c r="S213" i="10"/>
  <c r="P215" i="9"/>
  <c r="U211" i="14"/>
  <c r="Q212" i="14"/>
  <c r="S213" i="15"/>
  <c r="W212" i="15"/>
  <c r="X212" i="15"/>
  <c r="S212" i="7"/>
  <c r="X211" i="7"/>
  <c r="W211" i="7"/>
  <c r="Q212" i="11"/>
  <c r="W211" i="11"/>
  <c r="X211" i="11" s="1"/>
  <c r="Y211" i="11"/>
  <c r="Z211" i="11" s="1"/>
  <c r="P216" i="12"/>
  <c r="X215" i="12"/>
  <c r="Y215" i="12" s="1"/>
  <c r="U215" i="12"/>
  <c r="Z215" i="12"/>
  <c r="AA215" i="12" s="1"/>
  <c r="Q215" i="15"/>
  <c r="AA211" i="14"/>
  <c r="AB211" i="14" s="1"/>
  <c r="AC211" i="14"/>
  <c r="AD211" i="14" s="1"/>
  <c r="Y211" i="14"/>
  <c r="Z211" i="14" s="1"/>
  <c r="P212" i="14"/>
  <c r="S215" i="8"/>
  <c r="Q213" i="9"/>
  <c r="Y212" i="9"/>
  <c r="Z212" i="9" s="1"/>
  <c r="W212" i="9"/>
  <c r="X212" i="9" s="1"/>
  <c r="P214" i="8"/>
  <c r="AC212" i="14" l="1"/>
  <c r="AD212" i="14" s="1"/>
  <c r="AA212" i="14"/>
  <c r="AB212" i="14" s="1"/>
  <c r="Y212" i="14"/>
  <c r="Z212" i="14" s="1"/>
  <c r="P213" i="14"/>
  <c r="Q216" i="15"/>
  <c r="Q213" i="11"/>
  <c r="W212" i="11"/>
  <c r="X212" i="11" s="1"/>
  <c r="Y212" i="11"/>
  <c r="Z212" i="11" s="1"/>
  <c r="P216" i="11"/>
  <c r="R213" i="11"/>
  <c r="U212" i="11"/>
  <c r="V212" i="11" s="1"/>
  <c r="X213" i="6"/>
  <c r="W213" i="6"/>
  <c r="S214" i="6"/>
  <c r="R213" i="8"/>
  <c r="U212" i="8"/>
  <c r="V212" i="8"/>
  <c r="W212" i="8" s="1"/>
  <c r="Q213" i="8"/>
  <c r="X212" i="8"/>
  <c r="Y212" i="8" s="1"/>
  <c r="Z212" i="8"/>
  <c r="AA212" i="8" s="1"/>
  <c r="Z216" i="13"/>
  <c r="AA216" i="13" s="1"/>
  <c r="X216" i="13"/>
  <c r="Y216" i="13" s="1"/>
  <c r="P217" i="13"/>
  <c r="P215" i="10"/>
  <c r="X214" i="10"/>
  <c r="Y214" i="10" s="1"/>
  <c r="V214" i="10"/>
  <c r="Z214" i="10"/>
  <c r="AA214" i="10" s="1"/>
  <c r="R214" i="9"/>
  <c r="U213" i="9"/>
  <c r="V213" i="9" s="1"/>
  <c r="AC213" i="6"/>
  <c r="AD213" i="6" s="1"/>
  <c r="Y213" i="6"/>
  <c r="Z213" i="6" s="1"/>
  <c r="P214" i="6"/>
  <c r="AA213" i="6"/>
  <c r="AB213" i="6" s="1"/>
  <c r="S214" i="10"/>
  <c r="U213" i="10"/>
  <c r="Q213" i="7"/>
  <c r="U212" i="7"/>
  <c r="Q213" i="5"/>
  <c r="U212" i="5"/>
  <c r="W213" i="10"/>
  <c r="P215" i="8"/>
  <c r="S216" i="8"/>
  <c r="X213" i="15"/>
  <c r="S214" i="15"/>
  <c r="W213" i="15"/>
  <c r="P213" i="5"/>
  <c r="AA212" i="5"/>
  <c r="AB212" i="5" s="1"/>
  <c r="AC212" i="5"/>
  <c r="AD212" i="5" s="1"/>
  <c r="Y212" i="5"/>
  <c r="Z212" i="5" s="1"/>
  <c r="P213" i="7"/>
  <c r="AA212" i="7"/>
  <c r="AB212" i="7" s="1"/>
  <c r="AC212" i="7"/>
  <c r="AD212" i="7" s="1"/>
  <c r="Y212" i="7"/>
  <c r="Z212" i="7" s="1"/>
  <c r="AC213" i="15"/>
  <c r="AD213" i="15" s="1"/>
  <c r="Y213" i="15"/>
  <c r="Z213" i="15" s="1"/>
  <c r="AA213" i="15"/>
  <c r="AB213" i="15" s="1"/>
  <c r="P214" i="15"/>
  <c r="U213" i="15"/>
  <c r="Z213" i="10"/>
  <c r="AA213" i="10" s="1"/>
  <c r="Q214" i="9"/>
  <c r="W213" i="9"/>
  <c r="X213" i="9" s="1"/>
  <c r="Y213" i="9"/>
  <c r="Z213" i="9" s="1"/>
  <c r="P217" i="12"/>
  <c r="X216" i="12"/>
  <c r="Y216" i="12" s="1"/>
  <c r="Z216" i="12"/>
  <c r="AA216" i="12" s="1"/>
  <c r="U216" i="12"/>
  <c r="X212" i="7"/>
  <c r="W212" i="7"/>
  <c r="S213" i="7"/>
  <c r="Q213" i="14"/>
  <c r="U212" i="14"/>
  <c r="P216" i="9"/>
  <c r="Q214" i="6"/>
  <c r="U213" i="6"/>
  <c r="X212" i="5"/>
  <c r="W212" i="5"/>
  <c r="S213" i="5"/>
  <c r="X212" i="14"/>
  <c r="S213" i="14"/>
  <c r="W212" i="14"/>
  <c r="S214" i="14" l="1"/>
  <c r="W213" i="14"/>
  <c r="X213" i="14"/>
  <c r="S214" i="5"/>
  <c r="X213" i="5"/>
  <c r="W213" i="5"/>
  <c r="U214" i="6"/>
  <c r="Q215" i="6"/>
  <c r="Q215" i="9"/>
  <c r="Y214" i="9"/>
  <c r="Z214" i="9" s="1"/>
  <c r="W214" i="9"/>
  <c r="X214" i="9" s="1"/>
  <c r="W214" i="15"/>
  <c r="S215" i="15"/>
  <c r="X214" i="15"/>
  <c r="U213" i="7"/>
  <c r="Q214" i="7"/>
  <c r="P215" i="6"/>
  <c r="AA214" i="6"/>
  <c r="AB214" i="6" s="1"/>
  <c r="AC214" i="6"/>
  <c r="AD214" i="6" s="1"/>
  <c r="Y214" i="6"/>
  <c r="Z214" i="6" s="1"/>
  <c r="R215" i="9"/>
  <c r="U214" i="9"/>
  <c r="V214" i="9" s="1"/>
  <c r="P216" i="10"/>
  <c r="X215" i="10"/>
  <c r="Y215" i="10" s="1"/>
  <c r="V215" i="10"/>
  <c r="P214" i="14"/>
  <c r="Y213" i="14"/>
  <c r="Z213" i="14" s="1"/>
  <c r="AC213" i="14"/>
  <c r="AD213" i="14" s="1"/>
  <c r="AA213" i="14"/>
  <c r="AB213" i="14" s="1"/>
  <c r="U213" i="14"/>
  <c r="Q214" i="14"/>
  <c r="P216" i="8"/>
  <c r="P218" i="13"/>
  <c r="X217" i="13"/>
  <c r="Y217" i="13" s="1"/>
  <c r="Z217" i="13"/>
  <c r="AA217" i="13" s="1"/>
  <c r="R214" i="8"/>
  <c r="U213" i="8"/>
  <c r="V213" i="8"/>
  <c r="W213" i="8" s="1"/>
  <c r="Q214" i="11"/>
  <c r="Y213" i="11"/>
  <c r="Z213" i="11" s="1"/>
  <c r="W213" i="11"/>
  <c r="X213" i="11" s="1"/>
  <c r="P217" i="9"/>
  <c r="S214" i="7"/>
  <c r="X213" i="7"/>
  <c r="W213" i="7"/>
  <c r="AC213" i="7"/>
  <c r="AD213" i="7" s="1"/>
  <c r="Y213" i="7"/>
  <c r="Z213" i="7" s="1"/>
  <c r="P214" i="7"/>
  <c r="AA213" i="7"/>
  <c r="AB213" i="7" s="1"/>
  <c r="AC213" i="5"/>
  <c r="AD213" i="5" s="1"/>
  <c r="Y213" i="5"/>
  <c r="Z213" i="5" s="1"/>
  <c r="P214" i="5"/>
  <c r="AA213" i="5"/>
  <c r="AB213" i="5" s="1"/>
  <c r="U213" i="5"/>
  <c r="Q214" i="5"/>
  <c r="S215" i="10"/>
  <c r="U214" i="10"/>
  <c r="W214" i="10"/>
  <c r="Q214" i="8"/>
  <c r="X213" i="8"/>
  <c r="Y213" i="8" s="1"/>
  <c r="Z213" i="8"/>
  <c r="AA213" i="8" s="1"/>
  <c r="W214" i="6"/>
  <c r="S215" i="6"/>
  <c r="X214" i="6"/>
  <c r="R214" i="11"/>
  <c r="U213" i="11"/>
  <c r="V213" i="11" s="1"/>
  <c r="P217" i="11"/>
  <c r="Z217" i="12"/>
  <c r="AA217" i="12" s="1"/>
  <c r="U217" i="12"/>
  <c r="P218" i="12"/>
  <c r="X217" i="12"/>
  <c r="Y217" i="12" s="1"/>
  <c r="P215" i="15"/>
  <c r="AA214" i="15"/>
  <c r="AB214" i="15" s="1"/>
  <c r="Y214" i="15"/>
  <c r="Z214" i="15" s="1"/>
  <c r="AC214" i="15"/>
  <c r="AD214" i="15" s="1"/>
  <c r="U214" i="15"/>
  <c r="S217" i="8"/>
  <c r="Q217" i="15"/>
  <c r="U218" i="12" l="1"/>
  <c r="Z218" i="12"/>
  <c r="AA218" i="12" s="1"/>
  <c r="P219" i="12"/>
  <c r="X218" i="12"/>
  <c r="Y218" i="12" s="1"/>
  <c r="R215" i="11"/>
  <c r="U214" i="11"/>
  <c r="V214" i="11" s="1"/>
  <c r="S218" i="8"/>
  <c r="U215" i="10"/>
  <c r="S216" i="10"/>
  <c r="P218" i="9"/>
  <c r="R215" i="8"/>
  <c r="V214" i="8"/>
  <c r="W214" i="8" s="1"/>
  <c r="U214" i="8"/>
  <c r="Q215" i="14"/>
  <c r="U214" i="14"/>
  <c r="Q215" i="7"/>
  <c r="U214" i="7"/>
  <c r="Q216" i="6"/>
  <c r="U215" i="6"/>
  <c r="X214" i="5"/>
  <c r="W214" i="5"/>
  <c r="S215" i="5"/>
  <c r="Z218" i="13"/>
  <c r="AA218" i="13" s="1"/>
  <c r="X218" i="13"/>
  <c r="Y218" i="13" s="1"/>
  <c r="P219" i="13"/>
  <c r="AC215" i="15"/>
  <c r="AD215" i="15" s="1"/>
  <c r="Y215" i="15"/>
  <c r="Z215" i="15" s="1"/>
  <c r="P216" i="15"/>
  <c r="AA215" i="15"/>
  <c r="AB215" i="15" s="1"/>
  <c r="U215" i="15"/>
  <c r="X215" i="6"/>
  <c r="W215" i="6"/>
  <c r="S216" i="6"/>
  <c r="Q215" i="8"/>
  <c r="Z214" i="8"/>
  <c r="AA214" i="8" s="1"/>
  <c r="X214" i="8"/>
  <c r="Y214" i="8" s="1"/>
  <c r="Q215" i="5"/>
  <c r="U214" i="5"/>
  <c r="P215" i="5"/>
  <c r="AA214" i="5"/>
  <c r="AB214" i="5" s="1"/>
  <c r="AC214" i="5"/>
  <c r="AD214" i="5" s="1"/>
  <c r="Y214" i="5"/>
  <c r="Z214" i="5" s="1"/>
  <c r="P215" i="7"/>
  <c r="AA214" i="7"/>
  <c r="AB214" i="7" s="1"/>
  <c r="AC214" i="7"/>
  <c r="AD214" i="7" s="1"/>
  <c r="Y214" i="7"/>
  <c r="Z214" i="7" s="1"/>
  <c r="Q215" i="11"/>
  <c r="W214" i="11"/>
  <c r="X214" i="11" s="1"/>
  <c r="Y214" i="11"/>
  <c r="Z214" i="11" s="1"/>
  <c r="P217" i="8"/>
  <c r="AA214" i="14"/>
  <c r="AB214" i="14" s="1"/>
  <c r="AC214" i="14"/>
  <c r="AD214" i="14" s="1"/>
  <c r="Y214" i="14"/>
  <c r="Z214" i="14" s="1"/>
  <c r="P215" i="14"/>
  <c r="Z216" i="10"/>
  <c r="AA216" i="10" s="1"/>
  <c r="V216" i="10"/>
  <c r="W216" i="10" s="1"/>
  <c r="X216" i="10"/>
  <c r="Y216" i="10" s="1"/>
  <c r="P217" i="10"/>
  <c r="Q218" i="15"/>
  <c r="P218" i="11"/>
  <c r="X214" i="7"/>
  <c r="W214" i="7"/>
  <c r="S215" i="7"/>
  <c r="Z215" i="10"/>
  <c r="AA215" i="10" s="1"/>
  <c r="W215" i="10"/>
  <c r="R216" i="9"/>
  <c r="U215" i="9"/>
  <c r="V215" i="9" s="1"/>
  <c r="AC215" i="6"/>
  <c r="AD215" i="6" s="1"/>
  <c r="Y215" i="6"/>
  <c r="Z215" i="6" s="1"/>
  <c r="P216" i="6"/>
  <c r="AA215" i="6"/>
  <c r="AB215" i="6" s="1"/>
  <c r="S216" i="15"/>
  <c r="X215" i="15"/>
  <c r="W215" i="15"/>
  <c r="Q216" i="9"/>
  <c r="Y215" i="9"/>
  <c r="Z215" i="9" s="1"/>
  <c r="W215" i="9"/>
  <c r="X215" i="9" s="1"/>
  <c r="X214" i="14"/>
  <c r="W214" i="14"/>
  <c r="S215" i="14"/>
  <c r="P219" i="11" l="1"/>
  <c r="P217" i="15"/>
  <c r="AA216" i="15"/>
  <c r="AB216" i="15" s="1"/>
  <c r="AC216" i="15"/>
  <c r="AD216" i="15" s="1"/>
  <c r="Y216" i="15"/>
  <c r="Z216" i="15" s="1"/>
  <c r="U216" i="15"/>
  <c r="U215" i="7"/>
  <c r="Q216" i="7"/>
  <c r="S219" i="8"/>
  <c r="Q219" i="15"/>
  <c r="Q216" i="11"/>
  <c r="W215" i="11"/>
  <c r="X215" i="11" s="1"/>
  <c r="Y215" i="11"/>
  <c r="Z215" i="11" s="1"/>
  <c r="AC215" i="7"/>
  <c r="AD215" i="7" s="1"/>
  <c r="Y215" i="7"/>
  <c r="Z215" i="7" s="1"/>
  <c r="P216" i="7"/>
  <c r="AA215" i="7"/>
  <c r="AB215" i="7" s="1"/>
  <c r="AC215" i="5"/>
  <c r="AD215" i="5" s="1"/>
  <c r="Y215" i="5"/>
  <c r="Z215" i="5" s="1"/>
  <c r="P216" i="5"/>
  <c r="AA215" i="5"/>
  <c r="AB215" i="5" s="1"/>
  <c r="R216" i="8"/>
  <c r="V215" i="8"/>
  <c r="W215" i="8" s="1"/>
  <c r="U215" i="8"/>
  <c r="P220" i="12"/>
  <c r="X219" i="12"/>
  <c r="Y219" i="12" s="1"/>
  <c r="U219" i="12"/>
  <c r="Z219" i="12"/>
  <c r="AA219" i="12" s="1"/>
  <c r="X216" i="15"/>
  <c r="W216" i="15"/>
  <c r="S217" i="15"/>
  <c r="Q217" i="9"/>
  <c r="Y216" i="9"/>
  <c r="Z216" i="9" s="1"/>
  <c r="W216" i="9"/>
  <c r="X216" i="9" s="1"/>
  <c r="S216" i="7"/>
  <c r="X215" i="7"/>
  <c r="W215" i="7"/>
  <c r="P218" i="8"/>
  <c r="Q216" i="8"/>
  <c r="Z215" i="8"/>
  <c r="AA215" i="8" s="1"/>
  <c r="X215" i="8"/>
  <c r="Y215" i="8" s="1"/>
  <c r="S216" i="5"/>
  <c r="X215" i="5"/>
  <c r="W215" i="5"/>
  <c r="U216" i="6"/>
  <c r="Q217" i="6"/>
  <c r="U215" i="14"/>
  <c r="Q216" i="14"/>
  <c r="P219" i="9"/>
  <c r="U216" i="10"/>
  <c r="S217" i="10"/>
  <c r="S216" i="14"/>
  <c r="X215" i="14"/>
  <c r="W215" i="14"/>
  <c r="P217" i="6"/>
  <c r="AA216" i="6"/>
  <c r="AB216" i="6" s="1"/>
  <c r="AC216" i="6"/>
  <c r="AD216" i="6" s="1"/>
  <c r="Y216" i="6"/>
  <c r="Z216" i="6" s="1"/>
  <c r="R217" i="9"/>
  <c r="U216" i="9"/>
  <c r="V216" i="9" s="1"/>
  <c r="Z217" i="10"/>
  <c r="AA217" i="10" s="1"/>
  <c r="V217" i="10"/>
  <c r="W217" i="10" s="1"/>
  <c r="X217" i="10"/>
  <c r="Y217" i="10" s="1"/>
  <c r="P218" i="10"/>
  <c r="AC215" i="14"/>
  <c r="AD215" i="14" s="1"/>
  <c r="P216" i="14"/>
  <c r="AA215" i="14"/>
  <c r="AB215" i="14" s="1"/>
  <c r="Y215" i="14"/>
  <c r="Z215" i="14" s="1"/>
  <c r="U215" i="5"/>
  <c r="Q216" i="5"/>
  <c r="W216" i="6"/>
  <c r="S217" i="6"/>
  <c r="X216" i="6"/>
  <c r="Z219" i="13"/>
  <c r="AA219" i="13" s="1"/>
  <c r="P220" i="13"/>
  <c r="X219" i="13"/>
  <c r="Y219" i="13" s="1"/>
  <c r="R216" i="11"/>
  <c r="U215" i="11"/>
  <c r="V215" i="11" s="1"/>
  <c r="X217" i="6" l="1"/>
  <c r="W217" i="6"/>
  <c r="S218" i="6"/>
  <c r="P219" i="10"/>
  <c r="X218" i="10"/>
  <c r="Y218" i="10" s="1"/>
  <c r="V218" i="10"/>
  <c r="Q217" i="8"/>
  <c r="X216" i="8"/>
  <c r="Y216" i="8" s="1"/>
  <c r="Z216" i="8"/>
  <c r="AA216" i="8" s="1"/>
  <c r="P219" i="8"/>
  <c r="R217" i="8"/>
  <c r="U216" i="8"/>
  <c r="V216" i="8"/>
  <c r="W216" i="8" s="1"/>
  <c r="Q217" i="7"/>
  <c r="U216" i="7"/>
  <c r="P220" i="11"/>
  <c r="T219" i="11"/>
  <c r="X216" i="14"/>
  <c r="W216" i="14"/>
  <c r="S217" i="14"/>
  <c r="Z220" i="13"/>
  <c r="AA220" i="13" s="1"/>
  <c r="X220" i="13"/>
  <c r="Y220" i="13" s="1"/>
  <c r="P221" i="13"/>
  <c r="R218" i="9"/>
  <c r="U217" i="9"/>
  <c r="V217" i="9" s="1"/>
  <c r="AC217" i="6"/>
  <c r="AD217" i="6" s="1"/>
  <c r="Y217" i="6"/>
  <c r="Z217" i="6" s="1"/>
  <c r="P218" i="6"/>
  <c r="AA217" i="6"/>
  <c r="AB217" i="6" s="1"/>
  <c r="S218" i="10"/>
  <c r="Z218" i="10" s="1"/>
  <c r="AA218" i="10" s="1"/>
  <c r="U217" i="10"/>
  <c r="Q218" i="6"/>
  <c r="U217" i="6"/>
  <c r="X216" i="5"/>
  <c r="W216" i="5"/>
  <c r="S217" i="5"/>
  <c r="P221" i="12"/>
  <c r="X220" i="12"/>
  <c r="Y220" i="12" s="1"/>
  <c r="U220" i="12"/>
  <c r="Z220" i="12"/>
  <c r="AA220" i="12" s="1"/>
  <c r="Q220" i="15"/>
  <c r="Q217" i="5"/>
  <c r="U216" i="5"/>
  <c r="P217" i="14"/>
  <c r="AC216" i="14"/>
  <c r="AD216" i="14" s="1"/>
  <c r="AA216" i="14"/>
  <c r="AB216" i="14" s="1"/>
  <c r="Y216" i="14"/>
  <c r="Z216" i="14" s="1"/>
  <c r="P220" i="9"/>
  <c r="T219" i="9"/>
  <c r="Q218" i="9"/>
  <c r="W217" i="9"/>
  <c r="X217" i="9" s="1"/>
  <c r="Y217" i="9"/>
  <c r="Z217" i="9" s="1"/>
  <c r="P217" i="5"/>
  <c r="AA216" i="5"/>
  <c r="AB216" i="5" s="1"/>
  <c r="AC216" i="5"/>
  <c r="AD216" i="5" s="1"/>
  <c r="Y216" i="5"/>
  <c r="Z216" i="5" s="1"/>
  <c r="P217" i="7"/>
  <c r="AA216" i="7"/>
  <c r="AB216" i="7" s="1"/>
  <c r="AC216" i="7"/>
  <c r="AD216" i="7" s="1"/>
  <c r="Y216" i="7"/>
  <c r="Z216" i="7" s="1"/>
  <c r="S220" i="8"/>
  <c r="AC217" i="15"/>
  <c r="AD217" i="15" s="1"/>
  <c r="Y217" i="15"/>
  <c r="Z217" i="15" s="1"/>
  <c r="P218" i="15"/>
  <c r="AA217" i="15"/>
  <c r="AB217" i="15" s="1"/>
  <c r="U217" i="15"/>
  <c r="R217" i="11"/>
  <c r="U216" i="11"/>
  <c r="V216" i="11" s="1"/>
  <c r="Q217" i="14"/>
  <c r="U216" i="14"/>
  <c r="X216" i="7"/>
  <c r="W216" i="7"/>
  <c r="S217" i="7"/>
  <c r="S218" i="15"/>
  <c r="X217" i="15"/>
  <c r="W217" i="15"/>
  <c r="Q217" i="11"/>
  <c r="W216" i="11"/>
  <c r="X216" i="11" s="1"/>
  <c r="Y216" i="11"/>
  <c r="Z216" i="11" s="1"/>
  <c r="P219" i="15" l="1"/>
  <c r="AA218" i="15"/>
  <c r="AB218" i="15" s="1"/>
  <c r="Y218" i="15"/>
  <c r="Z218" i="15" s="1"/>
  <c r="AC218" i="15"/>
  <c r="AD218" i="15" s="1"/>
  <c r="U218" i="15"/>
  <c r="AC217" i="7"/>
  <c r="AD217" i="7" s="1"/>
  <c r="Y217" i="7"/>
  <c r="Z217" i="7" s="1"/>
  <c r="P218" i="7"/>
  <c r="AA217" i="7"/>
  <c r="AB217" i="7" s="1"/>
  <c r="AC217" i="5"/>
  <c r="AD217" i="5" s="1"/>
  <c r="Y217" i="5"/>
  <c r="Z217" i="5" s="1"/>
  <c r="P218" i="5"/>
  <c r="AA217" i="5"/>
  <c r="AB217" i="5" s="1"/>
  <c r="P221" i="9"/>
  <c r="P218" i="14"/>
  <c r="AC217" i="14"/>
  <c r="AD217" i="14" s="1"/>
  <c r="AA217" i="14"/>
  <c r="AB217" i="14" s="1"/>
  <c r="Y217" i="14"/>
  <c r="Z217" i="14" s="1"/>
  <c r="R222" i="12"/>
  <c r="R223" i="12" s="1"/>
  <c r="R224" i="12" s="1"/>
  <c r="R225" i="12" s="1"/>
  <c r="R226" i="12" s="1"/>
  <c r="R227" i="12" s="1"/>
  <c r="R228" i="12" s="1"/>
  <c r="R229" i="12" s="1"/>
  <c r="R230" i="12" s="1"/>
  <c r="R231" i="12" s="1"/>
  <c r="R232" i="12" s="1"/>
  <c r="R233" i="12" s="1"/>
  <c r="P222" i="12"/>
  <c r="X221" i="12"/>
  <c r="Y221" i="12" s="1"/>
  <c r="T221" i="12"/>
  <c r="Z221" i="12"/>
  <c r="AA221" i="12" s="1"/>
  <c r="U221" i="12"/>
  <c r="P221" i="11"/>
  <c r="Q218" i="8"/>
  <c r="X217" i="8"/>
  <c r="Y217" i="8" s="1"/>
  <c r="Z217" i="8"/>
  <c r="AA217" i="8" s="1"/>
  <c r="P220" i="10"/>
  <c r="X219" i="10"/>
  <c r="Y219" i="10" s="1"/>
  <c r="T219" i="10"/>
  <c r="V219" i="10"/>
  <c r="R218" i="11"/>
  <c r="U217" i="11"/>
  <c r="V217" i="11" s="1"/>
  <c r="S218" i="5"/>
  <c r="X217" i="5"/>
  <c r="W217" i="5"/>
  <c r="U218" i="6"/>
  <c r="Q219" i="6"/>
  <c r="P219" i="6"/>
  <c r="AA218" i="6"/>
  <c r="AB218" i="6" s="1"/>
  <c r="AC218" i="6"/>
  <c r="AD218" i="6" s="1"/>
  <c r="Y218" i="6"/>
  <c r="Z218" i="6" s="1"/>
  <c r="R219" i="9"/>
  <c r="U219" i="9" s="1"/>
  <c r="V219" i="9" s="1"/>
  <c r="U218" i="9"/>
  <c r="V218" i="9" s="1"/>
  <c r="S218" i="14"/>
  <c r="W217" i="14"/>
  <c r="X217" i="14"/>
  <c r="R218" i="8"/>
  <c r="U217" i="8"/>
  <c r="V217" i="8"/>
  <c r="W217" i="8" s="1"/>
  <c r="W218" i="10"/>
  <c r="W218" i="6"/>
  <c r="S219" i="6"/>
  <c r="X218" i="6"/>
  <c r="U217" i="5"/>
  <c r="Q218" i="5"/>
  <c r="T221" i="13"/>
  <c r="Z221" i="13"/>
  <c r="AA221" i="13" s="1"/>
  <c r="P222" i="13"/>
  <c r="X221" i="13"/>
  <c r="Y221" i="13" s="1"/>
  <c r="U217" i="7"/>
  <c r="Q218" i="7"/>
  <c r="X218" i="15"/>
  <c r="W218" i="15"/>
  <c r="S219" i="15"/>
  <c r="Q218" i="11"/>
  <c r="W217" i="11"/>
  <c r="X217" i="11" s="1"/>
  <c r="Y217" i="11"/>
  <c r="Z217" i="11" s="1"/>
  <c r="S218" i="7"/>
  <c r="X217" i="7"/>
  <c r="W217" i="7"/>
  <c r="U217" i="14"/>
  <c r="Q218" i="14"/>
  <c r="S221" i="8"/>
  <c r="Q219" i="9"/>
  <c r="W218" i="9"/>
  <c r="X218" i="9" s="1"/>
  <c r="Y218" i="9"/>
  <c r="Z218" i="9" s="1"/>
  <c r="Q221" i="15"/>
  <c r="S219" i="10"/>
  <c r="Z219" i="10" s="1"/>
  <c r="AA219" i="10" s="1"/>
  <c r="U218" i="10"/>
  <c r="P220" i="8"/>
  <c r="T219" i="8"/>
  <c r="P221" i="8" l="1"/>
  <c r="R220" i="9"/>
  <c r="Q220" i="9"/>
  <c r="W219" i="9"/>
  <c r="X219" i="9" s="1"/>
  <c r="Y219" i="9"/>
  <c r="Z219" i="9" s="1"/>
  <c r="Q219" i="5"/>
  <c r="U218" i="5"/>
  <c r="R219" i="8"/>
  <c r="V218" i="8"/>
  <c r="W218" i="8" s="1"/>
  <c r="U218" i="8"/>
  <c r="R219" i="11"/>
  <c r="U219" i="11" s="1"/>
  <c r="V219" i="11" s="1"/>
  <c r="U218" i="11"/>
  <c r="V218" i="11" s="1"/>
  <c r="Q219" i="8"/>
  <c r="X218" i="8"/>
  <c r="Y218" i="8" s="1"/>
  <c r="Z218" i="8"/>
  <c r="AA218" i="8" s="1"/>
  <c r="P222" i="9"/>
  <c r="P219" i="5"/>
  <c r="AA218" i="5"/>
  <c r="AB218" i="5" s="1"/>
  <c r="AC218" i="5"/>
  <c r="AD218" i="5" s="1"/>
  <c r="Y218" i="5"/>
  <c r="Z218" i="5" s="1"/>
  <c r="P219" i="7"/>
  <c r="AA218" i="7"/>
  <c r="AB218" i="7" s="1"/>
  <c r="AC218" i="7"/>
  <c r="AD218" i="7" s="1"/>
  <c r="Y218" i="7"/>
  <c r="Z218" i="7" s="1"/>
  <c r="R222" i="15"/>
  <c r="R223" i="15" s="1"/>
  <c r="R224" i="15" s="1"/>
  <c r="R225" i="15" s="1"/>
  <c r="R226" i="15" s="1"/>
  <c r="R227" i="15" s="1"/>
  <c r="R228" i="15" s="1"/>
  <c r="R229" i="15" s="1"/>
  <c r="R230" i="15" s="1"/>
  <c r="R231" i="15" s="1"/>
  <c r="R232" i="15" s="1"/>
  <c r="R233" i="15" s="1"/>
  <c r="Q222" i="15"/>
  <c r="Z222" i="13"/>
  <c r="AA222" i="13" s="1"/>
  <c r="X222" i="13"/>
  <c r="Y222" i="13" s="1"/>
  <c r="P223" i="13"/>
  <c r="AC219" i="6"/>
  <c r="AD219" i="6" s="1"/>
  <c r="Y219" i="6"/>
  <c r="Z219" i="6" s="1"/>
  <c r="P220" i="6"/>
  <c r="AA219" i="6"/>
  <c r="AB219" i="6" s="1"/>
  <c r="P221" i="10"/>
  <c r="X220" i="10"/>
  <c r="Y220" i="10" s="1"/>
  <c r="V220" i="10"/>
  <c r="Z222" i="12"/>
  <c r="AA222" i="12" s="1"/>
  <c r="U222" i="12"/>
  <c r="P223" i="12"/>
  <c r="X222" i="12"/>
  <c r="Y222" i="12" s="1"/>
  <c r="S222" i="8"/>
  <c r="Q219" i="11"/>
  <c r="W218" i="11"/>
  <c r="X218" i="11" s="1"/>
  <c r="Y218" i="11"/>
  <c r="Z218" i="11" s="1"/>
  <c r="Q219" i="7"/>
  <c r="U218" i="7"/>
  <c r="Q220" i="6"/>
  <c r="U219" i="6"/>
  <c r="X218" i="5"/>
  <c r="W218" i="5"/>
  <c r="S219" i="5"/>
  <c r="W219" i="10"/>
  <c r="P222" i="11"/>
  <c r="Y218" i="14"/>
  <c r="Z218" i="14" s="1"/>
  <c r="P219" i="14"/>
  <c r="AC218" i="14"/>
  <c r="AD218" i="14" s="1"/>
  <c r="AA218" i="14"/>
  <c r="AB218" i="14" s="1"/>
  <c r="S220" i="10"/>
  <c r="U219" i="10"/>
  <c r="Q219" i="14"/>
  <c r="U218" i="14"/>
  <c r="X218" i="7"/>
  <c r="W218" i="7"/>
  <c r="S219" i="7"/>
  <c r="S220" i="15"/>
  <c r="X219" i="15"/>
  <c r="W219" i="15"/>
  <c r="X219" i="6"/>
  <c r="W219" i="6"/>
  <c r="S220" i="6"/>
  <c r="X218" i="14"/>
  <c r="W218" i="14"/>
  <c r="S219" i="14"/>
  <c r="AC219" i="15"/>
  <c r="AD219" i="15" s="1"/>
  <c r="Y219" i="15"/>
  <c r="Z219" i="15" s="1"/>
  <c r="AA219" i="15"/>
  <c r="AB219" i="15" s="1"/>
  <c r="P220" i="15"/>
  <c r="U219" i="15"/>
  <c r="AA219" i="14" l="1"/>
  <c r="AB219" i="14" s="1"/>
  <c r="P220" i="14"/>
  <c r="AC219" i="14"/>
  <c r="AD219" i="14" s="1"/>
  <c r="Y219" i="14"/>
  <c r="Z219" i="14" s="1"/>
  <c r="R220" i="11"/>
  <c r="Q220" i="11"/>
  <c r="W219" i="11"/>
  <c r="X219" i="11" s="1"/>
  <c r="Y219" i="11"/>
  <c r="Z219" i="11" s="1"/>
  <c r="U223" i="12"/>
  <c r="Z223" i="12"/>
  <c r="AA223" i="12" s="1"/>
  <c r="X223" i="12"/>
  <c r="Y223" i="12" s="1"/>
  <c r="P224" i="12"/>
  <c r="W220" i="10"/>
  <c r="P221" i="6"/>
  <c r="AA220" i="6"/>
  <c r="AB220" i="6" s="1"/>
  <c r="AC220" i="6"/>
  <c r="AD220" i="6" s="1"/>
  <c r="Y220" i="6"/>
  <c r="Z220" i="6" s="1"/>
  <c r="R220" i="8"/>
  <c r="Q220" i="8"/>
  <c r="Z219" i="8"/>
  <c r="AA219" i="8" s="1"/>
  <c r="X219" i="8"/>
  <c r="Y219" i="8" s="1"/>
  <c r="W220" i="6"/>
  <c r="S221" i="6"/>
  <c r="X220" i="6"/>
  <c r="U220" i="10"/>
  <c r="S221" i="10"/>
  <c r="P223" i="11"/>
  <c r="U219" i="7"/>
  <c r="Q220" i="7"/>
  <c r="AC219" i="7"/>
  <c r="AD219" i="7" s="1"/>
  <c r="Y219" i="7"/>
  <c r="Z219" i="7" s="1"/>
  <c r="P220" i="7"/>
  <c r="AA219" i="7"/>
  <c r="AB219" i="7" s="1"/>
  <c r="AC219" i="5"/>
  <c r="AD219" i="5" s="1"/>
  <c r="Y219" i="5"/>
  <c r="Z219" i="5" s="1"/>
  <c r="P220" i="5"/>
  <c r="AA219" i="5"/>
  <c r="AB219" i="5" s="1"/>
  <c r="P223" i="9"/>
  <c r="U219" i="8"/>
  <c r="V219" i="8"/>
  <c r="W219" i="8" s="1"/>
  <c r="P222" i="8"/>
  <c r="P221" i="15"/>
  <c r="AA220" i="15"/>
  <c r="AB220" i="15" s="1"/>
  <c r="AC220" i="15"/>
  <c r="AD220" i="15" s="1"/>
  <c r="Y220" i="15"/>
  <c r="Z220" i="15" s="1"/>
  <c r="U220" i="15"/>
  <c r="S220" i="14"/>
  <c r="X219" i="14"/>
  <c r="W219" i="14"/>
  <c r="X220" i="15"/>
  <c r="W220" i="15"/>
  <c r="S221" i="15"/>
  <c r="S223" i="8"/>
  <c r="Z221" i="10"/>
  <c r="AA221" i="10" s="1"/>
  <c r="V221" i="10"/>
  <c r="W221" i="10" s="1"/>
  <c r="X221" i="10"/>
  <c r="Y221" i="10" s="1"/>
  <c r="P222" i="10"/>
  <c r="Q221" i="9"/>
  <c r="W220" i="9"/>
  <c r="X220" i="9" s="1"/>
  <c r="Y220" i="9"/>
  <c r="Z220" i="9" s="1"/>
  <c r="S220" i="7"/>
  <c r="X219" i="7"/>
  <c r="W219" i="7"/>
  <c r="U219" i="14"/>
  <c r="Q220" i="14"/>
  <c r="S220" i="5"/>
  <c r="X219" i="5"/>
  <c r="W219" i="5"/>
  <c r="U220" i="6"/>
  <c r="Q221" i="6"/>
  <c r="Z220" i="10"/>
  <c r="AA220" i="10" s="1"/>
  <c r="Z223" i="13"/>
  <c r="AA223" i="13" s="1"/>
  <c r="P224" i="13"/>
  <c r="X223" i="13"/>
  <c r="Y223" i="13" s="1"/>
  <c r="Q223" i="15"/>
  <c r="U219" i="5"/>
  <c r="Q220" i="5"/>
  <c r="R221" i="9"/>
  <c r="U220" i="9"/>
  <c r="V220" i="9" s="1"/>
  <c r="Q224" i="15" l="1"/>
  <c r="P225" i="13"/>
  <c r="X224" i="13"/>
  <c r="Y224" i="13" s="1"/>
  <c r="Z224" i="13"/>
  <c r="AA224" i="13" s="1"/>
  <c r="Q221" i="14"/>
  <c r="U220" i="14"/>
  <c r="X220" i="7"/>
  <c r="W220" i="7"/>
  <c r="S221" i="7"/>
  <c r="V222" i="10"/>
  <c r="X222" i="10"/>
  <c r="Y222" i="10" s="1"/>
  <c r="P223" i="10"/>
  <c r="S224" i="8"/>
  <c r="AC221" i="15"/>
  <c r="AD221" i="15" s="1"/>
  <c r="Y221" i="15"/>
  <c r="Z221" i="15" s="1"/>
  <c r="P222" i="15"/>
  <c r="AA221" i="15"/>
  <c r="AB221" i="15" s="1"/>
  <c r="U221" i="15"/>
  <c r="P223" i="8"/>
  <c r="P221" i="5"/>
  <c r="AA220" i="5"/>
  <c r="AB220" i="5" s="1"/>
  <c r="AC220" i="5"/>
  <c r="AD220" i="5" s="1"/>
  <c r="Y220" i="5"/>
  <c r="Z220" i="5" s="1"/>
  <c r="P221" i="7"/>
  <c r="AA220" i="7"/>
  <c r="AB220" i="7" s="1"/>
  <c r="AC220" i="7"/>
  <c r="AD220" i="7" s="1"/>
  <c r="Y220" i="7"/>
  <c r="Z220" i="7" s="1"/>
  <c r="X221" i="6"/>
  <c r="W221" i="6"/>
  <c r="S222" i="6"/>
  <c r="Q221" i="8"/>
  <c r="Z220" i="8"/>
  <c r="AA220" i="8" s="1"/>
  <c r="X220" i="8"/>
  <c r="Y220" i="8" s="1"/>
  <c r="P225" i="12"/>
  <c r="X224" i="12"/>
  <c r="Y224" i="12" s="1"/>
  <c r="U224" i="12"/>
  <c r="Z224" i="12"/>
  <c r="AA224" i="12" s="1"/>
  <c r="X220" i="5"/>
  <c r="W220" i="5"/>
  <c r="S221" i="5"/>
  <c r="R222" i="9"/>
  <c r="U221" i="9"/>
  <c r="V221" i="9" s="1"/>
  <c r="U221" i="10"/>
  <c r="S222" i="10"/>
  <c r="Z222" i="10" s="1"/>
  <c r="AA222" i="10" s="1"/>
  <c r="R221" i="8"/>
  <c r="V220" i="8"/>
  <c r="W220" i="8" s="1"/>
  <c r="U220" i="8"/>
  <c r="Q221" i="5"/>
  <c r="U220" i="5"/>
  <c r="X221" i="15"/>
  <c r="W221" i="15"/>
  <c r="S222" i="15"/>
  <c r="P224" i="11"/>
  <c r="P222" i="6"/>
  <c r="AA221" i="6"/>
  <c r="AB221" i="6" s="1"/>
  <c r="AC221" i="6"/>
  <c r="AD221" i="6" s="1"/>
  <c r="Y221" i="6"/>
  <c r="Z221" i="6" s="1"/>
  <c r="Q221" i="11"/>
  <c r="W220" i="11"/>
  <c r="X220" i="11" s="1"/>
  <c r="Y220" i="11"/>
  <c r="Z220" i="11" s="1"/>
  <c r="AC220" i="14"/>
  <c r="AD220" i="14" s="1"/>
  <c r="P221" i="14"/>
  <c r="Y220" i="14"/>
  <c r="Z220" i="14" s="1"/>
  <c r="AA220" i="14"/>
  <c r="AB220" i="14" s="1"/>
  <c r="U221" i="6"/>
  <c r="Q222" i="6"/>
  <c r="R222" i="6"/>
  <c r="R223" i="6" s="1"/>
  <c r="R224" i="6" s="1"/>
  <c r="R225" i="6" s="1"/>
  <c r="R226" i="6" s="1"/>
  <c r="R227" i="6" s="1"/>
  <c r="R228" i="6" s="1"/>
  <c r="R229" i="6" s="1"/>
  <c r="R230" i="6" s="1"/>
  <c r="R231" i="6" s="1"/>
  <c r="R232" i="6" s="1"/>
  <c r="R233" i="6" s="1"/>
  <c r="Q222" i="9"/>
  <c r="Y221" i="9"/>
  <c r="Z221" i="9" s="1"/>
  <c r="W221" i="9"/>
  <c r="X221" i="9" s="1"/>
  <c r="X220" i="14"/>
  <c r="S221" i="14"/>
  <c r="W220" i="14"/>
  <c r="P224" i="9"/>
  <c r="Q221" i="7"/>
  <c r="U220" i="7"/>
  <c r="R221" i="11"/>
  <c r="U220" i="11"/>
  <c r="V220" i="11" s="1"/>
  <c r="P226" i="12" l="1"/>
  <c r="X225" i="12"/>
  <c r="Y225" i="12" s="1"/>
  <c r="Z225" i="12"/>
  <c r="AA225" i="12" s="1"/>
  <c r="U225" i="12"/>
  <c r="S223" i="6"/>
  <c r="X222" i="6"/>
  <c r="W222" i="6"/>
  <c r="S225" i="8"/>
  <c r="W222" i="10"/>
  <c r="U221" i="7"/>
  <c r="Q222" i="7"/>
  <c r="R222" i="7"/>
  <c r="R223" i="7" s="1"/>
  <c r="R224" i="7" s="1"/>
  <c r="R225" i="7" s="1"/>
  <c r="R226" i="7" s="1"/>
  <c r="R227" i="7" s="1"/>
  <c r="R228" i="7" s="1"/>
  <c r="R229" i="7" s="1"/>
  <c r="R230" i="7" s="1"/>
  <c r="R231" i="7" s="1"/>
  <c r="R232" i="7" s="1"/>
  <c r="R233" i="7" s="1"/>
  <c r="P225" i="9"/>
  <c r="U222" i="6"/>
  <c r="Q223" i="6"/>
  <c r="AC221" i="14"/>
  <c r="AD221" i="14" s="1"/>
  <c r="Y221" i="14"/>
  <c r="Z221" i="14" s="1"/>
  <c r="P222" i="14"/>
  <c r="AA221" i="14"/>
  <c r="AB221" i="14" s="1"/>
  <c r="Q222" i="11"/>
  <c r="Y221" i="11"/>
  <c r="Z221" i="11" s="1"/>
  <c r="W221" i="11"/>
  <c r="X221" i="11" s="1"/>
  <c r="AC222" i="6"/>
  <c r="AD222" i="6" s="1"/>
  <c r="Y222" i="6"/>
  <c r="Z222" i="6" s="1"/>
  <c r="P223" i="6"/>
  <c r="AA222" i="6"/>
  <c r="AB222" i="6" s="1"/>
  <c r="P225" i="11"/>
  <c r="R222" i="8"/>
  <c r="U221" i="8"/>
  <c r="V221" i="8"/>
  <c r="W221" i="8" s="1"/>
  <c r="R223" i="9"/>
  <c r="U222" i="9"/>
  <c r="V222" i="9" s="1"/>
  <c r="P223" i="15"/>
  <c r="AA222" i="15"/>
  <c r="AB222" i="15" s="1"/>
  <c r="AC222" i="15"/>
  <c r="AD222" i="15" s="1"/>
  <c r="Y222" i="15"/>
  <c r="Z222" i="15" s="1"/>
  <c r="U222" i="15"/>
  <c r="P226" i="13"/>
  <c r="Z225" i="13"/>
  <c r="AA225" i="13" s="1"/>
  <c r="X225" i="13"/>
  <c r="Y225" i="13" s="1"/>
  <c r="W222" i="15"/>
  <c r="S223" i="15"/>
  <c r="X222" i="15"/>
  <c r="U221" i="5"/>
  <c r="Q222" i="5"/>
  <c r="R222" i="5"/>
  <c r="R223" i="5" s="1"/>
  <c r="R224" i="5" s="1"/>
  <c r="R225" i="5" s="1"/>
  <c r="R226" i="5" s="1"/>
  <c r="R227" i="5" s="1"/>
  <c r="R228" i="5" s="1"/>
  <c r="R229" i="5" s="1"/>
  <c r="R230" i="5" s="1"/>
  <c r="R231" i="5" s="1"/>
  <c r="R232" i="5" s="1"/>
  <c r="R233" i="5" s="1"/>
  <c r="S223" i="10"/>
  <c r="U222" i="10"/>
  <c r="X221" i="5"/>
  <c r="W221" i="5"/>
  <c r="S222" i="5"/>
  <c r="AC221" i="7"/>
  <c r="AD221" i="7" s="1"/>
  <c r="Y221" i="7"/>
  <c r="Z221" i="7" s="1"/>
  <c r="P222" i="7"/>
  <c r="AA221" i="7"/>
  <c r="AB221" i="7" s="1"/>
  <c r="AC221" i="5"/>
  <c r="AD221" i="5" s="1"/>
  <c r="Y221" i="5"/>
  <c r="Z221" i="5" s="1"/>
  <c r="P222" i="5"/>
  <c r="AA221" i="5"/>
  <c r="AB221" i="5" s="1"/>
  <c r="P224" i="8"/>
  <c r="P224" i="10"/>
  <c r="X223" i="10"/>
  <c r="Y223" i="10" s="1"/>
  <c r="Z223" i="10"/>
  <c r="AA223" i="10" s="1"/>
  <c r="V223" i="10"/>
  <c r="W223" i="10" s="1"/>
  <c r="X221" i="7"/>
  <c r="W221" i="7"/>
  <c r="S222" i="7"/>
  <c r="U221" i="14"/>
  <c r="Q222" i="14"/>
  <c r="R222" i="14"/>
  <c r="R223" i="14" s="1"/>
  <c r="R224" i="14" s="1"/>
  <c r="R225" i="14" s="1"/>
  <c r="R226" i="14" s="1"/>
  <c r="R227" i="14" s="1"/>
  <c r="R228" i="14" s="1"/>
  <c r="R229" i="14" s="1"/>
  <c r="R230" i="14" s="1"/>
  <c r="R231" i="14" s="1"/>
  <c r="R232" i="14" s="1"/>
  <c r="R233" i="14" s="1"/>
  <c r="R222" i="11"/>
  <c r="U221" i="11"/>
  <c r="V221" i="11" s="1"/>
  <c r="X221" i="14"/>
  <c r="W221" i="14"/>
  <c r="S222" i="14"/>
  <c r="Q223" i="9"/>
  <c r="Y222" i="9"/>
  <c r="Z222" i="9" s="1"/>
  <c r="W222" i="9"/>
  <c r="X222" i="9" s="1"/>
  <c r="Q222" i="8"/>
  <c r="X221" i="8"/>
  <c r="Y221" i="8" s="1"/>
  <c r="Z221" i="8"/>
  <c r="AA221" i="8" s="1"/>
  <c r="Q225" i="15"/>
  <c r="Q226" i="15" l="1"/>
  <c r="Q223" i="8"/>
  <c r="Z222" i="8"/>
  <c r="AA222" i="8" s="1"/>
  <c r="X222" i="8"/>
  <c r="Y222" i="8" s="1"/>
  <c r="W222" i="14"/>
  <c r="X222" i="14"/>
  <c r="S223" i="14"/>
  <c r="R223" i="11"/>
  <c r="U222" i="11"/>
  <c r="V222" i="11" s="1"/>
  <c r="W222" i="7"/>
  <c r="S223" i="7"/>
  <c r="X222" i="7"/>
  <c r="P225" i="8"/>
  <c r="P223" i="5"/>
  <c r="AA222" i="5"/>
  <c r="AB222" i="5" s="1"/>
  <c r="AC222" i="5"/>
  <c r="AD222" i="5" s="1"/>
  <c r="Y222" i="5"/>
  <c r="Z222" i="5" s="1"/>
  <c r="P223" i="7"/>
  <c r="AA222" i="7"/>
  <c r="AB222" i="7" s="1"/>
  <c r="AC222" i="7"/>
  <c r="AD222" i="7" s="1"/>
  <c r="Y222" i="7"/>
  <c r="Z222" i="7" s="1"/>
  <c r="X223" i="15"/>
  <c r="W223" i="15"/>
  <c r="S224" i="15"/>
  <c r="Z226" i="13"/>
  <c r="AA226" i="13" s="1"/>
  <c r="P227" i="13"/>
  <c r="X226" i="13"/>
  <c r="Y226" i="13" s="1"/>
  <c r="P226" i="11"/>
  <c r="P224" i="6"/>
  <c r="AA223" i="6"/>
  <c r="AB223" i="6" s="1"/>
  <c r="AC223" i="6"/>
  <c r="AD223" i="6" s="1"/>
  <c r="Y223" i="6"/>
  <c r="Z223" i="6" s="1"/>
  <c r="U222" i="5"/>
  <c r="Q223" i="5"/>
  <c r="AC223" i="15"/>
  <c r="AD223" i="15" s="1"/>
  <c r="Y223" i="15"/>
  <c r="Z223" i="15" s="1"/>
  <c r="P224" i="15"/>
  <c r="AA223" i="15"/>
  <c r="AB223" i="15" s="1"/>
  <c r="U223" i="15"/>
  <c r="Q223" i="11"/>
  <c r="W222" i="11"/>
  <c r="X222" i="11" s="1"/>
  <c r="Y222" i="11"/>
  <c r="Z222" i="11" s="1"/>
  <c r="P226" i="9"/>
  <c r="X223" i="6"/>
  <c r="W223" i="6"/>
  <c r="S224" i="6"/>
  <c r="Z226" i="12"/>
  <c r="AA226" i="12" s="1"/>
  <c r="U226" i="12"/>
  <c r="P227" i="12"/>
  <c r="X226" i="12"/>
  <c r="Y226" i="12" s="1"/>
  <c r="Q223" i="14"/>
  <c r="U222" i="14"/>
  <c r="P225" i="10"/>
  <c r="X224" i="10"/>
  <c r="Y224" i="10" s="1"/>
  <c r="V224" i="10"/>
  <c r="R223" i="8"/>
  <c r="U222" i="8"/>
  <c r="V222" i="8"/>
  <c r="W222" i="8" s="1"/>
  <c r="U222" i="7"/>
  <c r="Q223" i="7"/>
  <c r="S226" i="8"/>
  <c r="Q224" i="9"/>
  <c r="W223" i="9"/>
  <c r="X223" i="9" s="1"/>
  <c r="Y223" i="9"/>
  <c r="Z223" i="9" s="1"/>
  <c r="W222" i="5"/>
  <c r="S223" i="5"/>
  <c r="X222" i="5"/>
  <c r="S224" i="10"/>
  <c r="U223" i="10"/>
  <c r="R224" i="9"/>
  <c r="U223" i="9"/>
  <c r="V223" i="9" s="1"/>
  <c r="P223" i="14"/>
  <c r="AA222" i="14"/>
  <c r="AB222" i="14" s="1"/>
  <c r="AC222" i="14"/>
  <c r="AD222" i="14" s="1"/>
  <c r="Y222" i="14"/>
  <c r="Z222" i="14" s="1"/>
  <c r="Q224" i="6"/>
  <c r="U223" i="6"/>
  <c r="W224" i="10" l="1"/>
  <c r="R225" i="9"/>
  <c r="U224" i="9"/>
  <c r="V224" i="9" s="1"/>
  <c r="X223" i="5"/>
  <c r="W223" i="5"/>
  <c r="S224" i="5"/>
  <c r="Q224" i="7"/>
  <c r="U223" i="7"/>
  <c r="R224" i="8"/>
  <c r="U223" i="8"/>
  <c r="V223" i="8"/>
  <c r="W223" i="8" s="1"/>
  <c r="V225" i="10"/>
  <c r="P226" i="10"/>
  <c r="X225" i="10"/>
  <c r="Y225" i="10" s="1"/>
  <c r="S225" i="6"/>
  <c r="X224" i="6"/>
  <c r="W224" i="6"/>
  <c r="P227" i="9"/>
  <c r="P226" i="8"/>
  <c r="X223" i="7"/>
  <c r="W223" i="7"/>
  <c r="S224" i="7"/>
  <c r="S224" i="14"/>
  <c r="W223" i="14"/>
  <c r="X223" i="14"/>
  <c r="U224" i="10"/>
  <c r="S225" i="10"/>
  <c r="Z225" i="10" s="1"/>
  <c r="AA225" i="10" s="1"/>
  <c r="Q224" i="8"/>
  <c r="X223" i="8"/>
  <c r="Y223" i="8" s="1"/>
  <c r="Z223" i="8"/>
  <c r="AA223" i="8" s="1"/>
  <c r="U224" i="6"/>
  <c r="Q225" i="6"/>
  <c r="U227" i="12"/>
  <c r="Z227" i="12"/>
  <c r="AA227" i="12" s="1"/>
  <c r="P228" i="12"/>
  <c r="X227" i="12"/>
  <c r="Y227" i="12" s="1"/>
  <c r="Q224" i="5"/>
  <c r="U223" i="5"/>
  <c r="P228" i="13"/>
  <c r="Z227" i="13"/>
  <c r="AA227" i="13" s="1"/>
  <c r="X227" i="13"/>
  <c r="Y227" i="13" s="1"/>
  <c r="S227" i="8"/>
  <c r="Z224" i="10"/>
  <c r="AA224" i="10" s="1"/>
  <c r="U223" i="14"/>
  <c r="Q224" i="14"/>
  <c r="P225" i="15"/>
  <c r="AA224" i="15"/>
  <c r="AB224" i="15" s="1"/>
  <c r="AC224" i="15"/>
  <c r="AD224" i="15" s="1"/>
  <c r="Y224" i="15"/>
  <c r="Z224" i="15" s="1"/>
  <c r="U224" i="15"/>
  <c r="AC223" i="7"/>
  <c r="AD223" i="7" s="1"/>
  <c r="Y223" i="7"/>
  <c r="Z223" i="7" s="1"/>
  <c r="P224" i="7"/>
  <c r="AA223" i="7"/>
  <c r="AB223" i="7" s="1"/>
  <c r="AC223" i="5"/>
  <c r="AD223" i="5" s="1"/>
  <c r="Y223" i="5"/>
  <c r="Z223" i="5" s="1"/>
  <c r="P224" i="5"/>
  <c r="AA223" i="5"/>
  <c r="AB223" i="5" s="1"/>
  <c r="AC223" i="14"/>
  <c r="AD223" i="14" s="1"/>
  <c r="Y223" i="14"/>
  <c r="Z223" i="14" s="1"/>
  <c r="P224" i="14"/>
  <c r="AA223" i="14"/>
  <c r="AB223" i="14" s="1"/>
  <c r="Q225" i="9"/>
  <c r="W224" i="9"/>
  <c r="X224" i="9" s="1"/>
  <c r="Y224" i="9"/>
  <c r="Z224" i="9" s="1"/>
  <c r="Q224" i="11"/>
  <c r="Y223" i="11"/>
  <c r="Z223" i="11" s="1"/>
  <c r="W223" i="11"/>
  <c r="X223" i="11" s="1"/>
  <c r="AC224" i="6"/>
  <c r="AD224" i="6" s="1"/>
  <c r="Y224" i="6"/>
  <c r="Z224" i="6" s="1"/>
  <c r="P225" i="6"/>
  <c r="AA224" i="6"/>
  <c r="AB224" i="6" s="1"/>
  <c r="P227" i="11"/>
  <c r="W224" i="15"/>
  <c r="S225" i="15"/>
  <c r="X224" i="15"/>
  <c r="R224" i="11"/>
  <c r="U223" i="11"/>
  <c r="V223" i="11" s="1"/>
  <c r="Q227" i="15"/>
  <c r="R225" i="11" l="1"/>
  <c r="U224" i="11"/>
  <c r="V224" i="11" s="1"/>
  <c r="U224" i="5"/>
  <c r="Q225" i="5"/>
  <c r="X225" i="6"/>
  <c r="W225" i="6"/>
  <c r="S226" i="6"/>
  <c r="Q228" i="15"/>
  <c r="P228" i="11"/>
  <c r="P226" i="6"/>
  <c r="AA225" i="6"/>
  <c r="AB225" i="6" s="1"/>
  <c r="AC225" i="6"/>
  <c r="AD225" i="6" s="1"/>
  <c r="Y225" i="6"/>
  <c r="Z225" i="6" s="1"/>
  <c r="Q226" i="9"/>
  <c r="W225" i="9"/>
  <c r="X225" i="9" s="1"/>
  <c r="Y225" i="9"/>
  <c r="Z225" i="9" s="1"/>
  <c r="Q226" i="6"/>
  <c r="U225" i="6"/>
  <c r="Q225" i="8"/>
  <c r="X224" i="8"/>
  <c r="Y224" i="8" s="1"/>
  <c r="Z224" i="8"/>
  <c r="AA224" i="8" s="1"/>
  <c r="P227" i="8"/>
  <c r="U224" i="7"/>
  <c r="Q225" i="7"/>
  <c r="X225" i="15"/>
  <c r="W225" i="15"/>
  <c r="S226" i="15"/>
  <c r="Q225" i="11"/>
  <c r="W224" i="11"/>
  <c r="X224" i="11" s="1"/>
  <c r="Y224" i="11"/>
  <c r="Z224" i="11" s="1"/>
  <c r="AC225" i="15"/>
  <c r="AD225" i="15" s="1"/>
  <c r="Y225" i="15"/>
  <c r="Z225" i="15" s="1"/>
  <c r="P226" i="15"/>
  <c r="AA225" i="15"/>
  <c r="AB225" i="15" s="1"/>
  <c r="U225" i="15"/>
  <c r="S228" i="8"/>
  <c r="P229" i="13"/>
  <c r="X228" i="13"/>
  <c r="Y228" i="13" s="1"/>
  <c r="Z228" i="13"/>
  <c r="AA228" i="13" s="1"/>
  <c r="P229" i="12"/>
  <c r="X228" i="12"/>
  <c r="Y228" i="12" s="1"/>
  <c r="U228" i="12"/>
  <c r="Z228" i="12"/>
  <c r="AA228" i="12" s="1"/>
  <c r="U225" i="10"/>
  <c r="S226" i="10"/>
  <c r="W224" i="14"/>
  <c r="X224" i="14"/>
  <c r="S225" i="14"/>
  <c r="P228" i="9"/>
  <c r="Z226" i="10"/>
  <c r="AA226" i="10" s="1"/>
  <c r="V226" i="10"/>
  <c r="W226" i="10" s="1"/>
  <c r="P227" i="10"/>
  <c r="X226" i="10"/>
  <c r="Y226" i="10" s="1"/>
  <c r="W224" i="5"/>
  <c r="S225" i="5"/>
  <c r="X224" i="5"/>
  <c r="R226" i="9"/>
  <c r="U225" i="9"/>
  <c r="V225" i="9" s="1"/>
  <c r="P225" i="14"/>
  <c r="AA224" i="14"/>
  <c r="AB224" i="14" s="1"/>
  <c r="Y224" i="14"/>
  <c r="Z224" i="14" s="1"/>
  <c r="AC224" i="14"/>
  <c r="AD224" i="14" s="1"/>
  <c r="P225" i="5"/>
  <c r="AA224" i="5"/>
  <c r="AB224" i="5" s="1"/>
  <c r="AC224" i="5"/>
  <c r="AD224" i="5" s="1"/>
  <c r="Y224" i="5"/>
  <c r="Z224" i="5" s="1"/>
  <c r="P225" i="7"/>
  <c r="AA224" i="7"/>
  <c r="AB224" i="7" s="1"/>
  <c r="AC224" i="7"/>
  <c r="AD224" i="7" s="1"/>
  <c r="Y224" i="7"/>
  <c r="Z224" i="7" s="1"/>
  <c r="Q225" i="14"/>
  <c r="U224" i="14"/>
  <c r="W224" i="7"/>
  <c r="S225" i="7"/>
  <c r="X224" i="7"/>
  <c r="W225" i="10"/>
  <c r="R225" i="8"/>
  <c r="U224" i="8"/>
  <c r="V224" i="8"/>
  <c r="W224" i="8" s="1"/>
  <c r="R227" i="9" l="1"/>
  <c r="U226" i="9"/>
  <c r="V226" i="9" s="1"/>
  <c r="X225" i="14"/>
  <c r="W225" i="14"/>
  <c r="S226" i="14"/>
  <c r="P230" i="12"/>
  <c r="X229" i="12"/>
  <c r="Y229" i="12" s="1"/>
  <c r="U229" i="12"/>
  <c r="Z229" i="12"/>
  <c r="AA229" i="12" s="1"/>
  <c r="S229" i="8"/>
  <c r="P227" i="15"/>
  <c r="AA226" i="15"/>
  <c r="AB226" i="15" s="1"/>
  <c r="AC226" i="15"/>
  <c r="AD226" i="15" s="1"/>
  <c r="Y226" i="15"/>
  <c r="Z226" i="15" s="1"/>
  <c r="U226" i="15"/>
  <c r="Q229" i="15"/>
  <c r="Q226" i="5"/>
  <c r="U225" i="5"/>
  <c r="R226" i="8"/>
  <c r="U225" i="8"/>
  <c r="V225" i="8"/>
  <c r="W225" i="8" s="1"/>
  <c r="P228" i="10"/>
  <c r="X227" i="10"/>
  <c r="Y227" i="10" s="1"/>
  <c r="V227" i="10"/>
  <c r="Q226" i="11"/>
  <c r="Y225" i="11"/>
  <c r="Z225" i="11" s="1"/>
  <c r="W225" i="11"/>
  <c r="X225" i="11" s="1"/>
  <c r="Q226" i="7"/>
  <c r="U225" i="7"/>
  <c r="Q226" i="8"/>
  <c r="Z225" i="8"/>
  <c r="AA225" i="8" s="1"/>
  <c r="X225" i="8"/>
  <c r="Y225" i="8" s="1"/>
  <c r="S227" i="6"/>
  <c r="X226" i="6"/>
  <c r="W226" i="6"/>
  <c r="Q226" i="14"/>
  <c r="U225" i="14"/>
  <c r="AC225" i="7"/>
  <c r="AD225" i="7" s="1"/>
  <c r="Y225" i="7"/>
  <c r="Z225" i="7" s="1"/>
  <c r="P226" i="7"/>
  <c r="AA225" i="7"/>
  <c r="AB225" i="7" s="1"/>
  <c r="AC225" i="5"/>
  <c r="AD225" i="5" s="1"/>
  <c r="Y225" i="5"/>
  <c r="Z225" i="5" s="1"/>
  <c r="P226" i="5"/>
  <c r="AA225" i="5"/>
  <c r="AB225" i="5" s="1"/>
  <c r="AC225" i="14"/>
  <c r="AD225" i="14" s="1"/>
  <c r="Y225" i="14"/>
  <c r="Z225" i="14" s="1"/>
  <c r="AA225" i="14"/>
  <c r="AB225" i="14" s="1"/>
  <c r="P226" i="14"/>
  <c r="X225" i="5"/>
  <c r="W225" i="5"/>
  <c r="S226" i="5"/>
  <c r="W226" i="15"/>
  <c r="S227" i="15"/>
  <c r="X226" i="15"/>
  <c r="P228" i="8"/>
  <c r="Q227" i="9"/>
  <c r="W226" i="9"/>
  <c r="X226" i="9" s="1"/>
  <c r="Y226" i="9"/>
  <c r="Z226" i="9" s="1"/>
  <c r="AC226" i="6"/>
  <c r="AD226" i="6" s="1"/>
  <c r="Y226" i="6"/>
  <c r="Z226" i="6" s="1"/>
  <c r="P227" i="6"/>
  <c r="AA226" i="6"/>
  <c r="AB226" i="6" s="1"/>
  <c r="P229" i="11"/>
  <c r="X225" i="7"/>
  <c r="W225" i="7"/>
  <c r="S226" i="7"/>
  <c r="P229" i="9"/>
  <c r="S227" i="10"/>
  <c r="Z227" i="10" s="1"/>
  <c r="AA227" i="10" s="1"/>
  <c r="U226" i="10"/>
  <c r="X229" i="13"/>
  <c r="Y229" i="13" s="1"/>
  <c r="P230" i="13"/>
  <c r="Z229" i="13"/>
  <c r="AA229" i="13" s="1"/>
  <c r="U226" i="6"/>
  <c r="Q227" i="6"/>
  <c r="R226" i="11"/>
  <c r="U225" i="11"/>
  <c r="V225" i="11" s="1"/>
  <c r="P229" i="8" l="1"/>
  <c r="R227" i="11"/>
  <c r="U226" i="11"/>
  <c r="V226" i="11" s="1"/>
  <c r="Z230" i="13"/>
  <c r="AA230" i="13" s="1"/>
  <c r="X230" i="13"/>
  <c r="Y230" i="13" s="1"/>
  <c r="P231" i="13"/>
  <c r="W226" i="7"/>
  <c r="S227" i="7"/>
  <c r="X226" i="7"/>
  <c r="P230" i="11"/>
  <c r="P228" i="6"/>
  <c r="AA227" i="6"/>
  <c r="AB227" i="6" s="1"/>
  <c r="AC227" i="6"/>
  <c r="AD227" i="6" s="1"/>
  <c r="Y227" i="6"/>
  <c r="Z227" i="6" s="1"/>
  <c r="P227" i="14"/>
  <c r="AA226" i="14"/>
  <c r="AB226" i="14" s="1"/>
  <c r="AC226" i="14"/>
  <c r="AD226" i="14" s="1"/>
  <c r="Y226" i="14"/>
  <c r="Z226" i="14" s="1"/>
  <c r="X227" i="6"/>
  <c r="W227" i="6"/>
  <c r="S228" i="6"/>
  <c r="Q227" i="11"/>
  <c r="Y226" i="11"/>
  <c r="Z226" i="11" s="1"/>
  <c r="W226" i="11"/>
  <c r="X226" i="11" s="1"/>
  <c r="P229" i="10"/>
  <c r="X228" i="10"/>
  <c r="Y228" i="10" s="1"/>
  <c r="V228" i="10"/>
  <c r="AC227" i="15"/>
  <c r="AD227" i="15" s="1"/>
  <c r="Y227" i="15"/>
  <c r="Z227" i="15" s="1"/>
  <c r="P228" i="15"/>
  <c r="AA227" i="15"/>
  <c r="AB227" i="15" s="1"/>
  <c r="U227" i="15"/>
  <c r="Q228" i="6"/>
  <c r="U227" i="6"/>
  <c r="P230" i="9"/>
  <c r="Q228" i="9"/>
  <c r="W227" i="9"/>
  <c r="X227" i="9" s="1"/>
  <c r="Y227" i="9"/>
  <c r="Z227" i="9" s="1"/>
  <c r="W226" i="5"/>
  <c r="S227" i="5"/>
  <c r="X226" i="5"/>
  <c r="P227" i="5"/>
  <c r="AA226" i="5"/>
  <c r="AB226" i="5" s="1"/>
  <c r="AC226" i="5"/>
  <c r="AD226" i="5" s="1"/>
  <c r="Y226" i="5"/>
  <c r="Z226" i="5" s="1"/>
  <c r="P227" i="7"/>
  <c r="AA226" i="7"/>
  <c r="AB226" i="7" s="1"/>
  <c r="AC226" i="7"/>
  <c r="AD226" i="7" s="1"/>
  <c r="Y226" i="7"/>
  <c r="Z226" i="7" s="1"/>
  <c r="Q227" i="14"/>
  <c r="U226" i="14"/>
  <c r="U226" i="7"/>
  <c r="Q227" i="7"/>
  <c r="U226" i="5"/>
  <c r="Q227" i="5"/>
  <c r="W227" i="10"/>
  <c r="Q230" i="15"/>
  <c r="S230" i="8"/>
  <c r="Z230" i="12"/>
  <c r="AA230" i="12" s="1"/>
  <c r="U230" i="12"/>
  <c r="X230" i="12"/>
  <c r="Y230" i="12" s="1"/>
  <c r="P231" i="12"/>
  <c r="S228" i="10"/>
  <c r="U227" i="10"/>
  <c r="X227" i="15"/>
  <c r="W227" i="15"/>
  <c r="S228" i="15"/>
  <c r="Q227" i="8"/>
  <c r="X226" i="8"/>
  <c r="Y226" i="8" s="1"/>
  <c r="Z226" i="8"/>
  <c r="AA226" i="8" s="1"/>
  <c r="R227" i="8"/>
  <c r="U226" i="8"/>
  <c r="V226" i="8"/>
  <c r="W226" i="8" s="1"/>
  <c r="W226" i="14"/>
  <c r="S227" i="14"/>
  <c r="X226" i="14"/>
  <c r="R228" i="9"/>
  <c r="U227" i="9"/>
  <c r="V227" i="9" s="1"/>
  <c r="R229" i="9" l="1"/>
  <c r="U228" i="9"/>
  <c r="V228" i="9" s="1"/>
  <c r="X227" i="14"/>
  <c r="W227" i="14"/>
  <c r="S228" i="14"/>
  <c r="R228" i="8"/>
  <c r="U227" i="8"/>
  <c r="V227" i="8"/>
  <c r="W227" i="8" s="1"/>
  <c r="W228" i="15"/>
  <c r="S229" i="15"/>
  <c r="X228" i="15"/>
  <c r="U228" i="10"/>
  <c r="S229" i="10"/>
  <c r="Q231" i="15"/>
  <c r="Q228" i="14"/>
  <c r="U227" i="14"/>
  <c r="AC227" i="7"/>
  <c r="AD227" i="7" s="1"/>
  <c r="Y227" i="7"/>
  <c r="Z227" i="7" s="1"/>
  <c r="P228" i="7"/>
  <c r="AA227" i="7"/>
  <c r="AB227" i="7" s="1"/>
  <c r="AC227" i="5"/>
  <c r="AD227" i="5" s="1"/>
  <c r="Y227" i="5"/>
  <c r="Z227" i="5" s="1"/>
  <c r="P228" i="5"/>
  <c r="AA227" i="5"/>
  <c r="AB227" i="5" s="1"/>
  <c r="U228" i="6"/>
  <c r="Q229" i="6"/>
  <c r="Q228" i="11"/>
  <c r="W227" i="11"/>
  <c r="X227" i="11" s="1"/>
  <c r="Y227" i="11"/>
  <c r="Z227" i="11" s="1"/>
  <c r="Z229" i="10"/>
  <c r="AA229" i="10" s="1"/>
  <c r="V229" i="10"/>
  <c r="W229" i="10" s="1"/>
  <c r="X229" i="10"/>
  <c r="Y229" i="10" s="1"/>
  <c r="P230" i="10"/>
  <c r="S229" i="6"/>
  <c r="X228" i="6"/>
  <c r="W228" i="6"/>
  <c r="X227" i="7"/>
  <c r="W227" i="7"/>
  <c r="S228" i="7"/>
  <c r="P230" i="8"/>
  <c r="U231" i="12"/>
  <c r="Z231" i="12"/>
  <c r="AA231" i="12" s="1"/>
  <c r="X231" i="12"/>
  <c r="Y231" i="12" s="1"/>
  <c r="P232" i="12"/>
  <c r="S231" i="8"/>
  <c r="X227" i="5"/>
  <c r="W227" i="5"/>
  <c r="S228" i="5"/>
  <c r="Q229" i="9"/>
  <c r="W228" i="9"/>
  <c r="X228" i="9" s="1"/>
  <c r="Y228" i="9"/>
  <c r="Z228" i="9" s="1"/>
  <c r="P231" i="9"/>
  <c r="Z228" i="10"/>
  <c r="AA228" i="10" s="1"/>
  <c r="Q228" i="7"/>
  <c r="U227" i="7"/>
  <c r="Q228" i="8"/>
  <c r="X227" i="8"/>
  <c r="Y227" i="8" s="1"/>
  <c r="Z227" i="8"/>
  <c r="AA227" i="8" s="1"/>
  <c r="Q228" i="5"/>
  <c r="U227" i="5"/>
  <c r="P229" i="15"/>
  <c r="AA228" i="15"/>
  <c r="AB228" i="15" s="1"/>
  <c r="AC228" i="15"/>
  <c r="AD228" i="15" s="1"/>
  <c r="Y228" i="15"/>
  <c r="Z228" i="15" s="1"/>
  <c r="U228" i="15"/>
  <c r="W228" i="10"/>
  <c r="AC227" i="14"/>
  <c r="AD227" i="14" s="1"/>
  <c r="Y227" i="14"/>
  <c r="Z227" i="14" s="1"/>
  <c r="P228" i="14"/>
  <c r="AA227" i="14"/>
  <c r="AB227" i="14" s="1"/>
  <c r="AC228" i="6"/>
  <c r="AD228" i="6" s="1"/>
  <c r="Y228" i="6"/>
  <c r="Z228" i="6" s="1"/>
  <c r="P229" i="6"/>
  <c r="AA228" i="6"/>
  <c r="AB228" i="6" s="1"/>
  <c r="P231" i="11"/>
  <c r="X231" i="13"/>
  <c r="Y231" i="13" s="1"/>
  <c r="P232" i="13"/>
  <c r="Z231" i="13"/>
  <c r="AA231" i="13" s="1"/>
  <c r="R228" i="11"/>
  <c r="U227" i="11"/>
  <c r="V227" i="11" s="1"/>
  <c r="R229" i="11" l="1"/>
  <c r="U228" i="11"/>
  <c r="V228" i="11" s="1"/>
  <c r="P233" i="13"/>
  <c r="X232" i="13"/>
  <c r="Y232" i="13" s="1"/>
  <c r="Z232" i="13"/>
  <c r="AA232" i="13" s="1"/>
  <c r="Q229" i="8"/>
  <c r="Z228" i="8"/>
  <c r="AA228" i="8" s="1"/>
  <c r="X228" i="8"/>
  <c r="Y228" i="8" s="1"/>
  <c r="P232" i="9"/>
  <c r="T231" i="9"/>
  <c r="P233" i="12"/>
  <c r="X232" i="12"/>
  <c r="Y232" i="12" s="1"/>
  <c r="U232" i="12"/>
  <c r="Z232" i="12"/>
  <c r="AA232" i="12" s="1"/>
  <c r="W228" i="7"/>
  <c r="S229" i="7"/>
  <c r="X228" i="7"/>
  <c r="Q229" i="11"/>
  <c r="W228" i="11"/>
  <c r="X228" i="11" s="1"/>
  <c r="Y228" i="11"/>
  <c r="Z228" i="11" s="1"/>
  <c r="P229" i="5"/>
  <c r="AA228" i="5"/>
  <c r="AB228" i="5" s="1"/>
  <c r="AC228" i="5"/>
  <c r="AD228" i="5" s="1"/>
  <c r="Y228" i="5"/>
  <c r="Z228" i="5" s="1"/>
  <c r="P229" i="7"/>
  <c r="AA228" i="7"/>
  <c r="AB228" i="7" s="1"/>
  <c r="AC228" i="7"/>
  <c r="AD228" i="7" s="1"/>
  <c r="Y228" i="7"/>
  <c r="Z228" i="7" s="1"/>
  <c r="U228" i="14"/>
  <c r="Q229" i="14"/>
  <c r="U228" i="5"/>
  <c r="Q229" i="5"/>
  <c r="X229" i="6"/>
  <c r="W229" i="6"/>
  <c r="S230" i="6"/>
  <c r="Q230" i="6"/>
  <c r="U229" i="6"/>
  <c r="Q232" i="15"/>
  <c r="U228" i="7"/>
  <c r="Q229" i="7"/>
  <c r="Q230" i="9"/>
  <c r="Y229" i="9"/>
  <c r="Z229" i="9" s="1"/>
  <c r="W229" i="9"/>
  <c r="X229" i="9" s="1"/>
  <c r="S232" i="8"/>
  <c r="V230" i="10"/>
  <c r="X230" i="10"/>
  <c r="Y230" i="10" s="1"/>
  <c r="P231" i="10"/>
  <c r="X229" i="15"/>
  <c r="W229" i="15"/>
  <c r="S230" i="15"/>
  <c r="R229" i="8"/>
  <c r="V228" i="8"/>
  <c r="W228" i="8" s="1"/>
  <c r="U228" i="8"/>
  <c r="T231" i="11"/>
  <c r="P232" i="11"/>
  <c r="P230" i="6"/>
  <c r="AA229" i="6"/>
  <c r="AB229" i="6" s="1"/>
  <c r="AC229" i="6"/>
  <c r="AD229" i="6" s="1"/>
  <c r="Y229" i="6"/>
  <c r="Z229" i="6" s="1"/>
  <c r="P229" i="14"/>
  <c r="AA228" i="14"/>
  <c r="AB228" i="14" s="1"/>
  <c r="Y228" i="14"/>
  <c r="Z228" i="14" s="1"/>
  <c r="AC228" i="14"/>
  <c r="AD228" i="14" s="1"/>
  <c r="AC229" i="15"/>
  <c r="AD229" i="15" s="1"/>
  <c r="Y229" i="15"/>
  <c r="Z229" i="15" s="1"/>
  <c r="P230" i="15"/>
  <c r="AA229" i="15"/>
  <c r="AB229" i="15" s="1"/>
  <c r="U229" i="15"/>
  <c r="W228" i="5"/>
  <c r="S229" i="5"/>
  <c r="X228" i="5"/>
  <c r="P231" i="8"/>
  <c r="U229" i="10"/>
  <c r="S230" i="10"/>
  <c r="Z230" i="10" s="1"/>
  <c r="AA230" i="10" s="1"/>
  <c r="W228" i="14"/>
  <c r="X228" i="14"/>
  <c r="S229" i="14"/>
  <c r="R230" i="9"/>
  <c r="U229" i="9"/>
  <c r="V229" i="9" s="1"/>
  <c r="W230" i="15" l="1"/>
  <c r="S231" i="15"/>
  <c r="X230" i="15"/>
  <c r="Q230" i="7"/>
  <c r="U229" i="7"/>
  <c r="AC229" i="7"/>
  <c r="AD229" i="7" s="1"/>
  <c r="Y229" i="7"/>
  <c r="Z229" i="7" s="1"/>
  <c r="P230" i="7"/>
  <c r="AA229" i="7"/>
  <c r="AB229" i="7" s="1"/>
  <c r="AC229" i="5"/>
  <c r="AD229" i="5" s="1"/>
  <c r="Y229" i="5"/>
  <c r="Z229" i="5" s="1"/>
  <c r="P230" i="5"/>
  <c r="AA229" i="5"/>
  <c r="AB229" i="5" s="1"/>
  <c r="X229" i="5"/>
  <c r="W229" i="5"/>
  <c r="S230" i="5"/>
  <c r="P231" i="15"/>
  <c r="AA230" i="15"/>
  <c r="AB230" i="15" s="1"/>
  <c r="AC230" i="15"/>
  <c r="AD230" i="15" s="1"/>
  <c r="Y230" i="15"/>
  <c r="Z230" i="15" s="1"/>
  <c r="U230" i="15"/>
  <c r="P233" i="11"/>
  <c r="W230" i="10"/>
  <c r="U230" i="6"/>
  <c r="Q231" i="6"/>
  <c r="Q230" i="5"/>
  <c r="U229" i="5"/>
  <c r="X229" i="7"/>
  <c r="W229" i="7"/>
  <c r="S230" i="7"/>
  <c r="Z233" i="13"/>
  <c r="AA233" i="13" s="1"/>
  <c r="X233" i="13"/>
  <c r="Y233" i="13" s="1"/>
  <c r="P234" i="13"/>
  <c r="T233" i="13"/>
  <c r="R231" i="9"/>
  <c r="U231" i="9" s="1"/>
  <c r="V231" i="9" s="1"/>
  <c r="U230" i="9"/>
  <c r="V230" i="9" s="1"/>
  <c r="S231" i="6"/>
  <c r="X230" i="6"/>
  <c r="W230" i="6"/>
  <c r="P234" i="12"/>
  <c r="X233" i="12"/>
  <c r="Y233" i="12" s="1"/>
  <c r="U233" i="12"/>
  <c r="Z233" i="12"/>
  <c r="AA233" i="12" s="1"/>
  <c r="T233" i="12"/>
  <c r="R234" i="12"/>
  <c r="R235" i="12" s="1"/>
  <c r="R236" i="12" s="1"/>
  <c r="R237" i="12" s="1"/>
  <c r="R238" i="12" s="1"/>
  <c r="R239" i="12" s="1"/>
  <c r="R240" i="12" s="1"/>
  <c r="R241" i="12" s="1"/>
  <c r="R242" i="12" s="1"/>
  <c r="R243" i="12" s="1"/>
  <c r="R244" i="12" s="1"/>
  <c r="R245" i="12" s="1"/>
  <c r="P233" i="9"/>
  <c r="Q230" i="8"/>
  <c r="X229" i="8"/>
  <c r="Y229" i="8" s="1"/>
  <c r="Z229" i="8"/>
  <c r="AA229" i="8" s="1"/>
  <c r="S231" i="10"/>
  <c r="U230" i="10"/>
  <c r="X229" i="14"/>
  <c r="W229" i="14"/>
  <c r="S230" i="14"/>
  <c r="P232" i="8"/>
  <c r="T231" i="8"/>
  <c r="AC229" i="14"/>
  <c r="AD229" i="14" s="1"/>
  <c r="Y229" i="14"/>
  <c r="Z229" i="14" s="1"/>
  <c r="P230" i="14"/>
  <c r="AA229" i="14"/>
  <c r="AB229" i="14" s="1"/>
  <c r="AC230" i="6"/>
  <c r="AD230" i="6" s="1"/>
  <c r="Y230" i="6"/>
  <c r="Z230" i="6" s="1"/>
  <c r="P231" i="6"/>
  <c r="AA230" i="6"/>
  <c r="AB230" i="6" s="1"/>
  <c r="R230" i="8"/>
  <c r="U229" i="8"/>
  <c r="V229" i="8"/>
  <c r="W229" i="8" s="1"/>
  <c r="Z231" i="10"/>
  <c r="AA231" i="10" s="1"/>
  <c r="V231" i="10"/>
  <c r="W231" i="10" s="1"/>
  <c r="P232" i="10"/>
  <c r="T231" i="10"/>
  <c r="X231" i="10"/>
  <c r="Y231" i="10" s="1"/>
  <c r="S233" i="8"/>
  <c r="Q231" i="9"/>
  <c r="Y230" i="9"/>
  <c r="Z230" i="9" s="1"/>
  <c r="W230" i="9"/>
  <c r="X230" i="9" s="1"/>
  <c r="Q233" i="15"/>
  <c r="Q230" i="14"/>
  <c r="U229" i="14"/>
  <c r="Q230" i="11"/>
  <c r="W229" i="11"/>
  <c r="X229" i="11" s="1"/>
  <c r="Y229" i="11"/>
  <c r="Z229" i="11" s="1"/>
  <c r="R230" i="11"/>
  <c r="U229" i="11"/>
  <c r="V229" i="11" s="1"/>
  <c r="Q231" i="14" l="1"/>
  <c r="U230" i="14"/>
  <c r="Q231" i="11"/>
  <c r="W230" i="11"/>
  <c r="X230" i="11" s="1"/>
  <c r="Y230" i="11"/>
  <c r="Z230" i="11" s="1"/>
  <c r="S234" i="8"/>
  <c r="P233" i="10"/>
  <c r="X232" i="10"/>
  <c r="Y232" i="10" s="1"/>
  <c r="V232" i="10"/>
  <c r="P235" i="12"/>
  <c r="X234" i="12"/>
  <c r="Y234" i="12" s="1"/>
  <c r="Z234" i="12"/>
  <c r="AA234" i="12" s="1"/>
  <c r="U234" i="12"/>
  <c r="R231" i="11"/>
  <c r="U231" i="11" s="1"/>
  <c r="V231" i="11" s="1"/>
  <c r="U230" i="11"/>
  <c r="V230" i="11" s="1"/>
  <c r="R231" i="8"/>
  <c r="U230" i="8"/>
  <c r="V230" i="8"/>
  <c r="W230" i="8" s="1"/>
  <c r="P234" i="9"/>
  <c r="P234" i="11"/>
  <c r="X231" i="15"/>
  <c r="W231" i="15"/>
  <c r="S232" i="15"/>
  <c r="Q231" i="8"/>
  <c r="X230" i="8"/>
  <c r="Y230" i="8" s="1"/>
  <c r="Z230" i="8"/>
  <c r="AA230" i="8" s="1"/>
  <c r="W230" i="7"/>
  <c r="S231" i="7"/>
  <c r="X230" i="7"/>
  <c r="U230" i="5"/>
  <c r="Q231" i="5"/>
  <c r="AC231" i="15"/>
  <c r="AD231" i="15" s="1"/>
  <c r="Y231" i="15"/>
  <c r="Z231" i="15" s="1"/>
  <c r="P232" i="15"/>
  <c r="AA231" i="15"/>
  <c r="AB231" i="15" s="1"/>
  <c r="U231" i="15"/>
  <c r="P233" i="8"/>
  <c r="R234" i="15"/>
  <c r="R235" i="15" s="1"/>
  <c r="R236" i="15" s="1"/>
  <c r="R237" i="15" s="1"/>
  <c r="R238" i="15" s="1"/>
  <c r="R239" i="15" s="1"/>
  <c r="R240" i="15" s="1"/>
  <c r="R241" i="15" s="1"/>
  <c r="R242" i="15" s="1"/>
  <c r="R243" i="15" s="1"/>
  <c r="R244" i="15" s="1"/>
  <c r="R245" i="15" s="1"/>
  <c r="R246" i="15" s="1"/>
  <c r="R247" i="15" s="1"/>
  <c r="R248" i="15" s="1"/>
  <c r="R249" i="15" s="1"/>
  <c r="R250" i="15" s="1"/>
  <c r="R251" i="15" s="1"/>
  <c r="R252" i="15" s="1"/>
  <c r="R253" i="15" s="1"/>
  <c r="R254" i="15" s="1"/>
  <c r="R255" i="15" s="1"/>
  <c r="R256" i="15" s="1"/>
  <c r="R257" i="15" s="1"/>
  <c r="Q234" i="15"/>
  <c r="Q232" i="9"/>
  <c r="R232" i="9"/>
  <c r="W231" i="9"/>
  <c r="X231" i="9" s="1"/>
  <c r="Y231" i="9"/>
  <c r="Z231" i="9" s="1"/>
  <c r="P232" i="6"/>
  <c r="AA231" i="6"/>
  <c r="AB231" i="6" s="1"/>
  <c r="AC231" i="6"/>
  <c r="AD231" i="6" s="1"/>
  <c r="Y231" i="6"/>
  <c r="Z231" i="6" s="1"/>
  <c r="P231" i="14"/>
  <c r="AA230" i="14"/>
  <c r="AB230" i="14" s="1"/>
  <c r="Y230" i="14"/>
  <c r="Z230" i="14" s="1"/>
  <c r="AC230" i="14"/>
  <c r="AD230" i="14" s="1"/>
  <c r="W230" i="14"/>
  <c r="X230" i="14"/>
  <c r="S231" i="14"/>
  <c r="S232" i="10"/>
  <c r="U231" i="10"/>
  <c r="X231" i="6"/>
  <c r="W231" i="6"/>
  <c r="S232" i="6"/>
  <c r="X234" i="13"/>
  <c r="Y234" i="13" s="1"/>
  <c r="P235" i="13"/>
  <c r="Z234" i="13"/>
  <c r="AA234" i="13" s="1"/>
  <c r="Q232" i="6"/>
  <c r="U231" i="6"/>
  <c r="W230" i="5"/>
  <c r="S231" i="5"/>
  <c r="X230" i="5"/>
  <c r="P231" i="5"/>
  <c r="AA230" i="5"/>
  <c r="AB230" i="5" s="1"/>
  <c r="AC230" i="5"/>
  <c r="AD230" i="5" s="1"/>
  <c r="Y230" i="5"/>
  <c r="Z230" i="5" s="1"/>
  <c r="P231" i="7"/>
  <c r="AA230" i="7"/>
  <c r="AB230" i="7" s="1"/>
  <c r="AC230" i="7"/>
  <c r="AD230" i="7" s="1"/>
  <c r="Y230" i="7"/>
  <c r="Z230" i="7" s="1"/>
  <c r="U230" i="7"/>
  <c r="Q231" i="7"/>
  <c r="U232" i="6" l="1"/>
  <c r="Q233" i="6"/>
  <c r="S233" i="6"/>
  <c r="X232" i="6"/>
  <c r="W232" i="6"/>
  <c r="S233" i="10"/>
  <c r="U232" i="10"/>
  <c r="Q235" i="15"/>
  <c r="P234" i="8"/>
  <c r="Q232" i="5"/>
  <c r="U231" i="5"/>
  <c r="W232" i="15"/>
  <c r="S233" i="15"/>
  <c r="X232" i="15"/>
  <c r="Z232" i="10"/>
  <c r="AA232" i="10" s="1"/>
  <c r="R232" i="11"/>
  <c r="Q232" i="11"/>
  <c r="W231" i="11"/>
  <c r="X231" i="11" s="1"/>
  <c r="Y231" i="11"/>
  <c r="Z231" i="11" s="1"/>
  <c r="AC231" i="5"/>
  <c r="AD231" i="5" s="1"/>
  <c r="Y231" i="5"/>
  <c r="Z231" i="5" s="1"/>
  <c r="P232" i="5"/>
  <c r="AA231" i="5"/>
  <c r="AB231" i="5" s="1"/>
  <c r="AC231" i="14"/>
  <c r="AD231" i="14" s="1"/>
  <c r="Y231" i="14"/>
  <c r="Z231" i="14" s="1"/>
  <c r="P232" i="14"/>
  <c r="AA231" i="14"/>
  <c r="AB231" i="14" s="1"/>
  <c r="Q233" i="9"/>
  <c r="Y232" i="9"/>
  <c r="Z232" i="9" s="1"/>
  <c r="W232" i="9"/>
  <c r="X232" i="9" s="1"/>
  <c r="X231" i="7"/>
  <c r="W231" i="7"/>
  <c r="S232" i="7"/>
  <c r="Q232" i="8"/>
  <c r="R232" i="8"/>
  <c r="Z231" i="8"/>
  <c r="AA231" i="8" s="1"/>
  <c r="X231" i="8"/>
  <c r="Y231" i="8" s="1"/>
  <c r="P235" i="11"/>
  <c r="Z235" i="12"/>
  <c r="AA235" i="12" s="1"/>
  <c r="U235" i="12"/>
  <c r="P236" i="12"/>
  <c r="X235" i="12"/>
  <c r="Y235" i="12" s="1"/>
  <c r="P234" i="10"/>
  <c r="X233" i="10"/>
  <c r="Y233" i="10" s="1"/>
  <c r="V233" i="10"/>
  <c r="Z233" i="10"/>
  <c r="AA233" i="10" s="1"/>
  <c r="X231" i="5"/>
  <c r="W231" i="5"/>
  <c r="S232" i="5"/>
  <c r="P233" i="15"/>
  <c r="AA232" i="15"/>
  <c r="AB232" i="15" s="1"/>
  <c r="AC232" i="15"/>
  <c r="AD232" i="15" s="1"/>
  <c r="Y232" i="15"/>
  <c r="Z232" i="15" s="1"/>
  <c r="U232" i="15"/>
  <c r="P235" i="9"/>
  <c r="U231" i="8"/>
  <c r="V231" i="8"/>
  <c r="W231" i="8" s="1"/>
  <c r="W232" i="10"/>
  <c r="S235" i="8"/>
  <c r="AC231" i="7"/>
  <c r="AD231" i="7" s="1"/>
  <c r="Y231" i="7"/>
  <c r="Z231" i="7" s="1"/>
  <c r="P232" i="7"/>
  <c r="AA231" i="7"/>
  <c r="AB231" i="7" s="1"/>
  <c r="AC232" i="6"/>
  <c r="AD232" i="6" s="1"/>
  <c r="Y232" i="6"/>
  <c r="Z232" i="6" s="1"/>
  <c r="P233" i="6"/>
  <c r="AA232" i="6"/>
  <c r="AB232" i="6" s="1"/>
  <c r="S232" i="14"/>
  <c r="W231" i="14"/>
  <c r="X231" i="14"/>
  <c r="Q232" i="7"/>
  <c r="U231" i="7"/>
  <c r="P236" i="13"/>
  <c r="X235" i="13"/>
  <c r="Y235" i="13" s="1"/>
  <c r="Z235" i="13"/>
  <c r="AA235" i="13" s="1"/>
  <c r="R233" i="9"/>
  <c r="U232" i="9"/>
  <c r="V232" i="9" s="1"/>
  <c r="Q232" i="14"/>
  <c r="U231" i="14"/>
  <c r="U232" i="7" l="1"/>
  <c r="Q233" i="7"/>
  <c r="P235" i="8"/>
  <c r="P234" i="6"/>
  <c r="AA233" i="6"/>
  <c r="AB233" i="6" s="1"/>
  <c r="AC233" i="6"/>
  <c r="AD233" i="6" s="1"/>
  <c r="Y233" i="6"/>
  <c r="Z233" i="6" s="1"/>
  <c r="P233" i="7"/>
  <c r="AA232" i="7"/>
  <c r="AB232" i="7" s="1"/>
  <c r="AC232" i="7"/>
  <c r="AD232" i="7" s="1"/>
  <c r="Y232" i="7"/>
  <c r="Z232" i="7" s="1"/>
  <c r="P234" i="15"/>
  <c r="AA233" i="15"/>
  <c r="AB233" i="15" s="1"/>
  <c r="AC233" i="15"/>
  <c r="AD233" i="15" s="1"/>
  <c r="Y233" i="15"/>
  <c r="Z233" i="15" s="1"/>
  <c r="U233" i="15"/>
  <c r="Z234" i="10"/>
  <c r="AA234" i="10" s="1"/>
  <c r="V234" i="10"/>
  <c r="X234" i="10"/>
  <c r="Y234" i="10" s="1"/>
  <c r="P235" i="10"/>
  <c r="P236" i="11"/>
  <c r="P233" i="5"/>
  <c r="AA232" i="5"/>
  <c r="AB232" i="5" s="1"/>
  <c r="AC232" i="5"/>
  <c r="AD232" i="5" s="1"/>
  <c r="Y232" i="5"/>
  <c r="Z232" i="5" s="1"/>
  <c r="W232" i="7"/>
  <c r="S233" i="7"/>
  <c r="X232" i="7"/>
  <c r="R233" i="8"/>
  <c r="V232" i="8"/>
  <c r="W232" i="8" s="1"/>
  <c r="U232" i="8"/>
  <c r="Q233" i="14"/>
  <c r="U232" i="14"/>
  <c r="S236" i="8"/>
  <c r="Q233" i="8"/>
  <c r="Z232" i="8"/>
  <c r="AA232" i="8" s="1"/>
  <c r="X232" i="8"/>
  <c r="Y232" i="8" s="1"/>
  <c r="P233" i="14"/>
  <c r="AA232" i="14"/>
  <c r="AB232" i="14" s="1"/>
  <c r="Y232" i="14"/>
  <c r="Z232" i="14" s="1"/>
  <c r="AC232" i="14"/>
  <c r="AD232" i="14" s="1"/>
  <c r="W233" i="6"/>
  <c r="S234" i="6"/>
  <c r="X233" i="6"/>
  <c r="X236" i="13"/>
  <c r="Y236" i="13" s="1"/>
  <c r="P237" i="13"/>
  <c r="Z236" i="13"/>
  <c r="AA236" i="13" s="1"/>
  <c r="P236" i="9"/>
  <c r="Q233" i="11"/>
  <c r="Y232" i="11"/>
  <c r="Z232" i="11" s="1"/>
  <c r="W232" i="11"/>
  <c r="X232" i="11" s="1"/>
  <c r="U232" i="5"/>
  <c r="Q233" i="5"/>
  <c r="U233" i="10"/>
  <c r="S234" i="10"/>
  <c r="U233" i="6"/>
  <c r="R234" i="6"/>
  <c r="R235" i="6" s="1"/>
  <c r="R236" i="6" s="1"/>
  <c r="R237" i="6" s="1"/>
  <c r="R238" i="6" s="1"/>
  <c r="R239" i="6" s="1"/>
  <c r="R240" i="6" s="1"/>
  <c r="R241" i="6" s="1"/>
  <c r="R242" i="6" s="1"/>
  <c r="R243" i="6" s="1"/>
  <c r="R244" i="6" s="1"/>
  <c r="R245" i="6" s="1"/>
  <c r="R246" i="6" s="1"/>
  <c r="R247" i="6" s="1"/>
  <c r="R248" i="6" s="1"/>
  <c r="R249" i="6" s="1"/>
  <c r="R250" i="6" s="1"/>
  <c r="R251" i="6" s="1"/>
  <c r="R252" i="6" s="1"/>
  <c r="R253" i="6" s="1"/>
  <c r="R254" i="6" s="1"/>
  <c r="R255" i="6" s="1"/>
  <c r="R256" i="6" s="1"/>
  <c r="R257" i="6" s="1"/>
  <c r="Q234" i="6"/>
  <c r="R234" i="9"/>
  <c r="U233" i="9"/>
  <c r="V233" i="9" s="1"/>
  <c r="W232" i="14"/>
  <c r="X232" i="14"/>
  <c r="S233" i="14"/>
  <c r="W232" i="5"/>
  <c r="S233" i="5"/>
  <c r="X232" i="5"/>
  <c r="W233" i="10"/>
  <c r="U236" i="12"/>
  <c r="Z236" i="12"/>
  <c r="AA236" i="12" s="1"/>
  <c r="P237" i="12"/>
  <c r="X236" i="12"/>
  <c r="Y236" i="12" s="1"/>
  <c r="Q234" i="9"/>
  <c r="W233" i="9"/>
  <c r="X233" i="9" s="1"/>
  <c r="Y233" i="9"/>
  <c r="Z233" i="9" s="1"/>
  <c r="R233" i="11"/>
  <c r="U232" i="11"/>
  <c r="V232" i="11" s="1"/>
  <c r="X233" i="15"/>
  <c r="W233" i="15"/>
  <c r="S234" i="15"/>
  <c r="Q236" i="15"/>
  <c r="Q234" i="11" l="1"/>
  <c r="Y233" i="11"/>
  <c r="Z233" i="11" s="1"/>
  <c r="W233" i="11"/>
  <c r="X233" i="11" s="1"/>
  <c r="P236" i="8"/>
  <c r="P238" i="12"/>
  <c r="X237" i="12"/>
  <c r="Y237" i="12" s="1"/>
  <c r="U237" i="12"/>
  <c r="Z237" i="12"/>
  <c r="AA237" i="12" s="1"/>
  <c r="Q235" i="6"/>
  <c r="U234" i="6"/>
  <c r="P234" i="5"/>
  <c r="AA233" i="5"/>
  <c r="AB233" i="5" s="1"/>
  <c r="AC233" i="5"/>
  <c r="AD233" i="5" s="1"/>
  <c r="Y233" i="5"/>
  <c r="Z233" i="5" s="1"/>
  <c r="X233" i="5"/>
  <c r="W233" i="5"/>
  <c r="S234" i="5"/>
  <c r="U233" i="5"/>
  <c r="Q234" i="5"/>
  <c r="R234" i="5"/>
  <c r="R235" i="5" s="1"/>
  <c r="R236" i="5" s="1"/>
  <c r="R237" i="5" s="1"/>
  <c r="R238" i="5" s="1"/>
  <c r="R239" i="5" s="1"/>
  <c r="R240" i="5" s="1"/>
  <c r="R241" i="5" s="1"/>
  <c r="R242" i="5" s="1"/>
  <c r="R243" i="5" s="1"/>
  <c r="R244" i="5" s="1"/>
  <c r="R245" i="5" s="1"/>
  <c r="R246" i="5" s="1"/>
  <c r="R247" i="5" s="1"/>
  <c r="R248" i="5" s="1"/>
  <c r="R249" i="5" s="1"/>
  <c r="R250" i="5" s="1"/>
  <c r="R251" i="5" s="1"/>
  <c r="R252" i="5" s="1"/>
  <c r="R253" i="5" s="1"/>
  <c r="R254" i="5" s="1"/>
  <c r="R255" i="5" s="1"/>
  <c r="R256" i="5" s="1"/>
  <c r="R257" i="5" s="1"/>
  <c r="R234" i="8"/>
  <c r="U233" i="8"/>
  <c r="V233" i="8"/>
  <c r="W233" i="8" s="1"/>
  <c r="P237" i="11"/>
  <c r="AC234" i="15"/>
  <c r="AD234" i="15" s="1"/>
  <c r="Y234" i="15"/>
  <c r="Z234" i="15" s="1"/>
  <c r="AA234" i="15"/>
  <c r="AB234" i="15" s="1"/>
  <c r="P235" i="15"/>
  <c r="U234" i="15"/>
  <c r="AC234" i="6"/>
  <c r="AD234" i="6" s="1"/>
  <c r="Y234" i="6"/>
  <c r="Z234" i="6" s="1"/>
  <c r="P235" i="6"/>
  <c r="AA234" i="6"/>
  <c r="AB234" i="6" s="1"/>
  <c r="Q237" i="15"/>
  <c r="Q235" i="9"/>
  <c r="W234" i="9"/>
  <c r="X234" i="9" s="1"/>
  <c r="Y234" i="9"/>
  <c r="Z234" i="9" s="1"/>
  <c r="X234" i="6"/>
  <c r="W234" i="6"/>
  <c r="S235" i="6"/>
  <c r="Q234" i="8"/>
  <c r="X233" i="8"/>
  <c r="Y233" i="8" s="1"/>
  <c r="Z233" i="8"/>
  <c r="AA233" i="8" s="1"/>
  <c r="U233" i="14"/>
  <c r="Q234" i="14"/>
  <c r="R234" i="14"/>
  <c r="R235" i="14" s="1"/>
  <c r="R236" i="14" s="1"/>
  <c r="R237" i="14" s="1"/>
  <c r="R238" i="14" s="1"/>
  <c r="R239" i="14" s="1"/>
  <c r="R240" i="14" s="1"/>
  <c r="R241" i="14" s="1"/>
  <c r="R242" i="14" s="1"/>
  <c r="R243" i="14" s="1"/>
  <c r="R244" i="14" s="1"/>
  <c r="R245" i="14" s="1"/>
  <c r="R246" i="14" s="1"/>
  <c r="R247" i="14" s="1"/>
  <c r="R248" i="14" s="1"/>
  <c r="R249" i="14" s="1"/>
  <c r="R250" i="14" s="1"/>
  <c r="R251" i="14" s="1"/>
  <c r="R252" i="14" s="1"/>
  <c r="R253" i="14" s="1"/>
  <c r="R254" i="14" s="1"/>
  <c r="R255" i="14" s="1"/>
  <c r="R256" i="14" s="1"/>
  <c r="R257" i="14" s="1"/>
  <c r="U233" i="7"/>
  <c r="Q234" i="7"/>
  <c r="R234" i="7"/>
  <c r="R235" i="7" s="1"/>
  <c r="R236" i="7" s="1"/>
  <c r="R237" i="7" s="1"/>
  <c r="R238" i="7" s="1"/>
  <c r="R239" i="7" s="1"/>
  <c r="R240" i="7" s="1"/>
  <c r="R241" i="7" s="1"/>
  <c r="R242" i="7" s="1"/>
  <c r="R243" i="7" s="1"/>
  <c r="R244" i="7" s="1"/>
  <c r="R245" i="7" s="1"/>
  <c r="R246" i="7" s="1"/>
  <c r="R247" i="7" s="1"/>
  <c r="R248" i="7" s="1"/>
  <c r="R249" i="7" s="1"/>
  <c r="R250" i="7" s="1"/>
  <c r="R251" i="7" s="1"/>
  <c r="R252" i="7" s="1"/>
  <c r="R253" i="7" s="1"/>
  <c r="R254" i="7" s="1"/>
  <c r="R255" i="7" s="1"/>
  <c r="R256" i="7" s="1"/>
  <c r="R257" i="7" s="1"/>
  <c r="V235" i="10"/>
  <c r="X235" i="10"/>
  <c r="Y235" i="10" s="1"/>
  <c r="P236" i="10"/>
  <c r="P234" i="7"/>
  <c r="AA233" i="7"/>
  <c r="AB233" i="7" s="1"/>
  <c r="AC233" i="7"/>
  <c r="AD233" i="7" s="1"/>
  <c r="Y233" i="7"/>
  <c r="Z233" i="7" s="1"/>
  <c r="S235" i="15"/>
  <c r="X234" i="15"/>
  <c r="W234" i="15"/>
  <c r="R234" i="11"/>
  <c r="U233" i="11"/>
  <c r="V233" i="11" s="1"/>
  <c r="X233" i="14"/>
  <c r="W233" i="14"/>
  <c r="S234" i="14"/>
  <c r="R235" i="9"/>
  <c r="U234" i="9"/>
  <c r="V234" i="9" s="1"/>
  <c r="U234" i="10"/>
  <c r="S235" i="10"/>
  <c r="Z235" i="10" s="1"/>
  <c r="AA235" i="10" s="1"/>
  <c r="P237" i="9"/>
  <c r="Z237" i="13"/>
  <c r="AA237" i="13" s="1"/>
  <c r="X237" i="13"/>
  <c r="Y237" i="13" s="1"/>
  <c r="P238" i="13"/>
  <c r="P234" i="14"/>
  <c r="Y233" i="14"/>
  <c r="Z233" i="14" s="1"/>
  <c r="AA233" i="14"/>
  <c r="AB233" i="14" s="1"/>
  <c r="AC233" i="14"/>
  <c r="AD233" i="14" s="1"/>
  <c r="S237" i="8"/>
  <c r="X233" i="7"/>
  <c r="W233" i="7"/>
  <c r="S234" i="7"/>
  <c r="W234" i="10"/>
  <c r="Z238" i="13" l="1"/>
  <c r="AA238" i="13" s="1"/>
  <c r="X238" i="13"/>
  <c r="Y238" i="13" s="1"/>
  <c r="P239" i="13"/>
  <c r="U234" i="14"/>
  <c r="Q235" i="14"/>
  <c r="Q238" i="15"/>
  <c r="R235" i="8"/>
  <c r="U234" i="8"/>
  <c r="V234" i="8"/>
  <c r="W234" i="8" s="1"/>
  <c r="S235" i="5"/>
  <c r="X234" i="5"/>
  <c r="W234" i="5"/>
  <c r="P237" i="8"/>
  <c r="W235" i="10"/>
  <c r="U234" i="7"/>
  <c r="Q235" i="7"/>
  <c r="W235" i="6"/>
  <c r="S236" i="6"/>
  <c r="X235" i="6"/>
  <c r="P238" i="11"/>
  <c r="Q235" i="8"/>
  <c r="Z234" i="8"/>
  <c r="AA234" i="8" s="1"/>
  <c r="X234" i="8"/>
  <c r="Y234" i="8" s="1"/>
  <c r="P239" i="12"/>
  <c r="X238" i="12"/>
  <c r="Y238" i="12" s="1"/>
  <c r="U238" i="12"/>
  <c r="Z238" i="12"/>
  <c r="AA238" i="12" s="1"/>
  <c r="S238" i="8"/>
  <c r="R236" i="9"/>
  <c r="U235" i="9"/>
  <c r="V235" i="9" s="1"/>
  <c r="W235" i="15"/>
  <c r="S236" i="15"/>
  <c r="X235" i="15"/>
  <c r="AC234" i="7"/>
  <c r="AD234" i="7" s="1"/>
  <c r="Y234" i="7"/>
  <c r="Z234" i="7" s="1"/>
  <c r="P235" i="7"/>
  <c r="AA234" i="7"/>
  <c r="AB234" i="7" s="1"/>
  <c r="Q236" i="9"/>
  <c r="Y235" i="9"/>
  <c r="Z235" i="9" s="1"/>
  <c r="W235" i="9"/>
  <c r="X235" i="9" s="1"/>
  <c r="P236" i="6"/>
  <c r="AA235" i="6"/>
  <c r="AB235" i="6" s="1"/>
  <c r="AC235" i="6"/>
  <c r="AD235" i="6" s="1"/>
  <c r="Y235" i="6"/>
  <c r="Z235" i="6" s="1"/>
  <c r="P236" i="15"/>
  <c r="AA235" i="15"/>
  <c r="AB235" i="15" s="1"/>
  <c r="Y235" i="15"/>
  <c r="Z235" i="15" s="1"/>
  <c r="AC235" i="15"/>
  <c r="AD235" i="15" s="1"/>
  <c r="U235" i="15"/>
  <c r="U234" i="5"/>
  <c r="Q235" i="5"/>
  <c r="AC234" i="5"/>
  <c r="AD234" i="5" s="1"/>
  <c r="Y234" i="5"/>
  <c r="Z234" i="5" s="1"/>
  <c r="P235" i="5"/>
  <c r="AA234" i="5"/>
  <c r="AB234" i="5" s="1"/>
  <c r="U235" i="6"/>
  <c r="Q236" i="6"/>
  <c r="S235" i="7"/>
  <c r="X234" i="7"/>
  <c r="W234" i="7"/>
  <c r="Y234" i="14"/>
  <c r="Z234" i="14" s="1"/>
  <c r="P235" i="14"/>
  <c r="AA234" i="14"/>
  <c r="AB234" i="14" s="1"/>
  <c r="AC234" i="14"/>
  <c r="AD234" i="14" s="1"/>
  <c r="P238" i="9"/>
  <c r="S236" i="10"/>
  <c r="U235" i="10"/>
  <c r="S235" i="14"/>
  <c r="W234" i="14"/>
  <c r="X234" i="14"/>
  <c r="R235" i="11"/>
  <c r="U234" i="11"/>
  <c r="V234" i="11" s="1"/>
  <c r="P237" i="10"/>
  <c r="X236" i="10"/>
  <c r="Y236" i="10" s="1"/>
  <c r="V236" i="10"/>
  <c r="Q235" i="11"/>
  <c r="Y234" i="11"/>
  <c r="Z234" i="11" s="1"/>
  <c r="W234" i="11"/>
  <c r="X234" i="11" s="1"/>
  <c r="Q236" i="11" l="1"/>
  <c r="W235" i="11"/>
  <c r="X235" i="11" s="1"/>
  <c r="Y235" i="11"/>
  <c r="Z235" i="11" s="1"/>
  <c r="S237" i="10"/>
  <c r="U236" i="10"/>
  <c r="X235" i="7"/>
  <c r="W235" i="7"/>
  <c r="S236" i="7"/>
  <c r="S239" i="8"/>
  <c r="P236" i="5"/>
  <c r="AA235" i="5"/>
  <c r="AB235" i="5" s="1"/>
  <c r="AC235" i="5"/>
  <c r="AD235" i="5" s="1"/>
  <c r="Y235" i="5"/>
  <c r="Z235" i="5" s="1"/>
  <c r="Q237" i="9"/>
  <c r="Y236" i="9"/>
  <c r="Z236" i="9" s="1"/>
  <c r="W236" i="9"/>
  <c r="X236" i="9" s="1"/>
  <c r="X235" i="5"/>
  <c r="W235" i="5"/>
  <c r="S236" i="5"/>
  <c r="Q239" i="15"/>
  <c r="P240" i="13"/>
  <c r="X239" i="13"/>
  <c r="Y239" i="13" s="1"/>
  <c r="Z239" i="13"/>
  <c r="AA239" i="13" s="1"/>
  <c r="P239" i="9"/>
  <c r="Q236" i="5"/>
  <c r="U235" i="5"/>
  <c r="Q236" i="7"/>
  <c r="U235" i="7"/>
  <c r="R236" i="8"/>
  <c r="U235" i="8"/>
  <c r="V235" i="8"/>
  <c r="W235" i="8" s="1"/>
  <c r="P238" i="10"/>
  <c r="X237" i="10"/>
  <c r="Y237" i="10" s="1"/>
  <c r="V237" i="10"/>
  <c r="W237" i="10" s="1"/>
  <c r="Q237" i="6"/>
  <c r="U236" i="6"/>
  <c r="X235" i="14"/>
  <c r="W235" i="14"/>
  <c r="S236" i="14"/>
  <c r="AC236" i="15"/>
  <c r="AD236" i="15" s="1"/>
  <c r="Y236" i="15"/>
  <c r="Z236" i="15" s="1"/>
  <c r="AA236" i="15"/>
  <c r="AB236" i="15" s="1"/>
  <c r="P237" i="15"/>
  <c r="U236" i="15"/>
  <c r="AC236" i="6"/>
  <c r="AD236" i="6" s="1"/>
  <c r="Y236" i="6"/>
  <c r="Z236" i="6" s="1"/>
  <c r="P237" i="6"/>
  <c r="AA236" i="6"/>
  <c r="AB236" i="6" s="1"/>
  <c r="R237" i="9"/>
  <c r="U236" i="9"/>
  <c r="V236" i="9" s="1"/>
  <c r="P239" i="11"/>
  <c r="X236" i="6"/>
  <c r="W236" i="6"/>
  <c r="S237" i="6"/>
  <c r="Z239" i="12"/>
  <c r="AA239" i="12" s="1"/>
  <c r="U239" i="12"/>
  <c r="X239" i="12"/>
  <c r="Y239" i="12" s="1"/>
  <c r="P240" i="12"/>
  <c r="P238" i="8"/>
  <c r="W236" i="10"/>
  <c r="Z236" i="10"/>
  <c r="AA236" i="10" s="1"/>
  <c r="R236" i="11"/>
  <c r="U235" i="11"/>
  <c r="V235" i="11" s="1"/>
  <c r="Y235" i="14"/>
  <c r="Z235" i="14" s="1"/>
  <c r="P236" i="14"/>
  <c r="AA235" i="14"/>
  <c r="AB235" i="14" s="1"/>
  <c r="AC235" i="14"/>
  <c r="AD235" i="14" s="1"/>
  <c r="P236" i="7"/>
  <c r="AA235" i="7"/>
  <c r="AB235" i="7" s="1"/>
  <c r="AC235" i="7"/>
  <c r="AD235" i="7" s="1"/>
  <c r="Y235" i="7"/>
  <c r="Z235" i="7" s="1"/>
  <c r="S237" i="15"/>
  <c r="W236" i="15"/>
  <c r="X236" i="15"/>
  <c r="Q236" i="8"/>
  <c r="X235" i="8"/>
  <c r="Y235" i="8" s="1"/>
  <c r="Z235" i="8"/>
  <c r="AA235" i="8" s="1"/>
  <c r="Q236" i="14"/>
  <c r="U235" i="14"/>
  <c r="AC236" i="7" l="1"/>
  <c r="AD236" i="7" s="1"/>
  <c r="Y236" i="7"/>
  <c r="Z236" i="7" s="1"/>
  <c r="P237" i="7"/>
  <c r="AA236" i="7"/>
  <c r="AB236" i="7" s="1"/>
  <c r="S237" i="5"/>
  <c r="X236" i="5"/>
  <c r="W236" i="5"/>
  <c r="S237" i="7"/>
  <c r="X236" i="7"/>
  <c r="W236" i="7"/>
  <c r="U237" i="10"/>
  <c r="S238" i="10"/>
  <c r="U236" i="14"/>
  <c r="Q237" i="14"/>
  <c r="U240" i="12"/>
  <c r="Z240" i="12"/>
  <c r="AA240" i="12" s="1"/>
  <c r="X240" i="12"/>
  <c r="Y240" i="12" s="1"/>
  <c r="P241" i="12"/>
  <c r="W237" i="6"/>
  <c r="S238" i="6"/>
  <c r="X237" i="6"/>
  <c r="R238" i="9"/>
  <c r="U237" i="9"/>
  <c r="V237" i="9" s="1"/>
  <c r="Z237" i="10"/>
  <c r="AA237" i="10" s="1"/>
  <c r="Z240" i="13"/>
  <c r="AA240" i="13" s="1"/>
  <c r="P241" i="13"/>
  <c r="X240" i="13"/>
  <c r="Y240" i="13" s="1"/>
  <c r="Q238" i="9"/>
  <c r="Y237" i="9"/>
  <c r="Z237" i="9" s="1"/>
  <c r="W237" i="9"/>
  <c r="X237" i="9" s="1"/>
  <c r="AC236" i="5"/>
  <c r="AD236" i="5" s="1"/>
  <c r="Y236" i="5"/>
  <c r="Z236" i="5" s="1"/>
  <c r="P237" i="5"/>
  <c r="AA236" i="5"/>
  <c r="AB236" i="5" s="1"/>
  <c r="W237" i="15"/>
  <c r="S238" i="15"/>
  <c r="X237" i="15"/>
  <c r="R237" i="11"/>
  <c r="U236" i="11"/>
  <c r="V236" i="11" s="1"/>
  <c r="P239" i="8"/>
  <c r="R237" i="8"/>
  <c r="V236" i="8"/>
  <c r="W236" i="8" s="1"/>
  <c r="U236" i="8"/>
  <c r="U236" i="5"/>
  <c r="Q237" i="5"/>
  <c r="P240" i="9"/>
  <c r="Q237" i="8"/>
  <c r="X236" i="8"/>
  <c r="Y236" i="8" s="1"/>
  <c r="Z236" i="8"/>
  <c r="AA236" i="8" s="1"/>
  <c r="U236" i="7"/>
  <c r="Q237" i="7"/>
  <c r="AA236" i="14"/>
  <c r="AB236" i="14" s="1"/>
  <c r="Y236" i="14"/>
  <c r="Z236" i="14" s="1"/>
  <c r="P237" i="14"/>
  <c r="AC236" i="14"/>
  <c r="AD236" i="14" s="1"/>
  <c r="P240" i="11"/>
  <c r="P238" i="6"/>
  <c r="AA237" i="6"/>
  <c r="AB237" i="6" s="1"/>
  <c r="AC237" i="6"/>
  <c r="AD237" i="6" s="1"/>
  <c r="Y237" i="6"/>
  <c r="Z237" i="6" s="1"/>
  <c r="P238" i="15"/>
  <c r="AA237" i="15"/>
  <c r="AB237" i="15" s="1"/>
  <c r="Y237" i="15"/>
  <c r="Z237" i="15" s="1"/>
  <c r="AC237" i="15"/>
  <c r="AD237" i="15" s="1"/>
  <c r="U237" i="15"/>
  <c r="S237" i="14"/>
  <c r="X236" i="14"/>
  <c r="W236" i="14"/>
  <c r="U237" i="6"/>
  <c r="Q238" i="6"/>
  <c r="V238" i="10"/>
  <c r="P239" i="10"/>
  <c r="X238" i="10"/>
  <c r="Y238" i="10" s="1"/>
  <c r="Q240" i="15"/>
  <c r="S240" i="8"/>
  <c r="Q237" i="11"/>
  <c r="Y236" i="11"/>
  <c r="Z236" i="11" s="1"/>
  <c r="W236" i="11"/>
  <c r="X236" i="11" s="1"/>
  <c r="P240" i="8" l="1"/>
  <c r="U238" i="10"/>
  <c r="S239" i="10"/>
  <c r="Z239" i="10"/>
  <c r="AA239" i="10" s="1"/>
  <c r="V239" i="10"/>
  <c r="P240" i="10"/>
  <c r="X239" i="10"/>
  <c r="Y239" i="10" s="1"/>
  <c r="AC238" i="15"/>
  <c r="AD238" i="15" s="1"/>
  <c r="Y238" i="15"/>
  <c r="Z238" i="15" s="1"/>
  <c r="AA238" i="15"/>
  <c r="AB238" i="15" s="1"/>
  <c r="P239" i="15"/>
  <c r="U238" i="15"/>
  <c r="AC238" i="6"/>
  <c r="AD238" i="6" s="1"/>
  <c r="Y238" i="6"/>
  <c r="Z238" i="6" s="1"/>
  <c r="P239" i="6"/>
  <c r="AA238" i="6"/>
  <c r="AB238" i="6" s="1"/>
  <c r="P238" i="7"/>
  <c r="AA237" i="7"/>
  <c r="AB237" i="7" s="1"/>
  <c r="AC237" i="7"/>
  <c r="AD237" i="7" s="1"/>
  <c r="Y237" i="7"/>
  <c r="Z237" i="7" s="1"/>
  <c r="S241" i="8"/>
  <c r="X237" i="14"/>
  <c r="S238" i="14"/>
  <c r="W237" i="14"/>
  <c r="R238" i="8"/>
  <c r="V237" i="8"/>
  <c r="W237" i="8" s="1"/>
  <c r="U237" i="8"/>
  <c r="X238" i="15"/>
  <c r="W238" i="15"/>
  <c r="S239" i="15"/>
  <c r="W238" i="10"/>
  <c r="Q238" i="7"/>
  <c r="U237" i="7"/>
  <c r="Q238" i="8"/>
  <c r="X237" i="8"/>
  <c r="Y237" i="8" s="1"/>
  <c r="Z237" i="8"/>
  <c r="AA237" i="8" s="1"/>
  <c r="P241" i="9"/>
  <c r="R238" i="11"/>
  <c r="U237" i="11"/>
  <c r="V237" i="11" s="1"/>
  <c r="Z241" i="13"/>
  <c r="AA241" i="13" s="1"/>
  <c r="X241" i="13"/>
  <c r="Y241" i="13" s="1"/>
  <c r="P242" i="13"/>
  <c r="R239" i="9"/>
  <c r="U238" i="9"/>
  <c r="V238" i="9" s="1"/>
  <c r="P242" i="12"/>
  <c r="X241" i="12"/>
  <c r="Y241" i="12" s="1"/>
  <c r="U241" i="12"/>
  <c r="Z241" i="12"/>
  <c r="AA241" i="12" s="1"/>
  <c r="Q238" i="14"/>
  <c r="U237" i="14"/>
  <c r="Q239" i="6"/>
  <c r="U238" i="6"/>
  <c r="Q238" i="5"/>
  <c r="U237" i="5"/>
  <c r="Q239" i="9"/>
  <c r="W238" i="9"/>
  <c r="X238" i="9" s="1"/>
  <c r="Y238" i="9"/>
  <c r="Z238" i="9" s="1"/>
  <c r="X238" i="6"/>
  <c r="W238" i="6"/>
  <c r="S239" i="6"/>
  <c r="X237" i="7"/>
  <c r="W237" i="7"/>
  <c r="S238" i="7"/>
  <c r="Q241" i="15"/>
  <c r="Q238" i="11"/>
  <c r="W237" i="11"/>
  <c r="X237" i="11" s="1"/>
  <c r="Y237" i="11"/>
  <c r="Z237" i="11" s="1"/>
  <c r="Z238" i="10"/>
  <c r="AA238" i="10" s="1"/>
  <c r="P241" i="11"/>
  <c r="AC237" i="14"/>
  <c r="AD237" i="14" s="1"/>
  <c r="P238" i="14"/>
  <c r="Y237" i="14"/>
  <c r="Z237" i="14" s="1"/>
  <c r="AA237" i="14"/>
  <c r="AB237" i="14" s="1"/>
  <c r="P238" i="5"/>
  <c r="AA237" i="5"/>
  <c r="AB237" i="5" s="1"/>
  <c r="AC237" i="5"/>
  <c r="AD237" i="5" s="1"/>
  <c r="Y237" i="5"/>
  <c r="Z237" i="5" s="1"/>
  <c r="X237" i="5"/>
  <c r="W237" i="5"/>
  <c r="S238" i="5"/>
  <c r="S239" i="5" l="1"/>
  <c r="X238" i="5"/>
  <c r="W238" i="5"/>
  <c r="W239" i="6"/>
  <c r="S240" i="6"/>
  <c r="X239" i="6"/>
  <c r="S239" i="14"/>
  <c r="X238" i="14"/>
  <c r="W238" i="14"/>
  <c r="P239" i="14"/>
  <c r="Y238" i="14"/>
  <c r="Z238" i="14" s="1"/>
  <c r="AA238" i="14"/>
  <c r="AB238" i="14" s="1"/>
  <c r="AC238" i="14"/>
  <c r="AD238" i="14" s="1"/>
  <c r="S239" i="7"/>
  <c r="X238" i="7"/>
  <c r="W238" i="7"/>
  <c r="Q240" i="9"/>
  <c r="W239" i="9"/>
  <c r="X239" i="9" s="1"/>
  <c r="Y239" i="9"/>
  <c r="Z239" i="9" s="1"/>
  <c r="U239" i="6"/>
  <c r="Q240" i="6"/>
  <c r="R240" i="9"/>
  <c r="U239" i="9"/>
  <c r="V239" i="9" s="1"/>
  <c r="P242" i="9"/>
  <c r="Q239" i="8"/>
  <c r="X238" i="8"/>
  <c r="Y238" i="8" s="1"/>
  <c r="Z238" i="8"/>
  <c r="AA238" i="8" s="1"/>
  <c r="W239" i="15"/>
  <c r="S240" i="15"/>
  <c r="X239" i="15"/>
  <c r="P240" i="6"/>
  <c r="AA239" i="6"/>
  <c r="AB239" i="6" s="1"/>
  <c r="AC239" i="6"/>
  <c r="AD239" i="6" s="1"/>
  <c r="Y239" i="6"/>
  <c r="Z239" i="6" s="1"/>
  <c r="P240" i="15"/>
  <c r="AA239" i="15"/>
  <c r="AB239" i="15" s="1"/>
  <c r="AC239" i="15"/>
  <c r="AD239" i="15" s="1"/>
  <c r="Y239" i="15"/>
  <c r="Z239" i="15" s="1"/>
  <c r="U239" i="15"/>
  <c r="AC238" i="5"/>
  <c r="AD238" i="5" s="1"/>
  <c r="Y238" i="5"/>
  <c r="Z238" i="5" s="1"/>
  <c r="P239" i="5"/>
  <c r="AA238" i="5"/>
  <c r="AB238" i="5" s="1"/>
  <c r="P242" i="11"/>
  <c r="Q239" i="11"/>
  <c r="W238" i="11"/>
  <c r="X238" i="11" s="1"/>
  <c r="Y238" i="11"/>
  <c r="Z238" i="11" s="1"/>
  <c r="Z242" i="13"/>
  <c r="AA242" i="13" s="1"/>
  <c r="P243" i="13"/>
  <c r="X242" i="13"/>
  <c r="Y242" i="13" s="1"/>
  <c r="R239" i="11"/>
  <c r="U238" i="11"/>
  <c r="V238" i="11" s="1"/>
  <c r="R239" i="8"/>
  <c r="U238" i="8"/>
  <c r="V238" i="8"/>
  <c r="W238" i="8" s="1"/>
  <c r="S242" i="8"/>
  <c r="P241" i="10"/>
  <c r="X240" i="10"/>
  <c r="Y240" i="10" s="1"/>
  <c r="V240" i="10"/>
  <c r="S240" i="10"/>
  <c r="Z240" i="10" s="1"/>
  <c r="AA240" i="10" s="1"/>
  <c r="U239" i="10"/>
  <c r="Q242" i="15"/>
  <c r="U238" i="5"/>
  <c r="Q239" i="5"/>
  <c r="U238" i="14"/>
  <c r="Q239" i="14"/>
  <c r="P243" i="12"/>
  <c r="X242" i="12"/>
  <c r="Y242" i="12" s="1"/>
  <c r="Z242" i="12"/>
  <c r="AA242" i="12" s="1"/>
  <c r="U242" i="12"/>
  <c r="U238" i="7"/>
  <c r="Q239" i="7"/>
  <c r="AC238" i="7"/>
  <c r="AD238" i="7" s="1"/>
  <c r="Y238" i="7"/>
  <c r="Z238" i="7" s="1"/>
  <c r="P239" i="7"/>
  <c r="AA238" i="7"/>
  <c r="AB238" i="7" s="1"/>
  <c r="W239" i="10"/>
  <c r="P241" i="8"/>
  <c r="Z243" i="12" l="1"/>
  <c r="AA243" i="12" s="1"/>
  <c r="P244" i="12"/>
  <c r="X243" i="12"/>
  <c r="Y243" i="12" s="1"/>
  <c r="U243" i="12"/>
  <c r="P242" i="10"/>
  <c r="X241" i="10"/>
  <c r="Y241" i="10" s="1"/>
  <c r="V241" i="10"/>
  <c r="W241" i="10" s="1"/>
  <c r="X240" i="15"/>
  <c r="S241" i="15"/>
  <c r="W240" i="15"/>
  <c r="Q240" i="14"/>
  <c r="U239" i="14"/>
  <c r="Q243" i="15"/>
  <c r="R240" i="8"/>
  <c r="V239" i="8"/>
  <c r="W239" i="8" s="1"/>
  <c r="U239" i="8"/>
  <c r="P244" i="13"/>
  <c r="X243" i="13"/>
  <c r="Y243" i="13" s="1"/>
  <c r="Z243" i="13"/>
  <c r="AA243" i="13" s="1"/>
  <c r="Q240" i="11"/>
  <c r="W239" i="11"/>
  <c r="X239" i="11" s="1"/>
  <c r="Y239" i="11"/>
  <c r="Z239" i="11" s="1"/>
  <c r="X239" i="14"/>
  <c r="S240" i="14"/>
  <c r="W239" i="14"/>
  <c r="W240" i="10"/>
  <c r="S243" i="8"/>
  <c r="P243" i="11"/>
  <c r="AC240" i="15"/>
  <c r="AD240" i="15" s="1"/>
  <c r="Y240" i="15"/>
  <c r="Z240" i="15" s="1"/>
  <c r="P241" i="15"/>
  <c r="AA240" i="15"/>
  <c r="AB240" i="15" s="1"/>
  <c r="U240" i="15"/>
  <c r="AC240" i="6"/>
  <c r="AD240" i="6" s="1"/>
  <c r="Y240" i="6"/>
  <c r="Z240" i="6" s="1"/>
  <c r="P241" i="6"/>
  <c r="AA240" i="6"/>
  <c r="AB240" i="6" s="1"/>
  <c r="R241" i="9"/>
  <c r="U240" i="9"/>
  <c r="V240" i="9" s="1"/>
  <c r="X239" i="7"/>
  <c r="W239" i="7"/>
  <c r="S240" i="7"/>
  <c r="AA239" i="14"/>
  <c r="AB239" i="14" s="1"/>
  <c r="P240" i="14"/>
  <c r="Y239" i="14"/>
  <c r="Z239" i="14" s="1"/>
  <c r="AC239" i="14"/>
  <c r="AD239" i="14" s="1"/>
  <c r="P240" i="7"/>
  <c r="AA239" i="7"/>
  <c r="AB239" i="7" s="1"/>
  <c r="AC239" i="7"/>
  <c r="AD239" i="7" s="1"/>
  <c r="Y239" i="7"/>
  <c r="Z239" i="7" s="1"/>
  <c r="S241" i="10"/>
  <c r="U240" i="10"/>
  <c r="Q240" i="8"/>
  <c r="X239" i="8"/>
  <c r="Y239" i="8" s="1"/>
  <c r="Z239" i="8"/>
  <c r="AA239" i="8" s="1"/>
  <c r="P242" i="8"/>
  <c r="Q240" i="7"/>
  <c r="U239" i="7"/>
  <c r="Q240" i="5"/>
  <c r="U239" i="5"/>
  <c r="R240" i="11"/>
  <c r="U239" i="11"/>
  <c r="V239" i="11" s="1"/>
  <c r="P240" i="5"/>
  <c r="AA239" i="5"/>
  <c r="AB239" i="5" s="1"/>
  <c r="AC239" i="5"/>
  <c r="AD239" i="5" s="1"/>
  <c r="Y239" i="5"/>
  <c r="Z239" i="5" s="1"/>
  <c r="P243" i="9"/>
  <c r="Q241" i="6"/>
  <c r="U240" i="6"/>
  <c r="Q241" i="9"/>
  <c r="Y240" i="9"/>
  <c r="Z240" i="9" s="1"/>
  <c r="W240" i="9"/>
  <c r="X240" i="9" s="1"/>
  <c r="X240" i="6"/>
  <c r="W240" i="6"/>
  <c r="S241" i="6"/>
  <c r="X239" i="5"/>
  <c r="W239" i="5"/>
  <c r="S240" i="5"/>
  <c r="T243" i="11" l="1"/>
  <c r="P244" i="11"/>
  <c r="S241" i="5"/>
  <c r="X240" i="5"/>
  <c r="W240" i="5"/>
  <c r="Q242" i="9"/>
  <c r="Y241" i="9"/>
  <c r="Z241" i="9" s="1"/>
  <c r="W241" i="9"/>
  <c r="X241" i="9" s="1"/>
  <c r="P244" i="9"/>
  <c r="T243" i="9"/>
  <c r="R241" i="11"/>
  <c r="U240" i="11"/>
  <c r="V240" i="11" s="1"/>
  <c r="U240" i="7"/>
  <c r="Q241" i="7"/>
  <c r="AC240" i="14"/>
  <c r="AD240" i="14" s="1"/>
  <c r="AA240" i="14"/>
  <c r="AB240" i="14" s="1"/>
  <c r="Y240" i="14"/>
  <c r="Z240" i="14" s="1"/>
  <c r="P241" i="14"/>
  <c r="P242" i="6"/>
  <c r="AA241" i="6"/>
  <c r="AB241" i="6" s="1"/>
  <c r="AC241" i="6"/>
  <c r="AD241" i="6" s="1"/>
  <c r="Y241" i="6"/>
  <c r="Z241" i="6" s="1"/>
  <c r="S241" i="14"/>
  <c r="X240" i="14"/>
  <c r="W240" i="14"/>
  <c r="Q241" i="11"/>
  <c r="Y240" i="11"/>
  <c r="Z240" i="11" s="1"/>
  <c r="W240" i="11"/>
  <c r="X240" i="11" s="1"/>
  <c r="Q244" i="15"/>
  <c r="W241" i="15"/>
  <c r="X241" i="15"/>
  <c r="S242" i="15"/>
  <c r="U244" i="12"/>
  <c r="Z244" i="12"/>
  <c r="AA244" i="12" s="1"/>
  <c r="P245" i="12"/>
  <c r="X244" i="12"/>
  <c r="Y244" i="12" s="1"/>
  <c r="Q241" i="8"/>
  <c r="X240" i="8"/>
  <c r="Y240" i="8" s="1"/>
  <c r="Z240" i="8"/>
  <c r="AA240" i="8" s="1"/>
  <c r="P245" i="13"/>
  <c r="Z244" i="13"/>
  <c r="AA244" i="13" s="1"/>
  <c r="X244" i="13"/>
  <c r="Y244" i="13" s="1"/>
  <c r="U241" i="10"/>
  <c r="S242" i="10"/>
  <c r="AC240" i="7"/>
  <c r="AD240" i="7" s="1"/>
  <c r="Y240" i="7"/>
  <c r="Z240" i="7" s="1"/>
  <c r="P241" i="7"/>
  <c r="AA240" i="7"/>
  <c r="AB240" i="7" s="1"/>
  <c r="P242" i="15"/>
  <c r="AA241" i="15"/>
  <c r="AB241" i="15" s="1"/>
  <c r="Y241" i="15"/>
  <c r="Z241" i="15" s="1"/>
  <c r="AC241" i="15"/>
  <c r="AD241" i="15" s="1"/>
  <c r="U241" i="15"/>
  <c r="S244" i="8"/>
  <c r="Z242" i="10"/>
  <c r="AA242" i="10" s="1"/>
  <c r="V242" i="10"/>
  <c r="X242" i="10"/>
  <c r="Y242" i="10" s="1"/>
  <c r="P243" i="10"/>
  <c r="W241" i="6"/>
  <c r="S242" i="6"/>
  <c r="X241" i="6"/>
  <c r="U241" i="6"/>
  <c r="Q242" i="6"/>
  <c r="AC240" i="5"/>
  <c r="AD240" i="5" s="1"/>
  <c r="Y240" i="5"/>
  <c r="Z240" i="5" s="1"/>
  <c r="P241" i="5"/>
  <c r="AA240" i="5"/>
  <c r="AB240" i="5" s="1"/>
  <c r="U240" i="5"/>
  <c r="Q241" i="5"/>
  <c r="P243" i="8"/>
  <c r="S241" i="7"/>
  <c r="X240" i="7"/>
  <c r="W240" i="7"/>
  <c r="R242" i="9"/>
  <c r="U241" i="9"/>
  <c r="V241" i="9" s="1"/>
  <c r="R241" i="8"/>
  <c r="U240" i="8"/>
  <c r="V240" i="8"/>
  <c r="W240" i="8" s="1"/>
  <c r="U240" i="14"/>
  <c r="Q241" i="14"/>
  <c r="Z241" i="10"/>
  <c r="AA241" i="10" s="1"/>
  <c r="Z245" i="13" l="1"/>
  <c r="AA245" i="13" s="1"/>
  <c r="X245" i="13"/>
  <c r="Y245" i="13" s="1"/>
  <c r="T245" i="13"/>
  <c r="P246" i="13"/>
  <c r="Q245" i="15"/>
  <c r="X241" i="7"/>
  <c r="W241" i="7"/>
  <c r="S242" i="7"/>
  <c r="P244" i="8"/>
  <c r="T243" i="8"/>
  <c r="P242" i="5"/>
  <c r="AA241" i="5"/>
  <c r="AB241" i="5" s="1"/>
  <c r="AC241" i="5"/>
  <c r="AD241" i="5" s="1"/>
  <c r="Y241" i="5"/>
  <c r="Z241" i="5" s="1"/>
  <c r="V243" i="10"/>
  <c r="W243" i="10" s="1"/>
  <c r="P244" i="10"/>
  <c r="T243" i="10"/>
  <c r="X243" i="10"/>
  <c r="Y243" i="10" s="1"/>
  <c r="P242" i="7"/>
  <c r="AA241" i="7"/>
  <c r="AB241" i="7" s="1"/>
  <c r="AC241" i="7"/>
  <c r="AD241" i="7" s="1"/>
  <c r="Y241" i="7"/>
  <c r="Z241" i="7" s="1"/>
  <c r="U245" i="12"/>
  <c r="Z245" i="12"/>
  <c r="AA245" i="12" s="1"/>
  <c r="T245" i="12"/>
  <c r="P246" i="12"/>
  <c r="X245" i="12"/>
  <c r="Y245" i="12" s="1"/>
  <c r="R246" i="12"/>
  <c r="R247" i="12" s="1"/>
  <c r="R248" i="12" s="1"/>
  <c r="R249" i="12" s="1"/>
  <c r="R250" i="12" s="1"/>
  <c r="R251" i="12" s="1"/>
  <c r="R252" i="12" s="1"/>
  <c r="R253" i="12" s="1"/>
  <c r="R254" i="12" s="1"/>
  <c r="R255" i="12" s="1"/>
  <c r="R256" i="12" s="1"/>
  <c r="R257" i="12" s="1"/>
  <c r="X241" i="5"/>
  <c r="W241" i="5"/>
  <c r="S242" i="5"/>
  <c r="Q243" i="6"/>
  <c r="U242" i="6"/>
  <c r="U242" i="10"/>
  <c r="S243" i="10"/>
  <c r="Z243" i="10" s="1"/>
  <c r="AA243" i="10" s="1"/>
  <c r="S243" i="15"/>
  <c r="X242" i="15"/>
  <c r="W242" i="15"/>
  <c r="R243" i="9"/>
  <c r="U243" i="9" s="1"/>
  <c r="V243" i="9" s="1"/>
  <c r="U242" i="9"/>
  <c r="V242" i="9" s="1"/>
  <c r="Q242" i="5"/>
  <c r="U241" i="5"/>
  <c r="S245" i="8"/>
  <c r="X241" i="14"/>
  <c r="S242" i="14"/>
  <c r="W241" i="14"/>
  <c r="AC242" i="6"/>
  <c r="AD242" i="6" s="1"/>
  <c r="Y242" i="6"/>
  <c r="Z242" i="6" s="1"/>
  <c r="P243" i="6"/>
  <c r="AA242" i="6"/>
  <c r="AB242" i="6" s="1"/>
  <c r="R242" i="11"/>
  <c r="U241" i="11"/>
  <c r="V241" i="11" s="1"/>
  <c r="Q243" i="9"/>
  <c r="Y242" i="9"/>
  <c r="Z242" i="9" s="1"/>
  <c r="W242" i="9"/>
  <c r="X242" i="9" s="1"/>
  <c r="Q242" i="14"/>
  <c r="U241" i="14"/>
  <c r="R242" i="8"/>
  <c r="U241" i="8"/>
  <c r="V241" i="8"/>
  <c r="W241" i="8" s="1"/>
  <c r="P245" i="9"/>
  <c r="X242" i="6"/>
  <c r="W242" i="6"/>
  <c r="S243" i="6"/>
  <c r="W242" i="10"/>
  <c r="AC242" i="15"/>
  <c r="AD242" i="15" s="1"/>
  <c r="Y242" i="15"/>
  <c r="Z242" i="15" s="1"/>
  <c r="AA242" i="15"/>
  <c r="AB242" i="15" s="1"/>
  <c r="P243" i="15"/>
  <c r="U242" i="15"/>
  <c r="Q242" i="8"/>
  <c r="X241" i="8"/>
  <c r="Y241" i="8" s="1"/>
  <c r="Z241" i="8"/>
  <c r="AA241" i="8" s="1"/>
  <c r="Q242" i="11"/>
  <c r="W241" i="11"/>
  <c r="X241" i="11" s="1"/>
  <c r="Y241" i="11"/>
  <c r="Z241" i="11" s="1"/>
  <c r="P242" i="14"/>
  <c r="AA241" i="14"/>
  <c r="AB241" i="14" s="1"/>
  <c r="Y241" i="14"/>
  <c r="Z241" i="14" s="1"/>
  <c r="AC241" i="14"/>
  <c r="AD241" i="14" s="1"/>
  <c r="Q242" i="7"/>
  <c r="U241" i="7"/>
  <c r="P245" i="11"/>
  <c r="Q243" i="11" l="1"/>
  <c r="W242" i="11"/>
  <c r="X242" i="11" s="1"/>
  <c r="Y242" i="11"/>
  <c r="Z242" i="11" s="1"/>
  <c r="R244" i="9"/>
  <c r="Q244" i="9"/>
  <c r="Y243" i="9"/>
  <c r="Z243" i="9" s="1"/>
  <c r="W243" i="9"/>
  <c r="X243" i="9" s="1"/>
  <c r="U242" i="7"/>
  <c r="Q243" i="7"/>
  <c r="AA242" i="14"/>
  <c r="AB242" i="14" s="1"/>
  <c r="Y242" i="14"/>
  <c r="Z242" i="14" s="1"/>
  <c r="AC242" i="14"/>
  <c r="AD242" i="14" s="1"/>
  <c r="P243" i="14"/>
  <c r="P244" i="15"/>
  <c r="AA243" i="15"/>
  <c r="AB243" i="15" s="1"/>
  <c r="AC243" i="15"/>
  <c r="AD243" i="15" s="1"/>
  <c r="Y243" i="15"/>
  <c r="Z243" i="15" s="1"/>
  <c r="U243" i="15"/>
  <c r="U242" i="14"/>
  <c r="Q243" i="14"/>
  <c r="U242" i="5"/>
  <c r="Q243" i="5"/>
  <c r="AC242" i="5"/>
  <c r="AD242" i="5" s="1"/>
  <c r="Y242" i="5"/>
  <c r="Z242" i="5" s="1"/>
  <c r="P243" i="5"/>
  <c r="AA242" i="5"/>
  <c r="AB242" i="5" s="1"/>
  <c r="R243" i="11"/>
  <c r="U243" i="11" s="1"/>
  <c r="V243" i="11" s="1"/>
  <c r="U242" i="11"/>
  <c r="V242" i="11" s="1"/>
  <c r="S246" i="8"/>
  <c r="X243" i="15"/>
  <c r="W243" i="15"/>
  <c r="S244" i="15"/>
  <c r="U243" i="6"/>
  <c r="Q244" i="6"/>
  <c r="P245" i="8"/>
  <c r="Q246" i="15"/>
  <c r="P246" i="9"/>
  <c r="P244" i="6"/>
  <c r="AA243" i="6"/>
  <c r="AB243" i="6" s="1"/>
  <c r="AC243" i="6"/>
  <c r="AD243" i="6" s="1"/>
  <c r="Y243" i="6"/>
  <c r="Z243" i="6" s="1"/>
  <c r="S243" i="14"/>
  <c r="W242" i="14"/>
  <c r="X242" i="14"/>
  <c r="P247" i="12"/>
  <c r="X246" i="12"/>
  <c r="Y246" i="12" s="1"/>
  <c r="U246" i="12"/>
  <c r="Z246" i="12"/>
  <c r="AA246" i="12" s="1"/>
  <c r="P247" i="13"/>
  <c r="X246" i="13"/>
  <c r="Y246" i="13" s="1"/>
  <c r="Z246" i="13"/>
  <c r="AA246" i="13" s="1"/>
  <c r="W243" i="6"/>
  <c r="S244" i="6"/>
  <c r="X243" i="6"/>
  <c r="P246" i="11"/>
  <c r="Q243" i="8"/>
  <c r="Z242" i="8"/>
  <c r="AA242" i="8" s="1"/>
  <c r="X242" i="8"/>
  <c r="Y242" i="8" s="1"/>
  <c r="R243" i="8"/>
  <c r="U242" i="8"/>
  <c r="V242" i="8"/>
  <c r="W242" i="8" s="1"/>
  <c r="U243" i="10"/>
  <c r="S244" i="10"/>
  <c r="S243" i="5"/>
  <c r="X242" i="5"/>
  <c r="W242" i="5"/>
  <c r="AC242" i="7"/>
  <c r="AD242" i="7" s="1"/>
  <c r="Y242" i="7"/>
  <c r="Z242" i="7" s="1"/>
  <c r="P243" i="7"/>
  <c r="AA242" i="7"/>
  <c r="AB242" i="7" s="1"/>
  <c r="Z244" i="10"/>
  <c r="AA244" i="10" s="1"/>
  <c r="V244" i="10"/>
  <c r="P245" i="10"/>
  <c r="X244" i="10"/>
  <c r="Y244" i="10" s="1"/>
  <c r="S243" i="7"/>
  <c r="X242" i="7"/>
  <c r="W242" i="7"/>
  <c r="Q247" i="15" l="1"/>
  <c r="R245" i="9"/>
  <c r="U244" i="9"/>
  <c r="V244" i="9" s="1"/>
  <c r="W244" i="10"/>
  <c r="X243" i="5"/>
  <c r="W243" i="5"/>
  <c r="S244" i="5"/>
  <c r="R244" i="8"/>
  <c r="Q244" i="8"/>
  <c r="Z243" i="8"/>
  <c r="AA243" i="8" s="1"/>
  <c r="X243" i="8"/>
  <c r="Y243" i="8" s="1"/>
  <c r="Q245" i="6"/>
  <c r="U244" i="6"/>
  <c r="P244" i="7"/>
  <c r="AA243" i="7"/>
  <c r="AB243" i="7" s="1"/>
  <c r="AC243" i="7"/>
  <c r="AD243" i="7" s="1"/>
  <c r="Y243" i="7"/>
  <c r="Z243" i="7" s="1"/>
  <c r="P246" i="8"/>
  <c r="S245" i="10"/>
  <c r="U244" i="10"/>
  <c r="U243" i="8"/>
  <c r="V243" i="8"/>
  <c r="W243" i="8" s="1"/>
  <c r="X243" i="14"/>
  <c r="S244" i="14"/>
  <c r="W243" i="14"/>
  <c r="AC244" i="6"/>
  <c r="AD244" i="6" s="1"/>
  <c r="Y244" i="6"/>
  <c r="Z244" i="6" s="1"/>
  <c r="P245" i="6"/>
  <c r="AA244" i="6"/>
  <c r="AB244" i="6" s="1"/>
  <c r="S247" i="8"/>
  <c r="Q244" i="5"/>
  <c r="U243" i="5"/>
  <c r="AC244" i="15"/>
  <c r="AD244" i="15" s="1"/>
  <c r="Y244" i="15"/>
  <c r="Z244" i="15" s="1"/>
  <c r="P245" i="15"/>
  <c r="AA244" i="15"/>
  <c r="AB244" i="15" s="1"/>
  <c r="U244" i="15"/>
  <c r="P246" i="10"/>
  <c r="X245" i="10"/>
  <c r="Y245" i="10" s="1"/>
  <c r="V245" i="10"/>
  <c r="Q244" i="14"/>
  <c r="U243" i="14"/>
  <c r="X243" i="7"/>
  <c r="W243" i="7"/>
  <c r="S244" i="7"/>
  <c r="P247" i="11"/>
  <c r="X244" i="6"/>
  <c r="W244" i="6"/>
  <c r="S245" i="6"/>
  <c r="P248" i="13"/>
  <c r="Z247" i="13"/>
  <c r="AA247" i="13" s="1"/>
  <c r="X247" i="13"/>
  <c r="Y247" i="13" s="1"/>
  <c r="P248" i="12"/>
  <c r="X247" i="12"/>
  <c r="Y247" i="12" s="1"/>
  <c r="U247" i="12"/>
  <c r="Z247" i="12"/>
  <c r="AA247" i="12" s="1"/>
  <c r="P247" i="9"/>
  <c r="S245" i="15"/>
  <c r="X244" i="15"/>
  <c r="W244" i="15"/>
  <c r="P244" i="5"/>
  <c r="AA243" i="5"/>
  <c r="AB243" i="5" s="1"/>
  <c r="AC243" i="5"/>
  <c r="AD243" i="5" s="1"/>
  <c r="Y243" i="5"/>
  <c r="Z243" i="5" s="1"/>
  <c r="Y243" i="14"/>
  <c r="Z243" i="14" s="1"/>
  <c r="AA243" i="14"/>
  <c r="AB243" i="14" s="1"/>
  <c r="AC243" i="14"/>
  <c r="AD243" i="14" s="1"/>
  <c r="P244" i="14"/>
  <c r="Q244" i="7"/>
  <c r="U243" i="7"/>
  <c r="Q245" i="9"/>
  <c r="W244" i="9"/>
  <c r="X244" i="9" s="1"/>
  <c r="Y244" i="9"/>
  <c r="Z244" i="9" s="1"/>
  <c r="R244" i="11"/>
  <c r="Q244" i="11"/>
  <c r="Y243" i="11"/>
  <c r="Z243" i="11" s="1"/>
  <c r="W243" i="11"/>
  <c r="X243" i="11" s="1"/>
  <c r="Z248" i="13" l="1"/>
  <c r="AA248" i="13" s="1"/>
  <c r="P249" i="13"/>
  <c r="X248" i="13"/>
  <c r="Y248" i="13" s="1"/>
  <c r="U244" i="14"/>
  <c r="Q245" i="14"/>
  <c r="S246" i="10"/>
  <c r="U245" i="10"/>
  <c r="R246" i="9"/>
  <c r="U245" i="9"/>
  <c r="V245" i="9" s="1"/>
  <c r="U244" i="7"/>
  <c r="Q245" i="7"/>
  <c r="AC244" i="5"/>
  <c r="AD244" i="5" s="1"/>
  <c r="Y244" i="5"/>
  <c r="Z244" i="5" s="1"/>
  <c r="P245" i="5"/>
  <c r="AA244" i="5"/>
  <c r="AB244" i="5" s="1"/>
  <c r="W245" i="15"/>
  <c r="S246" i="15"/>
  <c r="X245" i="15"/>
  <c r="P248" i="9"/>
  <c r="Z248" i="12"/>
  <c r="AA248" i="12" s="1"/>
  <c r="U248" i="12"/>
  <c r="X248" i="12"/>
  <c r="Y248" i="12" s="1"/>
  <c r="P249" i="12"/>
  <c r="S246" i="6"/>
  <c r="X245" i="6"/>
  <c r="W245" i="6"/>
  <c r="Z245" i="10"/>
  <c r="AA245" i="10" s="1"/>
  <c r="S248" i="8"/>
  <c r="Q245" i="8"/>
  <c r="X244" i="8"/>
  <c r="Y244" i="8" s="1"/>
  <c r="Z244" i="8"/>
  <c r="AA244" i="8" s="1"/>
  <c r="R245" i="11"/>
  <c r="U244" i="11"/>
  <c r="V244" i="11" s="1"/>
  <c r="S245" i="7"/>
  <c r="X244" i="7"/>
  <c r="W244" i="7"/>
  <c r="P247" i="10"/>
  <c r="X246" i="10"/>
  <c r="Y246" i="10" s="1"/>
  <c r="V246" i="10"/>
  <c r="W246" i="10" s="1"/>
  <c r="Z246" i="10"/>
  <c r="AA246" i="10" s="1"/>
  <c r="AA244" i="14"/>
  <c r="AB244" i="14" s="1"/>
  <c r="Y244" i="14"/>
  <c r="Z244" i="14" s="1"/>
  <c r="AC244" i="14"/>
  <c r="AD244" i="14" s="1"/>
  <c r="P245" i="14"/>
  <c r="W245" i="10"/>
  <c r="P247" i="8"/>
  <c r="U245" i="6"/>
  <c r="Q246" i="6"/>
  <c r="R245" i="8"/>
  <c r="U244" i="8"/>
  <c r="V244" i="8"/>
  <c r="W244" i="8" s="1"/>
  <c r="AC244" i="7"/>
  <c r="AD244" i="7" s="1"/>
  <c r="Y244" i="7"/>
  <c r="Z244" i="7" s="1"/>
  <c r="P245" i="7"/>
  <c r="AA244" i="7"/>
  <c r="AB244" i="7" s="1"/>
  <c r="Q245" i="11"/>
  <c r="W244" i="11"/>
  <c r="X244" i="11" s="1"/>
  <c r="Y244" i="11"/>
  <c r="Z244" i="11" s="1"/>
  <c r="Q246" i="9"/>
  <c r="Y245" i="9"/>
  <c r="Z245" i="9" s="1"/>
  <c r="W245" i="9"/>
  <c r="X245" i="9" s="1"/>
  <c r="P248" i="11"/>
  <c r="P246" i="15"/>
  <c r="AA245" i="15"/>
  <c r="AB245" i="15" s="1"/>
  <c r="AC245" i="15"/>
  <c r="AD245" i="15" s="1"/>
  <c r="Y245" i="15"/>
  <c r="Z245" i="15" s="1"/>
  <c r="U245" i="15"/>
  <c r="U244" i="5"/>
  <c r="Q245" i="5"/>
  <c r="AC245" i="6"/>
  <c r="AD245" i="6" s="1"/>
  <c r="Y245" i="6"/>
  <c r="Z245" i="6" s="1"/>
  <c r="P246" i="6"/>
  <c r="AA245" i="6"/>
  <c r="AB245" i="6" s="1"/>
  <c r="S245" i="14"/>
  <c r="X244" i="14"/>
  <c r="W244" i="14"/>
  <c r="S245" i="5"/>
  <c r="X244" i="5"/>
  <c r="W244" i="5"/>
  <c r="Q248" i="15"/>
  <c r="R246" i="8" l="1"/>
  <c r="V245" i="8"/>
  <c r="W245" i="8" s="1"/>
  <c r="U245" i="8"/>
  <c r="P246" i="14"/>
  <c r="AA245" i="14"/>
  <c r="AB245" i="14" s="1"/>
  <c r="Y245" i="14"/>
  <c r="Z245" i="14" s="1"/>
  <c r="AC245" i="14"/>
  <c r="AD245" i="14" s="1"/>
  <c r="R247" i="9"/>
  <c r="U246" i="9"/>
  <c r="V246" i="9" s="1"/>
  <c r="Q249" i="15"/>
  <c r="W245" i="5"/>
  <c r="S246" i="5"/>
  <c r="X245" i="5"/>
  <c r="U245" i="5"/>
  <c r="Q246" i="5"/>
  <c r="P249" i="11"/>
  <c r="Q246" i="11"/>
  <c r="W245" i="11"/>
  <c r="X245" i="11" s="1"/>
  <c r="Y245" i="11"/>
  <c r="Z245" i="11" s="1"/>
  <c r="Q247" i="6"/>
  <c r="U246" i="6"/>
  <c r="S249" i="8"/>
  <c r="X246" i="6"/>
  <c r="W246" i="6"/>
  <c r="S247" i="6"/>
  <c r="U245" i="7"/>
  <c r="Q246" i="7"/>
  <c r="P248" i="8"/>
  <c r="P247" i="6"/>
  <c r="AA246" i="6"/>
  <c r="AB246" i="6" s="1"/>
  <c r="AC246" i="6"/>
  <c r="AD246" i="6" s="1"/>
  <c r="Y246" i="6"/>
  <c r="Z246" i="6" s="1"/>
  <c r="Q247" i="9"/>
  <c r="Y246" i="9"/>
  <c r="Z246" i="9" s="1"/>
  <c r="W246" i="9"/>
  <c r="X246" i="9" s="1"/>
  <c r="W245" i="7"/>
  <c r="S246" i="7"/>
  <c r="X245" i="7"/>
  <c r="U249" i="12"/>
  <c r="Z249" i="12"/>
  <c r="AA249" i="12" s="1"/>
  <c r="X249" i="12"/>
  <c r="Y249" i="12" s="1"/>
  <c r="P250" i="12"/>
  <c r="P246" i="5"/>
  <c r="AA245" i="5"/>
  <c r="AB245" i="5" s="1"/>
  <c r="AC245" i="5"/>
  <c r="AD245" i="5" s="1"/>
  <c r="Y245" i="5"/>
  <c r="Z245" i="5" s="1"/>
  <c r="U246" i="10"/>
  <c r="S247" i="10"/>
  <c r="P250" i="13"/>
  <c r="Z249" i="13"/>
  <c r="AA249" i="13" s="1"/>
  <c r="X249" i="13"/>
  <c r="Y249" i="13" s="1"/>
  <c r="W245" i="14"/>
  <c r="X245" i="14"/>
  <c r="S246" i="14"/>
  <c r="R246" i="11"/>
  <c r="U245" i="11"/>
  <c r="V245" i="11" s="1"/>
  <c r="AC246" i="15"/>
  <c r="AD246" i="15" s="1"/>
  <c r="Y246" i="15"/>
  <c r="Z246" i="15" s="1"/>
  <c r="P247" i="15"/>
  <c r="AA246" i="15"/>
  <c r="AB246" i="15" s="1"/>
  <c r="U246" i="15"/>
  <c r="P246" i="7"/>
  <c r="AA245" i="7"/>
  <c r="AB245" i="7" s="1"/>
  <c r="AC245" i="7"/>
  <c r="AD245" i="7" s="1"/>
  <c r="Y245" i="7"/>
  <c r="Z245" i="7" s="1"/>
  <c r="Z247" i="10"/>
  <c r="AA247" i="10" s="1"/>
  <c r="V247" i="10"/>
  <c r="X247" i="10"/>
  <c r="Y247" i="10" s="1"/>
  <c r="P248" i="10"/>
  <c r="Q246" i="8"/>
  <c r="X245" i="8"/>
  <c r="Y245" i="8" s="1"/>
  <c r="Z245" i="8"/>
  <c r="AA245" i="8" s="1"/>
  <c r="P249" i="9"/>
  <c r="X246" i="15"/>
  <c r="S247" i="15"/>
  <c r="W246" i="15"/>
  <c r="Q246" i="14"/>
  <c r="U245" i="14"/>
  <c r="W247" i="15" l="1"/>
  <c r="S248" i="15"/>
  <c r="X247" i="15"/>
  <c r="AC246" i="7"/>
  <c r="AD246" i="7" s="1"/>
  <c r="Y246" i="7"/>
  <c r="Z246" i="7" s="1"/>
  <c r="P247" i="7"/>
  <c r="AA246" i="7"/>
  <c r="AB246" i="7" s="1"/>
  <c r="X246" i="14"/>
  <c r="W246" i="14"/>
  <c r="S247" i="14"/>
  <c r="S250" i="8"/>
  <c r="U247" i="6"/>
  <c r="Q248" i="6"/>
  <c r="Q247" i="5"/>
  <c r="U246" i="5"/>
  <c r="R248" i="9"/>
  <c r="U247" i="9"/>
  <c r="V247" i="9" s="1"/>
  <c r="AC246" i="14"/>
  <c r="AD246" i="14" s="1"/>
  <c r="Y246" i="14"/>
  <c r="Z246" i="14" s="1"/>
  <c r="P247" i="14"/>
  <c r="AA246" i="14"/>
  <c r="AB246" i="14" s="1"/>
  <c r="P250" i="9"/>
  <c r="V248" i="10"/>
  <c r="X248" i="10"/>
  <c r="Y248" i="10" s="1"/>
  <c r="P249" i="10"/>
  <c r="P251" i="13"/>
  <c r="X250" i="13"/>
  <c r="Y250" i="13" s="1"/>
  <c r="Z250" i="13"/>
  <c r="AA250" i="13" s="1"/>
  <c r="X246" i="7"/>
  <c r="W246" i="7"/>
  <c r="S247" i="7"/>
  <c r="Q248" i="9"/>
  <c r="W247" i="9"/>
  <c r="X247" i="9" s="1"/>
  <c r="Y247" i="9"/>
  <c r="Z247" i="9" s="1"/>
  <c r="AC247" i="6"/>
  <c r="AD247" i="6" s="1"/>
  <c r="Y247" i="6"/>
  <c r="Z247" i="6" s="1"/>
  <c r="P248" i="6"/>
  <c r="AA247" i="6"/>
  <c r="AB247" i="6" s="1"/>
  <c r="S248" i="6"/>
  <c r="X247" i="6"/>
  <c r="W247" i="6"/>
  <c r="U247" i="10"/>
  <c r="S248" i="10"/>
  <c r="P249" i="8"/>
  <c r="Q250" i="15"/>
  <c r="Q247" i="8"/>
  <c r="X246" i="8"/>
  <c r="Y246" i="8" s="1"/>
  <c r="Z246" i="8"/>
  <c r="AA246" i="8" s="1"/>
  <c r="P251" i="12"/>
  <c r="X250" i="12"/>
  <c r="Y250" i="12" s="1"/>
  <c r="U250" i="12"/>
  <c r="Z250" i="12"/>
  <c r="AA250" i="12" s="1"/>
  <c r="Q247" i="14"/>
  <c r="U246" i="14"/>
  <c r="W247" i="10"/>
  <c r="P248" i="15"/>
  <c r="AA247" i="15"/>
  <c r="AB247" i="15" s="1"/>
  <c r="Y247" i="15"/>
  <c r="Z247" i="15" s="1"/>
  <c r="AC247" i="15"/>
  <c r="AD247" i="15" s="1"/>
  <c r="U247" i="15"/>
  <c r="R247" i="11"/>
  <c r="U246" i="11"/>
  <c r="V246" i="11" s="1"/>
  <c r="AC246" i="5"/>
  <c r="AD246" i="5" s="1"/>
  <c r="Y246" i="5"/>
  <c r="Z246" i="5" s="1"/>
  <c r="P247" i="5"/>
  <c r="AA246" i="5"/>
  <c r="AB246" i="5" s="1"/>
  <c r="Q247" i="7"/>
  <c r="U246" i="7"/>
  <c r="Q247" i="11"/>
  <c r="W246" i="11"/>
  <c r="X246" i="11" s="1"/>
  <c r="Y246" i="11"/>
  <c r="Z246" i="11" s="1"/>
  <c r="P250" i="11"/>
  <c r="X246" i="5"/>
  <c r="W246" i="5"/>
  <c r="S247" i="5"/>
  <c r="R247" i="8"/>
  <c r="U246" i="8"/>
  <c r="V246" i="8"/>
  <c r="W246" i="8" s="1"/>
  <c r="R248" i="8" l="1"/>
  <c r="V247" i="8"/>
  <c r="W247" i="8" s="1"/>
  <c r="U247" i="8"/>
  <c r="AC248" i="15"/>
  <c r="AD248" i="15" s="1"/>
  <c r="Y248" i="15"/>
  <c r="Z248" i="15" s="1"/>
  <c r="AA248" i="15"/>
  <c r="AB248" i="15" s="1"/>
  <c r="P249" i="15"/>
  <c r="U248" i="15"/>
  <c r="P249" i="6"/>
  <c r="AA248" i="6"/>
  <c r="AB248" i="6" s="1"/>
  <c r="AC248" i="6"/>
  <c r="AD248" i="6" s="1"/>
  <c r="Y248" i="6"/>
  <c r="Z248" i="6" s="1"/>
  <c r="P251" i="9"/>
  <c r="W247" i="5"/>
  <c r="S248" i="5"/>
  <c r="X247" i="5"/>
  <c r="P251" i="11"/>
  <c r="U247" i="7"/>
  <c r="Q248" i="7"/>
  <c r="P250" i="8"/>
  <c r="Q249" i="9"/>
  <c r="Y248" i="9"/>
  <c r="Z248" i="9" s="1"/>
  <c r="W248" i="9"/>
  <c r="X248" i="9" s="1"/>
  <c r="P248" i="14"/>
  <c r="AA247" i="14"/>
  <c r="AB247" i="14" s="1"/>
  <c r="Y247" i="14"/>
  <c r="Z247" i="14" s="1"/>
  <c r="AC247" i="14"/>
  <c r="AD247" i="14" s="1"/>
  <c r="R249" i="9"/>
  <c r="U248" i="9"/>
  <c r="V248" i="9" s="1"/>
  <c r="Q249" i="6"/>
  <c r="U248" i="6"/>
  <c r="W247" i="14"/>
  <c r="X247" i="14"/>
  <c r="S248" i="14"/>
  <c r="P248" i="7"/>
  <c r="AA247" i="7"/>
  <c r="AB247" i="7" s="1"/>
  <c r="AC247" i="7"/>
  <c r="AD247" i="7" s="1"/>
  <c r="Y247" i="7"/>
  <c r="Z247" i="7" s="1"/>
  <c r="X248" i="15"/>
  <c r="S249" i="15"/>
  <c r="W248" i="15"/>
  <c r="P252" i="12"/>
  <c r="X251" i="12"/>
  <c r="Y251" i="12" s="1"/>
  <c r="Z251" i="12"/>
  <c r="AA251" i="12" s="1"/>
  <c r="U251" i="12"/>
  <c r="P250" i="10"/>
  <c r="X249" i="10"/>
  <c r="Y249" i="10" s="1"/>
  <c r="V249" i="10"/>
  <c r="U247" i="5"/>
  <c r="Q248" i="5"/>
  <c r="Q248" i="11"/>
  <c r="Y247" i="11"/>
  <c r="Z247" i="11" s="1"/>
  <c r="W247" i="11"/>
  <c r="X247" i="11" s="1"/>
  <c r="S249" i="10"/>
  <c r="U248" i="10"/>
  <c r="X248" i="6"/>
  <c r="W248" i="6"/>
  <c r="S249" i="6"/>
  <c r="W247" i="7"/>
  <c r="S248" i="7"/>
  <c r="X247" i="7"/>
  <c r="W248" i="10"/>
  <c r="Q251" i="15"/>
  <c r="P248" i="5"/>
  <c r="AA247" i="5"/>
  <c r="AB247" i="5" s="1"/>
  <c r="AC247" i="5"/>
  <c r="AD247" i="5" s="1"/>
  <c r="Y247" i="5"/>
  <c r="Z247" i="5" s="1"/>
  <c r="R248" i="11"/>
  <c r="U247" i="11"/>
  <c r="V247" i="11" s="1"/>
  <c r="Q248" i="14"/>
  <c r="U247" i="14"/>
  <c r="Q248" i="8"/>
  <c r="X247" i="8"/>
  <c r="Y247" i="8" s="1"/>
  <c r="Z247" i="8"/>
  <c r="AA247" i="8" s="1"/>
  <c r="X251" i="13"/>
  <c r="Y251" i="13" s="1"/>
  <c r="P252" i="13"/>
  <c r="Z251" i="13"/>
  <c r="AA251" i="13" s="1"/>
  <c r="Z248" i="10"/>
  <c r="AA248" i="10" s="1"/>
  <c r="S251" i="8"/>
  <c r="S250" i="10" l="1"/>
  <c r="U249" i="10"/>
  <c r="P252" i="11"/>
  <c r="Z252" i="13"/>
  <c r="AA252" i="13" s="1"/>
  <c r="X252" i="13"/>
  <c r="Y252" i="13" s="1"/>
  <c r="P253" i="13"/>
  <c r="Q249" i="8"/>
  <c r="X248" i="8"/>
  <c r="Y248" i="8" s="1"/>
  <c r="Z248" i="8"/>
  <c r="AA248" i="8" s="1"/>
  <c r="R249" i="11"/>
  <c r="U248" i="11"/>
  <c r="V248" i="11" s="1"/>
  <c r="AC248" i="5"/>
  <c r="AD248" i="5" s="1"/>
  <c r="Y248" i="5"/>
  <c r="Z248" i="5" s="1"/>
  <c r="P249" i="5"/>
  <c r="AA248" i="5"/>
  <c r="AB248" i="5" s="1"/>
  <c r="P251" i="10"/>
  <c r="X250" i="10"/>
  <c r="Y250" i="10" s="1"/>
  <c r="Z250" i="10"/>
  <c r="AA250" i="10" s="1"/>
  <c r="V250" i="10"/>
  <c r="W250" i="10" s="1"/>
  <c r="Z252" i="12"/>
  <c r="AA252" i="12" s="1"/>
  <c r="P253" i="12"/>
  <c r="X252" i="12"/>
  <c r="Y252" i="12" s="1"/>
  <c r="U252" i="12"/>
  <c r="S249" i="14"/>
  <c r="W248" i="14"/>
  <c r="X248" i="14"/>
  <c r="U249" i="6"/>
  <c r="Q250" i="6"/>
  <c r="P250" i="15"/>
  <c r="AA249" i="15"/>
  <c r="AB249" i="15" s="1"/>
  <c r="AC249" i="15"/>
  <c r="AD249" i="15" s="1"/>
  <c r="Y249" i="15"/>
  <c r="Z249" i="15" s="1"/>
  <c r="U249" i="15"/>
  <c r="S250" i="6"/>
  <c r="X249" i="6"/>
  <c r="W249" i="6"/>
  <c r="W249" i="10"/>
  <c r="Q250" i="9"/>
  <c r="Y249" i="9"/>
  <c r="Z249" i="9" s="1"/>
  <c r="W249" i="9"/>
  <c r="X249" i="9" s="1"/>
  <c r="X248" i="5"/>
  <c r="W248" i="5"/>
  <c r="S249" i="5"/>
  <c r="Q249" i="5"/>
  <c r="U248" i="5"/>
  <c r="AC248" i="7"/>
  <c r="AD248" i="7" s="1"/>
  <c r="Y248" i="7"/>
  <c r="Z248" i="7" s="1"/>
  <c r="P249" i="7"/>
  <c r="AA248" i="7"/>
  <c r="AB248" i="7" s="1"/>
  <c r="P251" i="8"/>
  <c r="S252" i="8"/>
  <c r="X248" i="7"/>
  <c r="W248" i="7"/>
  <c r="S249" i="7"/>
  <c r="Q249" i="14"/>
  <c r="U248" i="14"/>
  <c r="Q252" i="15"/>
  <c r="Q249" i="11"/>
  <c r="W248" i="11"/>
  <c r="X248" i="11" s="1"/>
  <c r="Y248" i="11"/>
  <c r="Z248" i="11" s="1"/>
  <c r="Z249" i="10"/>
  <c r="AA249" i="10" s="1"/>
  <c r="W249" i="15"/>
  <c r="S250" i="15"/>
  <c r="X249" i="15"/>
  <c r="R250" i="9"/>
  <c r="U249" i="9"/>
  <c r="V249" i="9" s="1"/>
  <c r="AC248" i="14"/>
  <c r="AD248" i="14" s="1"/>
  <c r="Y248" i="14"/>
  <c r="Z248" i="14" s="1"/>
  <c r="P249" i="14"/>
  <c r="AA248" i="14"/>
  <c r="AB248" i="14" s="1"/>
  <c r="Q249" i="7"/>
  <c r="U248" i="7"/>
  <c r="P252" i="9"/>
  <c r="AC249" i="6"/>
  <c r="AD249" i="6" s="1"/>
  <c r="Y249" i="6"/>
  <c r="Z249" i="6" s="1"/>
  <c r="P250" i="6"/>
  <c r="AA249" i="6"/>
  <c r="AB249" i="6" s="1"/>
  <c r="R249" i="8"/>
  <c r="U248" i="8"/>
  <c r="V248" i="8"/>
  <c r="W248" i="8" s="1"/>
  <c r="U249" i="7" l="1"/>
  <c r="Q250" i="7"/>
  <c r="P250" i="7"/>
  <c r="AA249" i="7"/>
  <c r="AB249" i="7" s="1"/>
  <c r="AC249" i="7"/>
  <c r="AD249" i="7" s="1"/>
  <c r="Y249" i="7"/>
  <c r="Z249" i="7" s="1"/>
  <c r="Q251" i="6"/>
  <c r="U250" i="6"/>
  <c r="W249" i="14"/>
  <c r="X249" i="14"/>
  <c r="S250" i="14"/>
  <c r="V251" i="10"/>
  <c r="P252" i="10"/>
  <c r="X251" i="10"/>
  <c r="Y251" i="10" s="1"/>
  <c r="Q250" i="11"/>
  <c r="Y249" i="11"/>
  <c r="Z249" i="11" s="1"/>
  <c r="W249" i="11"/>
  <c r="X249" i="11" s="1"/>
  <c r="Q250" i="14"/>
  <c r="U249" i="14"/>
  <c r="W249" i="5"/>
  <c r="S250" i="5"/>
  <c r="X249" i="5"/>
  <c r="Q250" i="8"/>
  <c r="X249" i="8"/>
  <c r="Y249" i="8" s="1"/>
  <c r="Z249" i="8"/>
  <c r="AA249" i="8" s="1"/>
  <c r="X250" i="15"/>
  <c r="S251" i="15"/>
  <c r="W250" i="15"/>
  <c r="U249" i="5"/>
  <c r="Q250" i="5"/>
  <c r="P250" i="14"/>
  <c r="AA249" i="14"/>
  <c r="AB249" i="14" s="1"/>
  <c r="Y249" i="14"/>
  <c r="Z249" i="14" s="1"/>
  <c r="AC249" i="14"/>
  <c r="AD249" i="14" s="1"/>
  <c r="W249" i="7"/>
  <c r="S250" i="7"/>
  <c r="X249" i="7"/>
  <c r="S253" i="8"/>
  <c r="Q251" i="9"/>
  <c r="Y250" i="9"/>
  <c r="Z250" i="9" s="1"/>
  <c r="W250" i="9"/>
  <c r="X250" i="9" s="1"/>
  <c r="X250" i="6"/>
  <c r="W250" i="6"/>
  <c r="S251" i="6"/>
  <c r="P250" i="5"/>
  <c r="AA249" i="5"/>
  <c r="AB249" i="5" s="1"/>
  <c r="AC249" i="5"/>
  <c r="AD249" i="5" s="1"/>
  <c r="Y249" i="5"/>
  <c r="Z249" i="5" s="1"/>
  <c r="R250" i="11"/>
  <c r="U249" i="11"/>
  <c r="V249" i="11" s="1"/>
  <c r="X253" i="13"/>
  <c r="Y253" i="13" s="1"/>
  <c r="P254" i="13"/>
  <c r="Z253" i="13"/>
  <c r="AA253" i="13" s="1"/>
  <c r="P253" i="11"/>
  <c r="U250" i="10"/>
  <c r="S251" i="10"/>
  <c r="P251" i="6"/>
  <c r="AA250" i="6"/>
  <c r="AB250" i="6" s="1"/>
  <c r="AC250" i="6"/>
  <c r="AD250" i="6" s="1"/>
  <c r="Y250" i="6"/>
  <c r="Z250" i="6" s="1"/>
  <c r="P252" i="8"/>
  <c r="R250" i="8"/>
  <c r="U249" i="8"/>
  <c r="V249" i="8"/>
  <c r="W249" i="8" s="1"/>
  <c r="R251" i="9"/>
  <c r="U250" i="9"/>
  <c r="V250" i="9" s="1"/>
  <c r="Q253" i="15"/>
  <c r="P253" i="9"/>
  <c r="AC250" i="15"/>
  <c r="AD250" i="15" s="1"/>
  <c r="Y250" i="15"/>
  <c r="Z250" i="15" s="1"/>
  <c r="P251" i="15"/>
  <c r="AA250" i="15"/>
  <c r="AB250" i="15" s="1"/>
  <c r="U250" i="15"/>
  <c r="U253" i="12"/>
  <c r="Z253" i="12"/>
  <c r="AA253" i="12" s="1"/>
  <c r="P254" i="12"/>
  <c r="X253" i="12"/>
  <c r="Y253" i="12" s="1"/>
  <c r="Q251" i="5" l="1"/>
  <c r="U250" i="5"/>
  <c r="S251" i="14"/>
  <c r="X250" i="14"/>
  <c r="W250" i="14"/>
  <c r="AC250" i="7"/>
  <c r="AD250" i="7" s="1"/>
  <c r="Y250" i="7"/>
  <c r="Z250" i="7" s="1"/>
  <c r="P251" i="7"/>
  <c r="AA250" i="7"/>
  <c r="AB250" i="7" s="1"/>
  <c r="R251" i="8"/>
  <c r="U250" i="8"/>
  <c r="V250" i="8"/>
  <c r="W250" i="8" s="1"/>
  <c r="P253" i="8"/>
  <c r="AC251" i="6"/>
  <c r="AD251" i="6" s="1"/>
  <c r="Y251" i="6"/>
  <c r="Z251" i="6" s="1"/>
  <c r="P252" i="6"/>
  <c r="AA251" i="6"/>
  <c r="AB251" i="6" s="1"/>
  <c r="P255" i="13"/>
  <c r="X254" i="13"/>
  <c r="Y254" i="13" s="1"/>
  <c r="Z254" i="13"/>
  <c r="AA254" i="13" s="1"/>
  <c r="S252" i="6"/>
  <c r="X251" i="6"/>
  <c r="W251" i="6"/>
  <c r="X250" i="5"/>
  <c r="W250" i="5"/>
  <c r="S251" i="5"/>
  <c r="V252" i="10"/>
  <c r="P253" i="10"/>
  <c r="X252" i="10"/>
  <c r="Y252" i="10" s="1"/>
  <c r="Q251" i="7"/>
  <c r="U250" i="7"/>
  <c r="P252" i="15"/>
  <c r="AA251" i="15"/>
  <c r="AB251" i="15" s="1"/>
  <c r="Y251" i="15"/>
  <c r="Z251" i="15" s="1"/>
  <c r="AC251" i="15"/>
  <c r="AD251" i="15" s="1"/>
  <c r="U251" i="15"/>
  <c r="Q254" i="15"/>
  <c r="AC250" i="5"/>
  <c r="AD250" i="5" s="1"/>
  <c r="Y250" i="5"/>
  <c r="Z250" i="5" s="1"/>
  <c r="P251" i="5"/>
  <c r="AA250" i="5"/>
  <c r="AB250" i="5" s="1"/>
  <c r="P254" i="9"/>
  <c r="R252" i="9"/>
  <c r="U251" i="9"/>
  <c r="V251" i="9" s="1"/>
  <c r="U251" i="10"/>
  <c r="S252" i="10"/>
  <c r="Q252" i="9"/>
  <c r="Y251" i="9"/>
  <c r="Z251" i="9" s="1"/>
  <c r="W251" i="9"/>
  <c r="X251" i="9" s="1"/>
  <c r="X250" i="7"/>
  <c r="W250" i="7"/>
  <c r="S251" i="7"/>
  <c r="W251" i="10"/>
  <c r="R251" i="11"/>
  <c r="U250" i="11"/>
  <c r="V250" i="11" s="1"/>
  <c r="Q251" i="14"/>
  <c r="U250" i="14"/>
  <c r="U251" i="6"/>
  <c r="Q252" i="6"/>
  <c r="P255" i="12"/>
  <c r="X254" i="12"/>
  <c r="Y254" i="12" s="1"/>
  <c r="U254" i="12"/>
  <c r="Z254" i="12"/>
  <c r="AA254" i="12" s="1"/>
  <c r="P254" i="11"/>
  <c r="S254" i="8"/>
  <c r="AC250" i="14"/>
  <c r="AD250" i="14" s="1"/>
  <c r="Y250" i="14"/>
  <c r="Z250" i="14" s="1"/>
  <c r="AA250" i="14"/>
  <c r="AB250" i="14" s="1"/>
  <c r="P251" i="14"/>
  <c r="W251" i="15"/>
  <c r="S252" i="15"/>
  <c r="X251" i="15"/>
  <c r="Q251" i="8"/>
  <c r="X250" i="8"/>
  <c r="Y250" i="8" s="1"/>
  <c r="Z250" i="8"/>
  <c r="AA250" i="8" s="1"/>
  <c r="Q251" i="11"/>
  <c r="W250" i="11"/>
  <c r="X250" i="11" s="1"/>
  <c r="Y250" i="11"/>
  <c r="Z250" i="11" s="1"/>
  <c r="Z251" i="10"/>
  <c r="AA251" i="10" s="1"/>
  <c r="Q252" i="11" l="1"/>
  <c r="W251" i="11"/>
  <c r="X251" i="11" s="1"/>
  <c r="Y251" i="11"/>
  <c r="Z251" i="11" s="1"/>
  <c r="P256" i="12"/>
  <c r="X255" i="12"/>
  <c r="Y255" i="12" s="1"/>
  <c r="Z255" i="12"/>
  <c r="AA255" i="12" s="1"/>
  <c r="U255" i="12"/>
  <c r="Q252" i="14"/>
  <c r="U251" i="14"/>
  <c r="P254" i="10"/>
  <c r="X253" i="10"/>
  <c r="Y253" i="10" s="1"/>
  <c r="V253" i="10"/>
  <c r="W253" i="10" s="1"/>
  <c r="X252" i="6"/>
  <c r="W252" i="6"/>
  <c r="S253" i="6"/>
  <c r="X252" i="15"/>
  <c r="S253" i="15"/>
  <c r="W252" i="15"/>
  <c r="P255" i="11"/>
  <c r="Q253" i="6"/>
  <c r="U252" i="6"/>
  <c r="Q253" i="9"/>
  <c r="Y252" i="9"/>
  <c r="Z252" i="9" s="1"/>
  <c r="W252" i="9"/>
  <c r="X252" i="9" s="1"/>
  <c r="R253" i="9"/>
  <c r="U252" i="9"/>
  <c r="V252" i="9" s="1"/>
  <c r="W252" i="10"/>
  <c r="P253" i="6"/>
  <c r="AA252" i="6"/>
  <c r="AB252" i="6" s="1"/>
  <c r="AC252" i="6"/>
  <c r="AD252" i="6" s="1"/>
  <c r="Y252" i="6"/>
  <c r="Z252" i="6" s="1"/>
  <c r="W251" i="14"/>
  <c r="S252" i="14"/>
  <c r="X251" i="14"/>
  <c r="AC252" i="15"/>
  <c r="AD252" i="15" s="1"/>
  <c r="Y252" i="15"/>
  <c r="Z252" i="15" s="1"/>
  <c r="AA252" i="15"/>
  <c r="AB252" i="15" s="1"/>
  <c r="P253" i="15"/>
  <c r="U252" i="15"/>
  <c r="P252" i="7"/>
  <c r="AA251" i="7"/>
  <c r="AB251" i="7" s="1"/>
  <c r="AC251" i="7"/>
  <c r="AD251" i="7" s="1"/>
  <c r="Y251" i="7"/>
  <c r="Z251" i="7" s="1"/>
  <c r="R252" i="11"/>
  <c r="U251" i="11"/>
  <c r="V251" i="11" s="1"/>
  <c r="S253" i="10"/>
  <c r="U252" i="10"/>
  <c r="P255" i="9"/>
  <c r="Q255" i="15"/>
  <c r="U251" i="7"/>
  <c r="Q252" i="7"/>
  <c r="Z252" i="10"/>
  <c r="AA252" i="10" s="1"/>
  <c r="R252" i="8"/>
  <c r="U251" i="8"/>
  <c r="V251" i="8"/>
  <c r="W251" i="8" s="1"/>
  <c r="W251" i="7"/>
  <c r="S252" i="7"/>
  <c r="X251" i="7"/>
  <c r="Q252" i="8"/>
  <c r="Z251" i="8"/>
  <c r="AA251" i="8" s="1"/>
  <c r="X251" i="8"/>
  <c r="Y251" i="8" s="1"/>
  <c r="P252" i="14"/>
  <c r="AA251" i="14"/>
  <c r="AB251" i="14" s="1"/>
  <c r="AC251" i="14"/>
  <c r="AD251" i="14" s="1"/>
  <c r="Y251" i="14"/>
  <c r="Z251" i="14" s="1"/>
  <c r="S255" i="8"/>
  <c r="P252" i="5"/>
  <c r="AA251" i="5"/>
  <c r="AB251" i="5" s="1"/>
  <c r="AC251" i="5"/>
  <c r="AD251" i="5" s="1"/>
  <c r="Y251" i="5"/>
  <c r="Z251" i="5" s="1"/>
  <c r="W251" i="5"/>
  <c r="S252" i="5"/>
  <c r="X251" i="5"/>
  <c r="X255" i="13"/>
  <c r="Y255" i="13" s="1"/>
  <c r="P256" i="13"/>
  <c r="Z255" i="13"/>
  <c r="AA255" i="13" s="1"/>
  <c r="P254" i="8"/>
  <c r="U251" i="5"/>
  <c r="Q252" i="5"/>
  <c r="Q256" i="15" l="1"/>
  <c r="AC252" i="7"/>
  <c r="AD252" i="7" s="1"/>
  <c r="Y252" i="7"/>
  <c r="Z252" i="7" s="1"/>
  <c r="P253" i="7"/>
  <c r="AA252" i="7"/>
  <c r="AB252" i="7" s="1"/>
  <c r="U253" i="6"/>
  <c r="Q254" i="6"/>
  <c r="Z256" i="12"/>
  <c r="AA256" i="12" s="1"/>
  <c r="U256" i="12"/>
  <c r="X256" i="12"/>
  <c r="Y256" i="12" s="1"/>
  <c r="P257" i="12"/>
  <c r="Q253" i="5"/>
  <c r="U252" i="5"/>
  <c r="Q253" i="8"/>
  <c r="X252" i="8"/>
  <c r="Y252" i="8" s="1"/>
  <c r="Z252" i="8"/>
  <c r="AA252" i="8" s="1"/>
  <c r="Q253" i="7"/>
  <c r="U252" i="7"/>
  <c r="R253" i="11"/>
  <c r="U252" i="11"/>
  <c r="V252" i="11" s="1"/>
  <c r="S256" i="8"/>
  <c r="AC252" i="14"/>
  <c r="AD252" i="14" s="1"/>
  <c r="Y252" i="14"/>
  <c r="Z252" i="14" s="1"/>
  <c r="P253" i="14"/>
  <c r="AA252" i="14"/>
  <c r="AB252" i="14" s="1"/>
  <c r="S254" i="10"/>
  <c r="U253" i="10"/>
  <c r="P254" i="15"/>
  <c r="AA253" i="15"/>
  <c r="AB253" i="15" s="1"/>
  <c r="AC253" i="15"/>
  <c r="AD253" i="15" s="1"/>
  <c r="Y253" i="15"/>
  <c r="Z253" i="15" s="1"/>
  <c r="U253" i="15"/>
  <c r="Q254" i="9"/>
  <c r="W253" i="9"/>
  <c r="X253" i="9" s="1"/>
  <c r="Y253" i="9"/>
  <c r="Z253" i="9" s="1"/>
  <c r="W253" i="15"/>
  <c r="S254" i="15"/>
  <c r="X253" i="15"/>
  <c r="P255" i="10"/>
  <c r="X254" i="10"/>
  <c r="Y254" i="10" s="1"/>
  <c r="V254" i="10"/>
  <c r="W254" i="10" s="1"/>
  <c r="Z254" i="10"/>
  <c r="AA254" i="10" s="1"/>
  <c r="P255" i="8"/>
  <c r="Z256" i="13"/>
  <c r="AA256" i="13" s="1"/>
  <c r="X256" i="13"/>
  <c r="Y256" i="13" s="1"/>
  <c r="P257" i="13"/>
  <c r="AC252" i="5"/>
  <c r="AD252" i="5" s="1"/>
  <c r="Y252" i="5"/>
  <c r="Z252" i="5" s="1"/>
  <c r="P253" i="5"/>
  <c r="AA252" i="5"/>
  <c r="AB252" i="5" s="1"/>
  <c r="T255" i="9"/>
  <c r="P256" i="9"/>
  <c r="AC253" i="6"/>
  <c r="AD253" i="6" s="1"/>
  <c r="Y253" i="6"/>
  <c r="Z253" i="6" s="1"/>
  <c r="P254" i="6"/>
  <c r="AA253" i="6"/>
  <c r="AB253" i="6" s="1"/>
  <c r="T255" i="11"/>
  <c r="P256" i="11"/>
  <c r="S254" i="6"/>
  <c r="X253" i="6"/>
  <c r="W253" i="6"/>
  <c r="Q253" i="14"/>
  <c r="U252" i="14"/>
  <c r="X252" i="5"/>
  <c r="W252" i="5"/>
  <c r="S253" i="5"/>
  <c r="X252" i="7"/>
  <c r="W252" i="7"/>
  <c r="S253" i="7"/>
  <c r="R253" i="8"/>
  <c r="U252" i="8"/>
  <c r="V252" i="8"/>
  <c r="W252" i="8" s="1"/>
  <c r="S253" i="14"/>
  <c r="X252" i="14"/>
  <c r="W252" i="14"/>
  <c r="R254" i="9"/>
  <c r="U253" i="9"/>
  <c r="V253" i="9" s="1"/>
  <c r="Z253" i="10"/>
  <c r="AA253" i="10" s="1"/>
  <c r="Q253" i="11"/>
  <c r="W252" i="11"/>
  <c r="X252" i="11" s="1"/>
  <c r="Y252" i="11"/>
  <c r="Z252" i="11" s="1"/>
  <c r="Q254" i="8" l="1"/>
  <c r="X253" i="8"/>
  <c r="Y253" i="8" s="1"/>
  <c r="Z253" i="8"/>
  <c r="AA253" i="8" s="1"/>
  <c r="Q254" i="11"/>
  <c r="W253" i="11"/>
  <c r="X253" i="11" s="1"/>
  <c r="Y253" i="11"/>
  <c r="Z253" i="11" s="1"/>
  <c r="X254" i="6"/>
  <c r="W254" i="6"/>
  <c r="S255" i="6"/>
  <c r="P254" i="5"/>
  <c r="AA253" i="5"/>
  <c r="AB253" i="5" s="1"/>
  <c r="AC253" i="5"/>
  <c r="AD253" i="5" s="1"/>
  <c r="Y253" i="5"/>
  <c r="Z253" i="5" s="1"/>
  <c r="AC254" i="15"/>
  <c r="AD254" i="15" s="1"/>
  <c r="Y254" i="15"/>
  <c r="Z254" i="15" s="1"/>
  <c r="P255" i="15"/>
  <c r="AA254" i="15"/>
  <c r="AB254" i="15" s="1"/>
  <c r="U254" i="15"/>
  <c r="P254" i="14"/>
  <c r="AA253" i="14"/>
  <c r="AB253" i="14" s="1"/>
  <c r="Y253" i="14"/>
  <c r="Z253" i="14" s="1"/>
  <c r="AC253" i="14"/>
  <c r="AD253" i="14" s="1"/>
  <c r="S257" i="8"/>
  <c r="U253" i="7"/>
  <c r="Q254" i="7"/>
  <c r="Q257" i="15"/>
  <c r="R255" i="9"/>
  <c r="U255" i="9" s="1"/>
  <c r="V255" i="9" s="1"/>
  <c r="U254" i="9"/>
  <c r="V254" i="9" s="1"/>
  <c r="T255" i="8"/>
  <c r="P256" i="8"/>
  <c r="Q255" i="9"/>
  <c r="W254" i="9"/>
  <c r="X254" i="9" s="1"/>
  <c r="Y254" i="9"/>
  <c r="Z254" i="9" s="1"/>
  <c r="R254" i="8"/>
  <c r="U253" i="8"/>
  <c r="V253" i="8"/>
  <c r="W253" i="8" s="1"/>
  <c r="W253" i="5"/>
  <c r="S254" i="5"/>
  <c r="X253" i="5"/>
  <c r="U253" i="14"/>
  <c r="Q254" i="14"/>
  <c r="P256" i="10"/>
  <c r="X255" i="10"/>
  <c r="Y255" i="10" s="1"/>
  <c r="T255" i="10"/>
  <c r="V255" i="10"/>
  <c r="W255" i="10" s="1"/>
  <c r="U253" i="5"/>
  <c r="Q254" i="5"/>
  <c r="P254" i="7"/>
  <c r="AA253" i="7"/>
  <c r="AB253" i="7" s="1"/>
  <c r="AC253" i="7"/>
  <c r="AD253" i="7" s="1"/>
  <c r="Y253" i="7"/>
  <c r="Z253" i="7" s="1"/>
  <c r="P255" i="6"/>
  <c r="AA254" i="6"/>
  <c r="AB254" i="6" s="1"/>
  <c r="AC254" i="6"/>
  <c r="AD254" i="6" s="1"/>
  <c r="Y254" i="6"/>
  <c r="Z254" i="6" s="1"/>
  <c r="P258" i="13"/>
  <c r="X257" i="13"/>
  <c r="Y257" i="13" s="1"/>
  <c r="T257" i="13"/>
  <c r="Z257" i="13"/>
  <c r="AA257" i="13" s="1"/>
  <c r="X254" i="15"/>
  <c r="S255" i="15"/>
  <c r="W254" i="15"/>
  <c r="W253" i="14"/>
  <c r="S254" i="14"/>
  <c r="X253" i="14"/>
  <c r="W253" i="7"/>
  <c r="S254" i="7"/>
  <c r="X253" i="7"/>
  <c r="P257" i="11"/>
  <c r="P257" i="9"/>
  <c r="U254" i="10"/>
  <c r="S255" i="10"/>
  <c r="Z255" i="10" s="1"/>
  <c r="AA255" i="10" s="1"/>
  <c r="R254" i="11"/>
  <c r="U253" i="11"/>
  <c r="V253" i="11" s="1"/>
  <c r="Z257" i="12"/>
  <c r="AA257" i="12" s="1"/>
  <c r="T257" i="12"/>
  <c r="R258" i="12"/>
  <c r="R259" i="12" s="1"/>
  <c r="R260" i="12" s="1"/>
  <c r="R261" i="12" s="1"/>
  <c r="R262" i="12" s="1"/>
  <c r="R263" i="12" s="1"/>
  <c r="R264" i="12" s="1"/>
  <c r="R265" i="12" s="1"/>
  <c r="R266" i="12" s="1"/>
  <c r="R267" i="12" s="1"/>
  <c r="R268" i="12" s="1"/>
  <c r="R269" i="12" s="1"/>
  <c r="U257" i="12"/>
  <c r="X257" i="12"/>
  <c r="Y257" i="12" s="1"/>
  <c r="P258" i="12"/>
  <c r="Q255" i="6"/>
  <c r="U254" i="6"/>
  <c r="P258" i="9" l="1"/>
  <c r="X254" i="5"/>
  <c r="W254" i="5"/>
  <c r="S255" i="5"/>
  <c r="P257" i="8"/>
  <c r="S258" i="8"/>
  <c r="AC254" i="14"/>
  <c r="AD254" i="14" s="1"/>
  <c r="Y254" i="14"/>
  <c r="Z254" i="14" s="1"/>
  <c r="AA254" i="14"/>
  <c r="AB254" i="14" s="1"/>
  <c r="P255" i="14"/>
  <c r="X254" i="14"/>
  <c r="S255" i="14"/>
  <c r="W254" i="14"/>
  <c r="X258" i="13"/>
  <c r="Y258" i="13" s="1"/>
  <c r="P259" i="13"/>
  <c r="Z258" i="13"/>
  <c r="AA258" i="13" s="1"/>
  <c r="AC255" i="6"/>
  <c r="AD255" i="6" s="1"/>
  <c r="Y255" i="6"/>
  <c r="Z255" i="6" s="1"/>
  <c r="P256" i="6"/>
  <c r="AA255" i="6"/>
  <c r="AB255" i="6" s="1"/>
  <c r="AC254" i="7"/>
  <c r="AD254" i="7" s="1"/>
  <c r="Y254" i="7"/>
  <c r="Z254" i="7" s="1"/>
  <c r="P255" i="7"/>
  <c r="AA254" i="7"/>
  <c r="AB254" i="7" s="1"/>
  <c r="Q255" i="14"/>
  <c r="U254" i="14"/>
  <c r="Q255" i="7"/>
  <c r="U254" i="7"/>
  <c r="AC254" i="5"/>
  <c r="AD254" i="5" s="1"/>
  <c r="Y254" i="5"/>
  <c r="Z254" i="5" s="1"/>
  <c r="P255" i="5"/>
  <c r="AA254" i="5"/>
  <c r="AB254" i="5" s="1"/>
  <c r="R255" i="11"/>
  <c r="U255" i="11" s="1"/>
  <c r="V255" i="11" s="1"/>
  <c r="U254" i="11"/>
  <c r="V254" i="11" s="1"/>
  <c r="Q255" i="5"/>
  <c r="U254" i="5"/>
  <c r="S256" i="6"/>
  <c r="X255" i="6"/>
  <c r="W255" i="6"/>
  <c r="Q255" i="8"/>
  <c r="X254" i="8"/>
  <c r="Y254" i="8" s="1"/>
  <c r="Z254" i="8"/>
  <c r="AA254" i="8" s="1"/>
  <c r="W255" i="15"/>
  <c r="S256" i="15"/>
  <c r="X255" i="15"/>
  <c r="V256" i="10"/>
  <c r="P257" i="10"/>
  <c r="X256" i="10"/>
  <c r="Y256" i="10" s="1"/>
  <c r="R255" i="8"/>
  <c r="U254" i="8"/>
  <c r="V254" i="8"/>
  <c r="W254" i="8" s="1"/>
  <c r="R258" i="15"/>
  <c r="R259" i="15" s="1"/>
  <c r="R260" i="15" s="1"/>
  <c r="R261" i="15" s="1"/>
  <c r="R262" i="15" s="1"/>
  <c r="R263" i="15" s="1"/>
  <c r="R264" i="15" s="1"/>
  <c r="R265" i="15" s="1"/>
  <c r="R266" i="15" s="1"/>
  <c r="R267" i="15" s="1"/>
  <c r="R268" i="15" s="1"/>
  <c r="R269" i="15" s="1"/>
  <c r="Q258" i="15"/>
  <c r="U255" i="6"/>
  <c r="Q256" i="6"/>
  <c r="P258" i="11"/>
  <c r="X254" i="7"/>
  <c r="W254" i="7"/>
  <c r="S255" i="7"/>
  <c r="U258" i="12"/>
  <c r="Z258" i="12"/>
  <c r="AA258" i="12" s="1"/>
  <c r="X258" i="12"/>
  <c r="Y258" i="12" s="1"/>
  <c r="P259" i="12"/>
  <c r="U255" i="10"/>
  <c r="S256" i="10"/>
  <c r="Q256" i="9"/>
  <c r="R256" i="9"/>
  <c r="Y255" i="9"/>
  <c r="Z255" i="9" s="1"/>
  <c r="W255" i="9"/>
  <c r="X255" i="9" s="1"/>
  <c r="P256" i="15"/>
  <c r="AA255" i="15"/>
  <c r="AB255" i="15" s="1"/>
  <c r="Y255" i="15"/>
  <c r="Z255" i="15" s="1"/>
  <c r="AC255" i="15"/>
  <c r="AD255" i="15" s="1"/>
  <c r="U255" i="15"/>
  <c r="Q255" i="11"/>
  <c r="W254" i="11"/>
  <c r="X254" i="11" s="1"/>
  <c r="Y254" i="11"/>
  <c r="Z254" i="11" s="1"/>
  <c r="Q257" i="6" l="1"/>
  <c r="U256" i="6"/>
  <c r="X256" i="6"/>
  <c r="W256" i="6"/>
  <c r="S257" i="6"/>
  <c r="Q256" i="14"/>
  <c r="U255" i="14"/>
  <c r="P258" i="8"/>
  <c r="AC256" i="15"/>
  <c r="AD256" i="15" s="1"/>
  <c r="Y256" i="15"/>
  <c r="Z256" i="15" s="1"/>
  <c r="AA256" i="15"/>
  <c r="AB256" i="15" s="1"/>
  <c r="P257" i="15"/>
  <c r="U256" i="15"/>
  <c r="R257" i="9"/>
  <c r="U256" i="9"/>
  <c r="V256" i="9" s="1"/>
  <c r="P260" i="12"/>
  <c r="X259" i="12"/>
  <c r="Y259" i="12" s="1"/>
  <c r="U259" i="12"/>
  <c r="Z259" i="12"/>
  <c r="AA259" i="12" s="1"/>
  <c r="W255" i="7"/>
  <c r="S256" i="7"/>
  <c r="X255" i="7"/>
  <c r="V257" i="10"/>
  <c r="P258" i="10"/>
  <c r="X257" i="10"/>
  <c r="Y257" i="10" s="1"/>
  <c r="X256" i="15"/>
  <c r="S257" i="15"/>
  <c r="W256" i="15"/>
  <c r="R256" i="8"/>
  <c r="Q256" i="8"/>
  <c r="Z255" i="8"/>
  <c r="AA255" i="8" s="1"/>
  <c r="X255" i="8"/>
  <c r="Y255" i="8" s="1"/>
  <c r="W255" i="14"/>
  <c r="S256" i="14"/>
  <c r="X255" i="14"/>
  <c r="W255" i="5"/>
  <c r="S256" i="5"/>
  <c r="X255" i="5"/>
  <c r="Q257" i="9"/>
  <c r="Y256" i="9"/>
  <c r="Z256" i="9" s="1"/>
  <c r="W256" i="9"/>
  <c r="X256" i="9" s="1"/>
  <c r="Q259" i="15"/>
  <c r="W256" i="10"/>
  <c r="U255" i="5"/>
  <c r="Q256" i="5"/>
  <c r="P256" i="5"/>
  <c r="AA255" i="5"/>
  <c r="AB255" i="5" s="1"/>
  <c r="AC255" i="5"/>
  <c r="AD255" i="5" s="1"/>
  <c r="Y255" i="5"/>
  <c r="Z255" i="5" s="1"/>
  <c r="U255" i="7"/>
  <c r="Q256" i="7"/>
  <c r="P256" i="7"/>
  <c r="AA255" i="7"/>
  <c r="AB255" i="7" s="1"/>
  <c r="AC255" i="7"/>
  <c r="AD255" i="7" s="1"/>
  <c r="Y255" i="7"/>
  <c r="Z255" i="7" s="1"/>
  <c r="P257" i="6"/>
  <c r="AA256" i="6"/>
  <c r="AB256" i="6" s="1"/>
  <c r="AC256" i="6"/>
  <c r="AD256" i="6" s="1"/>
  <c r="Y256" i="6"/>
  <c r="Z256" i="6" s="1"/>
  <c r="Z259" i="13"/>
  <c r="AA259" i="13" s="1"/>
  <c r="X259" i="13"/>
  <c r="Y259" i="13" s="1"/>
  <c r="P260" i="13"/>
  <c r="Q256" i="11"/>
  <c r="R256" i="11"/>
  <c r="Y255" i="11"/>
  <c r="Z255" i="11" s="1"/>
  <c r="W255" i="11"/>
  <c r="X255" i="11" s="1"/>
  <c r="P259" i="11"/>
  <c r="U256" i="10"/>
  <c r="S257" i="10"/>
  <c r="U255" i="8"/>
  <c r="V255" i="8"/>
  <c r="W255" i="8" s="1"/>
  <c r="Z256" i="10"/>
  <c r="AA256" i="10" s="1"/>
  <c r="P256" i="14"/>
  <c r="AA255" i="14"/>
  <c r="AB255" i="14" s="1"/>
  <c r="Y255" i="14"/>
  <c r="Z255" i="14" s="1"/>
  <c r="AC255" i="14"/>
  <c r="AD255" i="14" s="1"/>
  <c r="S259" i="8"/>
  <c r="P259" i="9"/>
  <c r="S260" i="8" l="1"/>
  <c r="AC256" i="5"/>
  <c r="AD256" i="5" s="1"/>
  <c r="Y256" i="5"/>
  <c r="Z256" i="5" s="1"/>
  <c r="P257" i="5"/>
  <c r="AA256" i="5"/>
  <c r="AB256" i="5" s="1"/>
  <c r="P259" i="10"/>
  <c r="X258" i="10"/>
  <c r="Y258" i="10" s="1"/>
  <c r="V258" i="10"/>
  <c r="P259" i="8"/>
  <c r="AC256" i="14"/>
  <c r="AD256" i="14" s="1"/>
  <c r="Y256" i="14"/>
  <c r="Z256" i="14" s="1"/>
  <c r="AA256" i="14"/>
  <c r="AB256" i="14" s="1"/>
  <c r="P257" i="14"/>
  <c r="Q257" i="5"/>
  <c r="U256" i="5"/>
  <c r="Q258" i="9"/>
  <c r="Y257" i="9"/>
  <c r="Z257" i="9" s="1"/>
  <c r="W257" i="9"/>
  <c r="X257" i="9" s="1"/>
  <c r="S258" i="15"/>
  <c r="X257" i="15"/>
  <c r="W257" i="15"/>
  <c r="W257" i="10"/>
  <c r="P261" i="12"/>
  <c r="X260" i="12"/>
  <c r="Y260" i="12" s="1"/>
  <c r="Z260" i="12"/>
  <c r="AA260" i="12" s="1"/>
  <c r="U260" i="12"/>
  <c r="AC257" i="15"/>
  <c r="AD257" i="15" s="1"/>
  <c r="Y257" i="15"/>
  <c r="Z257" i="15" s="1"/>
  <c r="AA257" i="15"/>
  <c r="AB257" i="15" s="1"/>
  <c r="P258" i="15"/>
  <c r="U257" i="15"/>
  <c r="Z260" i="13"/>
  <c r="AA260" i="13" s="1"/>
  <c r="X260" i="13"/>
  <c r="Y260" i="13" s="1"/>
  <c r="P261" i="13"/>
  <c r="S258" i="10"/>
  <c r="Z258" i="10" s="1"/>
  <c r="AA258" i="10" s="1"/>
  <c r="U257" i="10"/>
  <c r="R257" i="11"/>
  <c r="U256" i="11"/>
  <c r="V256" i="11" s="1"/>
  <c r="AC257" i="6"/>
  <c r="AD257" i="6" s="1"/>
  <c r="Y257" i="6"/>
  <c r="Z257" i="6" s="1"/>
  <c r="P258" i="6"/>
  <c r="AA257" i="6"/>
  <c r="AB257" i="6" s="1"/>
  <c r="AC256" i="7"/>
  <c r="AD256" i="7" s="1"/>
  <c r="Y256" i="7"/>
  <c r="Z256" i="7" s="1"/>
  <c r="P257" i="7"/>
  <c r="AA256" i="7"/>
  <c r="AB256" i="7" s="1"/>
  <c r="Q260" i="15"/>
  <c r="S257" i="14"/>
  <c r="W256" i="14"/>
  <c r="X256" i="14"/>
  <c r="Q257" i="8"/>
  <c r="X256" i="8"/>
  <c r="Y256" i="8" s="1"/>
  <c r="Z256" i="8"/>
  <c r="AA256" i="8" s="1"/>
  <c r="Z257" i="10"/>
  <c r="AA257" i="10" s="1"/>
  <c r="Q257" i="14"/>
  <c r="U256" i="14"/>
  <c r="X256" i="7"/>
  <c r="W256" i="7"/>
  <c r="S257" i="7"/>
  <c r="P260" i="9"/>
  <c r="P260" i="11"/>
  <c r="Q257" i="11"/>
  <c r="W256" i="11"/>
  <c r="X256" i="11" s="1"/>
  <c r="Y256" i="11"/>
  <c r="Z256" i="11" s="1"/>
  <c r="Q257" i="7"/>
  <c r="U256" i="7"/>
  <c r="X256" i="5"/>
  <c r="W256" i="5"/>
  <c r="S257" i="5"/>
  <c r="R257" i="8"/>
  <c r="U256" i="8"/>
  <c r="V256" i="8"/>
  <c r="W256" i="8" s="1"/>
  <c r="R258" i="9"/>
  <c r="U257" i="9"/>
  <c r="V257" i="9" s="1"/>
  <c r="X257" i="6"/>
  <c r="W257" i="6"/>
  <c r="S258" i="6"/>
  <c r="U257" i="6"/>
  <c r="R258" i="6"/>
  <c r="R259" i="6" s="1"/>
  <c r="R260" i="6" s="1"/>
  <c r="R261" i="6" s="1"/>
  <c r="R262" i="6" s="1"/>
  <c r="R263" i="6" s="1"/>
  <c r="R264" i="6" s="1"/>
  <c r="R265" i="6" s="1"/>
  <c r="R266" i="6" s="1"/>
  <c r="R267" i="6" s="1"/>
  <c r="R268" i="6" s="1"/>
  <c r="R269" i="6" s="1"/>
  <c r="Q258" i="6"/>
  <c r="P262" i="13" l="1"/>
  <c r="X261" i="13"/>
  <c r="Y261" i="13" s="1"/>
  <c r="Z261" i="13"/>
  <c r="AA261" i="13" s="1"/>
  <c r="P259" i="15"/>
  <c r="AA258" i="15"/>
  <c r="AB258" i="15" s="1"/>
  <c r="AC258" i="15"/>
  <c r="AD258" i="15" s="1"/>
  <c r="Y258" i="15"/>
  <c r="Z258" i="15" s="1"/>
  <c r="U258" i="15"/>
  <c r="U257" i="5"/>
  <c r="R258" i="5"/>
  <c r="R259" i="5" s="1"/>
  <c r="R260" i="5" s="1"/>
  <c r="R261" i="5" s="1"/>
  <c r="R262" i="5" s="1"/>
  <c r="R263" i="5" s="1"/>
  <c r="R264" i="5" s="1"/>
  <c r="R265" i="5" s="1"/>
  <c r="R266" i="5" s="1"/>
  <c r="R267" i="5" s="1"/>
  <c r="R268" i="5" s="1"/>
  <c r="R269" i="5" s="1"/>
  <c r="Q258" i="5"/>
  <c r="R258" i="8"/>
  <c r="U257" i="8"/>
  <c r="V257" i="8"/>
  <c r="W257" i="8" s="1"/>
  <c r="Q258" i="11"/>
  <c r="Y257" i="11"/>
  <c r="Z257" i="11" s="1"/>
  <c r="W257" i="11"/>
  <c r="X257" i="11" s="1"/>
  <c r="P261" i="11"/>
  <c r="S258" i="14"/>
  <c r="W257" i="14"/>
  <c r="X257" i="14"/>
  <c r="AC257" i="7"/>
  <c r="AD257" i="7" s="1"/>
  <c r="Y257" i="7"/>
  <c r="Z257" i="7" s="1"/>
  <c r="P258" i="7"/>
  <c r="AA257" i="7"/>
  <c r="AB257" i="7" s="1"/>
  <c r="P259" i="6"/>
  <c r="AA258" i="6"/>
  <c r="AB258" i="6" s="1"/>
  <c r="AC258" i="6"/>
  <c r="AD258" i="6" s="1"/>
  <c r="Y258" i="6"/>
  <c r="Z258" i="6" s="1"/>
  <c r="R258" i="11"/>
  <c r="U257" i="11"/>
  <c r="V257" i="11" s="1"/>
  <c r="Y257" i="14"/>
  <c r="Z257" i="14" s="1"/>
  <c r="P258" i="14"/>
  <c r="AA257" i="14"/>
  <c r="AB257" i="14" s="1"/>
  <c r="AC257" i="14"/>
  <c r="AD257" i="14" s="1"/>
  <c r="P260" i="10"/>
  <c r="X259" i="10"/>
  <c r="Y259" i="10" s="1"/>
  <c r="V259" i="10"/>
  <c r="Z259" i="10"/>
  <c r="AA259" i="10" s="1"/>
  <c r="W258" i="6"/>
  <c r="S259" i="6"/>
  <c r="X258" i="6"/>
  <c r="R259" i="9"/>
  <c r="U258" i="9"/>
  <c r="V258" i="9" s="1"/>
  <c r="S258" i="5"/>
  <c r="X257" i="5"/>
  <c r="W257" i="5"/>
  <c r="U257" i="7"/>
  <c r="R258" i="7"/>
  <c r="R259" i="7" s="1"/>
  <c r="R260" i="7" s="1"/>
  <c r="R261" i="7" s="1"/>
  <c r="R262" i="7" s="1"/>
  <c r="R263" i="7" s="1"/>
  <c r="R264" i="7" s="1"/>
  <c r="R265" i="7" s="1"/>
  <c r="R266" i="7" s="1"/>
  <c r="R267" i="7" s="1"/>
  <c r="R268" i="7" s="1"/>
  <c r="R269" i="7" s="1"/>
  <c r="Q258" i="7"/>
  <c r="S258" i="7"/>
  <c r="X257" i="7"/>
  <c r="W257" i="7"/>
  <c r="U257" i="14"/>
  <c r="R258" i="14"/>
  <c r="R259" i="14" s="1"/>
  <c r="R260" i="14" s="1"/>
  <c r="R261" i="14" s="1"/>
  <c r="R262" i="14" s="1"/>
  <c r="R263" i="14" s="1"/>
  <c r="R264" i="14" s="1"/>
  <c r="R265" i="14" s="1"/>
  <c r="R266" i="14" s="1"/>
  <c r="R267" i="14" s="1"/>
  <c r="R268" i="14" s="1"/>
  <c r="R269" i="14" s="1"/>
  <c r="Q258" i="14"/>
  <c r="Q258" i="8"/>
  <c r="X257" i="8"/>
  <c r="Y257" i="8" s="1"/>
  <c r="Z257" i="8"/>
  <c r="AA257" i="8" s="1"/>
  <c r="Q261" i="15"/>
  <c r="Q259" i="9"/>
  <c r="W258" i="9"/>
  <c r="X258" i="9" s="1"/>
  <c r="Y258" i="9"/>
  <c r="Z258" i="9" s="1"/>
  <c r="P261" i="9"/>
  <c r="U258" i="6"/>
  <c r="Q259" i="6"/>
  <c r="S259" i="10"/>
  <c r="U258" i="10"/>
  <c r="Z261" i="12"/>
  <c r="AA261" i="12" s="1"/>
  <c r="P262" i="12"/>
  <c r="X261" i="12"/>
  <c r="Y261" i="12" s="1"/>
  <c r="U261" i="12"/>
  <c r="X258" i="15"/>
  <c r="W258" i="15"/>
  <c r="S259" i="15"/>
  <c r="P260" i="8"/>
  <c r="W258" i="10"/>
  <c r="AC257" i="5"/>
  <c r="AD257" i="5" s="1"/>
  <c r="Y257" i="5"/>
  <c r="Z257" i="5" s="1"/>
  <c r="P258" i="5"/>
  <c r="AA257" i="5"/>
  <c r="AB257" i="5" s="1"/>
  <c r="S261" i="8"/>
  <c r="S262" i="8" l="1"/>
  <c r="P262" i="9"/>
  <c r="Q260" i="9"/>
  <c r="Y259" i="9"/>
  <c r="Z259" i="9" s="1"/>
  <c r="W259" i="9"/>
  <c r="X259" i="9" s="1"/>
  <c r="Q259" i="7"/>
  <c r="U258" i="7"/>
  <c r="W259" i="10"/>
  <c r="R259" i="11"/>
  <c r="U258" i="11"/>
  <c r="V258" i="11" s="1"/>
  <c r="AC259" i="6"/>
  <c r="AD259" i="6" s="1"/>
  <c r="Y259" i="6"/>
  <c r="Z259" i="6" s="1"/>
  <c r="P260" i="6"/>
  <c r="AA259" i="6"/>
  <c r="AB259" i="6" s="1"/>
  <c r="Z262" i="13"/>
  <c r="AA262" i="13" s="1"/>
  <c r="X262" i="13"/>
  <c r="Y262" i="13" s="1"/>
  <c r="P263" i="13"/>
  <c r="P261" i="8"/>
  <c r="U262" i="12"/>
  <c r="Z262" i="12"/>
  <c r="AA262" i="12" s="1"/>
  <c r="P263" i="12"/>
  <c r="X262" i="12"/>
  <c r="Y262" i="12" s="1"/>
  <c r="R260" i="9"/>
  <c r="U259" i="9"/>
  <c r="V259" i="9" s="1"/>
  <c r="Q259" i="8"/>
  <c r="X258" i="8"/>
  <c r="Y258" i="8" s="1"/>
  <c r="Z258" i="8"/>
  <c r="AA258" i="8" s="1"/>
  <c r="X258" i="5"/>
  <c r="W258" i="5"/>
  <c r="S259" i="5"/>
  <c r="X259" i="6"/>
  <c r="W259" i="6"/>
  <c r="S260" i="6"/>
  <c r="Y258" i="14"/>
  <c r="Z258" i="14" s="1"/>
  <c r="P259" i="14"/>
  <c r="AA258" i="14"/>
  <c r="AB258" i="14" s="1"/>
  <c r="AC258" i="14"/>
  <c r="AD258" i="14" s="1"/>
  <c r="R259" i="8"/>
  <c r="U258" i="8"/>
  <c r="V258" i="8"/>
  <c r="W258" i="8" s="1"/>
  <c r="AC259" i="15"/>
  <c r="AD259" i="15" s="1"/>
  <c r="Y259" i="15"/>
  <c r="Z259" i="15" s="1"/>
  <c r="P260" i="15"/>
  <c r="AA259" i="15"/>
  <c r="AB259" i="15" s="1"/>
  <c r="U259" i="15"/>
  <c r="Q260" i="6"/>
  <c r="U259" i="6"/>
  <c r="X258" i="7"/>
  <c r="W258" i="7"/>
  <c r="S259" i="7"/>
  <c r="X258" i="14"/>
  <c r="W258" i="14"/>
  <c r="S259" i="14"/>
  <c r="P259" i="5"/>
  <c r="AA258" i="5"/>
  <c r="AB258" i="5" s="1"/>
  <c r="AC258" i="5"/>
  <c r="AD258" i="5" s="1"/>
  <c r="Y258" i="5"/>
  <c r="Z258" i="5" s="1"/>
  <c r="S260" i="15"/>
  <c r="X259" i="15"/>
  <c r="W259" i="15"/>
  <c r="U259" i="10"/>
  <c r="S260" i="10"/>
  <c r="Q262" i="15"/>
  <c r="Q259" i="14"/>
  <c r="U258" i="14"/>
  <c r="Z260" i="10"/>
  <c r="AA260" i="10" s="1"/>
  <c r="V260" i="10"/>
  <c r="W260" i="10" s="1"/>
  <c r="X260" i="10"/>
  <c r="Y260" i="10" s="1"/>
  <c r="P261" i="10"/>
  <c r="P259" i="7"/>
  <c r="AA258" i="7"/>
  <c r="AB258" i="7" s="1"/>
  <c r="AC258" i="7"/>
  <c r="AD258" i="7" s="1"/>
  <c r="Y258" i="7"/>
  <c r="Z258" i="7" s="1"/>
  <c r="P262" i="11"/>
  <c r="Q259" i="11"/>
  <c r="Y258" i="11"/>
  <c r="Z258" i="11" s="1"/>
  <c r="W258" i="11"/>
  <c r="X258" i="11" s="1"/>
  <c r="Q259" i="5"/>
  <c r="U258" i="5"/>
  <c r="Z263" i="13" l="1"/>
  <c r="AA263" i="13" s="1"/>
  <c r="P264" i="13"/>
  <c r="X263" i="13"/>
  <c r="Y263" i="13" s="1"/>
  <c r="R260" i="11"/>
  <c r="U259" i="11"/>
  <c r="V259" i="11" s="1"/>
  <c r="S263" i="8"/>
  <c r="Q260" i="11"/>
  <c r="Y259" i="11"/>
  <c r="Z259" i="11" s="1"/>
  <c r="W259" i="11"/>
  <c r="X259" i="11" s="1"/>
  <c r="AC259" i="7"/>
  <c r="AD259" i="7" s="1"/>
  <c r="Y259" i="7"/>
  <c r="Z259" i="7" s="1"/>
  <c r="P260" i="7"/>
  <c r="AA259" i="7"/>
  <c r="AB259" i="7" s="1"/>
  <c r="Q263" i="15"/>
  <c r="Q260" i="8"/>
  <c r="X259" i="8"/>
  <c r="Y259" i="8" s="1"/>
  <c r="Z259" i="8"/>
  <c r="AA259" i="8" s="1"/>
  <c r="P264" i="12"/>
  <c r="X263" i="12"/>
  <c r="Y263" i="12" s="1"/>
  <c r="U263" i="12"/>
  <c r="Z263" i="12"/>
  <c r="AA263" i="12" s="1"/>
  <c r="P263" i="9"/>
  <c r="S260" i="14"/>
  <c r="X259" i="14"/>
  <c r="W259" i="14"/>
  <c r="W260" i="6"/>
  <c r="S261" i="6"/>
  <c r="X260" i="6"/>
  <c r="P261" i="6"/>
  <c r="AA260" i="6"/>
  <c r="AB260" i="6" s="1"/>
  <c r="AC260" i="6"/>
  <c r="AD260" i="6" s="1"/>
  <c r="Y260" i="6"/>
  <c r="Z260" i="6" s="1"/>
  <c r="V261" i="10"/>
  <c r="W261" i="10" s="1"/>
  <c r="X261" i="10"/>
  <c r="Y261" i="10" s="1"/>
  <c r="P262" i="10"/>
  <c r="P261" i="15"/>
  <c r="AA260" i="15"/>
  <c r="AB260" i="15" s="1"/>
  <c r="Y260" i="15"/>
  <c r="Z260" i="15" s="1"/>
  <c r="AC260" i="15"/>
  <c r="AD260" i="15" s="1"/>
  <c r="U260" i="15"/>
  <c r="AA259" i="14"/>
  <c r="AB259" i="14" s="1"/>
  <c r="Y259" i="14"/>
  <c r="Z259" i="14" s="1"/>
  <c r="P260" i="14"/>
  <c r="AC259" i="14"/>
  <c r="AD259" i="14" s="1"/>
  <c r="P263" i="11"/>
  <c r="U259" i="14"/>
  <c r="Q260" i="14"/>
  <c r="U259" i="7"/>
  <c r="Q260" i="7"/>
  <c r="U259" i="5"/>
  <c r="Q260" i="5"/>
  <c r="U260" i="10"/>
  <c r="S261" i="10"/>
  <c r="X260" i="15"/>
  <c r="W260" i="15"/>
  <c r="S261" i="15"/>
  <c r="AC259" i="5"/>
  <c r="AD259" i="5" s="1"/>
  <c r="Y259" i="5"/>
  <c r="Z259" i="5" s="1"/>
  <c r="P260" i="5"/>
  <c r="AA259" i="5"/>
  <c r="AB259" i="5" s="1"/>
  <c r="S260" i="7"/>
  <c r="X259" i="7"/>
  <c r="W259" i="7"/>
  <c r="U260" i="6"/>
  <c r="Q261" i="6"/>
  <c r="R260" i="8"/>
  <c r="U259" i="8"/>
  <c r="V259" i="8"/>
  <c r="W259" i="8" s="1"/>
  <c r="S260" i="5"/>
  <c r="X259" i="5"/>
  <c r="W259" i="5"/>
  <c r="R261" i="9"/>
  <c r="U260" i="9"/>
  <c r="V260" i="9" s="1"/>
  <c r="P262" i="8"/>
  <c r="Q261" i="9"/>
  <c r="Y260" i="9"/>
  <c r="Z260" i="9" s="1"/>
  <c r="W260" i="9"/>
  <c r="X260" i="9" s="1"/>
  <c r="Q264" i="15" l="1"/>
  <c r="S264" i="8"/>
  <c r="X260" i="5"/>
  <c r="W260" i="5"/>
  <c r="S261" i="5"/>
  <c r="Q262" i="6"/>
  <c r="U261" i="6"/>
  <c r="X260" i="7"/>
  <c r="W260" i="7"/>
  <c r="S261" i="7"/>
  <c r="S262" i="10"/>
  <c r="U261" i="10"/>
  <c r="Q261" i="7"/>
  <c r="U260" i="7"/>
  <c r="AC261" i="15"/>
  <c r="AD261" i="15" s="1"/>
  <c r="Y261" i="15"/>
  <c r="Z261" i="15" s="1"/>
  <c r="AA261" i="15"/>
  <c r="AB261" i="15" s="1"/>
  <c r="P262" i="15"/>
  <c r="U261" i="15"/>
  <c r="Z261" i="10"/>
  <c r="AA261" i="10" s="1"/>
  <c r="AC261" i="6"/>
  <c r="AD261" i="6" s="1"/>
  <c r="Y261" i="6"/>
  <c r="Z261" i="6" s="1"/>
  <c r="P262" i="6"/>
  <c r="AA261" i="6"/>
  <c r="AB261" i="6" s="1"/>
  <c r="P264" i="9"/>
  <c r="Z264" i="13"/>
  <c r="AA264" i="13" s="1"/>
  <c r="X264" i="13"/>
  <c r="Y264" i="13" s="1"/>
  <c r="P265" i="13"/>
  <c r="P263" i="8"/>
  <c r="R261" i="8"/>
  <c r="U260" i="8"/>
  <c r="V260" i="8"/>
  <c r="W260" i="8" s="1"/>
  <c r="S262" i="15"/>
  <c r="X261" i="15"/>
  <c r="W261" i="15"/>
  <c r="AC260" i="14"/>
  <c r="AD260" i="14" s="1"/>
  <c r="P261" i="14"/>
  <c r="Y260" i="14"/>
  <c r="Z260" i="14" s="1"/>
  <c r="AA260" i="14"/>
  <c r="AB260" i="14" s="1"/>
  <c r="P263" i="10"/>
  <c r="X262" i="10"/>
  <c r="Y262" i="10" s="1"/>
  <c r="Z262" i="10"/>
  <c r="AA262" i="10" s="1"/>
  <c r="V262" i="10"/>
  <c r="W262" i="10" s="1"/>
  <c r="Q261" i="8"/>
  <c r="X260" i="8"/>
  <c r="Y260" i="8" s="1"/>
  <c r="Z260" i="8"/>
  <c r="AA260" i="8" s="1"/>
  <c r="P261" i="7"/>
  <c r="AA260" i="7"/>
  <c r="AB260" i="7" s="1"/>
  <c r="AC260" i="7"/>
  <c r="AD260" i="7" s="1"/>
  <c r="Y260" i="7"/>
  <c r="Z260" i="7" s="1"/>
  <c r="Q262" i="9"/>
  <c r="Y261" i="9"/>
  <c r="Z261" i="9" s="1"/>
  <c r="W261" i="9"/>
  <c r="X261" i="9" s="1"/>
  <c r="R262" i="9"/>
  <c r="U261" i="9"/>
  <c r="V261" i="9" s="1"/>
  <c r="P261" i="5"/>
  <c r="AA260" i="5"/>
  <c r="AB260" i="5" s="1"/>
  <c r="AC260" i="5"/>
  <c r="AD260" i="5" s="1"/>
  <c r="Y260" i="5"/>
  <c r="Z260" i="5" s="1"/>
  <c r="Q261" i="5"/>
  <c r="U260" i="5"/>
  <c r="Q261" i="14"/>
  <c r="U260" i="14"/>
  <c r="P264" i="11"/>
  <c r="X261" i="6"/>
  <c r="W261" i="6"/>
  <c r="S262" i="6"/>
  <c r="X260" i="14"/>
  <c r="S261" i="14"/>
  <c r="W260" i="14"/>
  <c r="P265" i="12"/>
  <c r="X264" i="12"/>
  <c r="Y264" i="12" s="1"/>
  <c r="Z264" i="12"/>
  <c r="AA264" i="12" s="1"/>
  <c r="U264" i="12"/>
  <c r="Q261" i="11"/>
  <c r="W260" i="11"/>
  <c r="X260" i="11" s="1"/>
  <c r="Y260" i="11"/>
  <c r="Z260" i="11" s="1"/>
  <c r="R261" i="11"/>
  <c r="U260" i="11"/>
  <c r="V260" i="11" s="1"/>
  <c r="S265" i="8" l="1"/>
  <c r="Q262" i="11"/>
  <c r="Y261" i="11"/>
  <c r="Z261" i="11" s="1"/>
  <c r="W261" i="11"/>
  <c r="X261" i="11" s="1"/>
  <c r="Z265" i="12"/>
  <c r="AA265" i="12" s="1"/>
  <c r="U265" i="12"/>
  <c r="X265" i="12"/>
  <c r="Y265" i="12" s="1"/>
  <c r="P266" i="12"/>
  <c r="W262" i="6"/>
  <c r="S263" i="6"/>
  <c r="X262" i="6"/>
  <c r="P265" i="11"/>
  <c r="U261" i="14"/>
  <c r="Q262" i="14"/>
  <c r="R263" i="9"/>
  <c r="U262" i="9"/>
  <c r="V262" i="9" s="1"/>
  <c r="R262" i="8"/>
  <c r="U261" i="8"/>
  <c r="V261" i="8"/>
  <c r="W261" i="8" s="1"/>
  <c r="P265" i="9"/>
  <c r="Q265" i="15"/>
  <c r="AC261" i="7"/>
  <c r="AD261" i="7" s="1"/>
  <c r="Y261" i="7"/>
  <c r="Z261" i="7" s="1"/>
  <c r="P262" i="7"/>
  <c r="AA261" i="7"/>
  <c r="AB261" i="7" s="1"/>
  <c r="S262" i="5"/>
  <c r="X261" i="5"/>
  <c r="W261" i="5"/>
  <c r="R262" i="11"/>
  <c r="U261" i="11"/>
  <c r="V261" i="11" s="1"/>
  <c r="P262" i="14"/>
  <c r="Y261" i="14"/>
  <c r="Z261" i="14" s="1"/>
  <c r="AA261" i="14"/>
  <c r="AB261" i="14" s="1"/>
  <c r="AC261" i="14"/>
  <c r="AD261" i="14" s="1"/>
  <c r="X262" i="15"/>
  <c r="W262" i="15"/>
  <c r="S263" i="15"/>
  <c r="P266" i="13"/>
  <c r="X265" i="13"/>
  <c r="Y265" i="13" s="1"/>
  <c r="Z265" i="13"/>
  <c r="AA265" i="13" s="1"/>
  <c r="P263" i="6"/>
  <c r="AA262" i="6"/>
  <c r="AB262" i="6" s="1"/>
  <c r="AC262" i="6"/>
  <c r="AD262" i="6" s="1"/>
  <c r="Y262" i="6"/>
  <c r="Z262" i="6" s="1"/>
  <c r="S263" i="10"/>
  <c r="Z263" i="10" s="1"/>
  <c r="AA263" i="10" s="1"/>
  <c r="U262" i="10"/>
  <c r="Q263" i="9"/>
  <c r="Y262" i="9"/>
  <c r="Z262" i="9" s="1"/>
  <c r="W262" i="9"/>
  <c r="X262" i="9" s="1"/>
  <c r="U261" i="7"/>
  <c r="Q262" i="7"/>
  <c r="S262" i="14"/>
  <c r="X261" i="14"/>
  <c r="W261" i="14"/>
  <c r="U261" i="5"/>
  <c r="Q262" i="5"/>
  <c r="AC261" i="5"/>
  <c r="AD261" i="5" s="1"/>
  <c r="Y261" i="5"/>
  <c r="Z261" i="5" s="1"/>
  <c r="P262" i="5"/>
  <c r="AA261" i="5"/>
  <c r="AB261" i="5" s="1"/>
  <c r="Q262" i="8"/>
  <c r="X261" i="8"/>
  <c r="Y261" i="8" s="1"/>
  <c r="Z261" i="8"/>
  <c r="AA261" i="8" s="1"/>
  <c r="P264" i="10"/>
  <c r="X263" i="10"/>
  <c r="Y263" i="10" s="1"/>
  <c r="V263" i="10"/>
  <c r="P264" i="8"/>
  <c r="P263" i="15"/>
  <c r="AA262" i="15"/>
  <c r="AB262" i="15" s="1"/>
  <c r="AC262" i="15"/>
  <c r="AD262" i="15" s="1"/>
  <c r="Y262" i="15"/>
  <c r="Z262" i="15" s="1"/>
  <c r="U262" i="15"/>
  <c r="S262" i="7"/>
  <c r="X261" i="7"/>
  <c r="W261" i="7"/>
  <c r="U262" i="6"/>
  <c r="Q263" i="6"/>
  <c r="P263" i="7" l="1"/>
  <c r="AA262" i="7"/>
  <c r="AB262" i="7" s="1"/>
  <c r="AC262" i="7"/>
  <c r="AD262" i="7" s="1"/>
  <c r="Y262" i="7"/>
  <c r="Z262" i="7" s="1"/>
  <c r="W263" i="10"/>
  <c r="P263" i="5"/>
  <c r="AA262" i="5"/>
  <c r="AB262" i="5" s="1"/>
  <c r="AC262" i="5"/>
  <c r="AD262" i="5" s="1"/>
  <c r="Y262" i="5"/>
  <c r="Z262" i="5" s="1"/>
  <c r="Q263" i="7"/>
  <c r="U262" i="7"/>
  <c r="Q264" i="9"/>
  <c r="Y263" i="9"/>
  <c r="Z263" i="9" s="1"/>
  <c r="W263" i="9"/>
  <c r="X263" i="9" s="1"/>
  <c r="AA262" i="14"/>
  <c r="AB262" i="14" s="1"/>
  <c r="P263" i="14"/>
  <c r="Y262" i="14"/>
  <c r="Z262" i="14" s="1"/>
  <c r="AC262" i="14"/>
  <c r="AD262" i="14" s="1"/>
  <c r="R264" i="9"/>
  <c r="U263" i="9"/>
  <c r="V263" i="9" s="1"/>
  <c r="P266" i="11"/>
  <c r="X263" i="6"/>
  <c r="W263" i="6"/>
  <c r="S264" i="6"/>
  <c r="Q263" i="11"/>
  <c r="W262" i="11"/>
  <c r="X262" i="11" s="1"/>
  <c r="Y262" i="11"/>
  <c r="Z262" i="11" s="1"/>
  <c r="Q263" i="5"/>
  <c r="U262" i="5"/>
  <c r="Q266" i="15"/>
  <c r="P266" i="9"/>
  <c r="P265" i="8"/>
  <c r="P267" i="13"/>
  <c r="Z266" i="13"/>
  <c r="AA266" i="13" s="1"/>
  <c r="X266" i="13"/>
  <c r="Y266" i="13" s="1"/>
  <c r="X262" i="5"/>
  <c r="W262" i="5"/>
  <c r="S263" i="5"/>
  <c r="Q263" i="14"/>
  <c r="U262" i="14"/>
  <c r="AC263" i="15"/>
  <c r="AD263" i="15" s="1"/>
  <c r="Y263" i="15"/>
  <c r="Z263" i="15" s="1"/>
  <c r="P264" i="15"/>
  <c r="AA263" i="15"/>
  <c r="AB263" i="15" s="1"/>
  <c r="U263" i="15"/>
  <c r="V264" i="10"/>
  <c r="W264" i="10" s="1"/>
  <c r="P265" i="10"/>
  <c r="X264" i="10"/>
  <c r="Y264" i="10" s="1"/>
  <c r="X262" i="14"/>
  <c r="S263" i="14"/>
  <c r="W262" i="14"/>
  <c r="Q264" i="6"/>
  <c r="U263" i="6"/>
  <c r="X262" i="7"/>
  <c r="W262" i="7"/>
  <c r="S263" i="7"/>
  <c r="Q263" i="8"/>
  <c r="X262" i="8"/>
  <c r="Y262" i="8" s="1"/>
  <c r="Z262" i="8"/>
  <c r="AA262" i="8" s="1"/>
  <c r="U263" i="10"/>
  <c r="S264" i="10"/>
  <c r="AC263" i="6"/>
  <c r="AD263" i="6" s="1"/>
  <c r="Y263" i="6"/>
  <c r="Z263" i="6" s="1"/>
  <c r="P264" i="6"/>
  <c r="AA263" i="6"/>
  <c r="AB263" i="6" s="1"/>
  <c r="S264" i="15"/>
  <c r="X263" i="15"/>
  <c r="W263" i="15"/>
  <c r="R263" i="11"/>
  <c r="U262" i="11"/>
  <c r="V262" i="11" s="1"/>
  <c r="R263" i="8"/>
  <c r="U262" i="8"/>
  <c r="V262" i="8"/>
  <c r="W262" i="8" s="1"/>
  <c r="U266" i="12"/>
  <c r="Z266" i="12"/>
  <c r="AA266" i="12" s="1"/>
  <c r="X266" i="12"/>
  <c r="Y266" i="12" s="1"/>
  <c r="P267" i="12"/>
  <c r="S266" i="8"/>
  <c r="P265" i="6" l="1"/>
  <c r="AA264" i="6"/>
  <c r="AB264" i="6" s="1"/>
  <c r="AC264" i="6"/>
  <c r="AD264" i="6" s="1"/>
  <c r="Y264" i="6"/>
  <c r="Z264" i="6" s="1"/>
  <c r="S264" i="7"/>
  <c r="X263" i="7"/>
  <c r="W263" i="7"/>
  <c r="U264" i="6"/>
  <c r="Q265" i="6"/>
  <c r="S264" i="5"/>
  <c r="X263" i="5"/>
  <c r="W263" i="5"/>
  <c r="Q264" i="11"/>
  <c r="Y263" i="11"/>
  <c r="Z263" i="11" s="1"/>
  <c r="W263" i="11"/>
  <c r="X263" i="11" s="1"/>
  <c r="P267" i="11"/>
  <c r="AC263" i="14"/>
  <c r="AD263" i="14" s="1"/>
  <c r="AA263" i="14"/>
  <c r="AB263" i="14" s="1"/>
  <c r="Y263" i="14"/>
  <c r="Z263" i="14" s="1"/>
  <c r="P264" i="14"/>
  <c r="Q265" i="9"/>
  <c r="Y264" i="9"/>
  <c r="Z264" i="9" s="1"/>
  <c r="W264" i="9"/>
  <c r="X264" i="9" s="1"/>
  <c r="S267" i="8"/>
  <c r="R264" i="8"/>
  <c r="V263" i="8"/>
  <c r="W263" i="8" s="1"/>
  <c r="U263" i="8"/>
  <c r="V265" i="10"/>
  <c r="P266" i="10"/>
  <c r="X265" i="10"/>
  <c r="Y265" i="10" s="1"/>
  <c r="Z267" i="13"/>
  <c r="AA267" i="13" s="1"/>
  <c r="P268" i="13"/>
  <c r="X267" i="13"/>
  <c r="Y267" i="13" s="1"/>
  <c r="P266" i="8"/>
  <c r="P267" i="9"/>
  <c r="U263" i="5"/>
  <c r="Q264" i="5"/>
  <c r="W264" i="6"/>
  <c r="S265" i="6"/>
  <c r="X264" i="6"/>
  <c r="R265" i="9"/>
  <c r="U264" i="9"/>
  <c r="V264" i="9" s="1"/>
  <c r="X264" i="15"/>
  <c r="W264" i="15"/>
  <c r="S265" i="15"/>
  <c r="S264" i="14"/>
  <c r="X263" i="14"/>
  <c r="W263" i="14"/>
  <c r="P265" i="15"/>
  <c r="AA264" i="15"/>
  <c r="AB264" i="15" s="1"/>
  <c r="Y264" i="15"/>
  <c r="Z264" i="15" s="1"/>
  <c r="AC264" i="15"/>
  <c r="AD264" i="15" s="1"/>
  <c r="U264" i="15"/>
  <c r="Q267" i="15"/>
  <c r="U263" i="7"/>
  <c r="Q264" i="7"/>
  <c r="AC263" i="5"/>
  <c r="AD263" i="5" s="1"/>
  <c r="Y263" i="5"/>
  <c r="Z263" i="5" s="1"/>
  <c r="P264" i="5"/>
  <c r="AA263" i="5"/>
  <c r="AB263" i="5" s="1"/>
  <c r="P268" i="12"/>
  <c r="X267" i="12"/>
  <c r="Y267" i="12" s="1"/>
  <c r="U267" i="12"/>
  <c r="Z267" i="12"/>
  <c r="AA267" i="12" s="1"/>
  <c r="R264" i="11"/>
  <c r="U263" i="11"/>
  <c r="V263" i="11" s="1"/>
  <c r="U264" i="10"/>
  <c r="S265" i="10"/>
  <c r="Z265" i="10" s="1"/>
  <c r="AA265" i="10" s="1"/>
  <c r="Q264" i="8"/>
  <c r="Z263" i="8"/>
  <c r="AA263" i="8" s="1"/>
  <c r="X263" i="8"/>
  <c r="Y263" i="8" s="1"/>
  <c r="Z264" i="10"/>
  <c r="AA264" i="10" s="1"/>
  <c r="U263" i="14"/>
  <c r="Q264" i="14"/>
  <c r="AC263" i="7"/>
  <c r="AD263" i="7" s="1"/>
  <c r="Y263" i="7"/>
  <c r="Z263" i="7" s="1"/>
  <c r="P264" i="7"/>
  <c r="AA263" i="7"/>
  <c r="AB263" i="7" s="1"/>
  <c r="Q265" i="7" l="1"/>
  <c r="U264" i="7"/>
  <c r="S266" i="10"/>
  <c r="U265" i="10"/>
  <c r="AC265" i="15"/>
  <c r="AD265" i="15" s="1"/>
  <c r="Y265" i="15"/>
  <c r="Z265" i="15" s="1"/>
  <c r="AA265" i="15"/>
  <c r="AB265" i="15" s="1"/>
  <c r="P266" i="15"/>
  <c r="U265" i="15"/>
  <c r="S266" i="15"/>
  <c r="X265" i="15"/>
  <c r="W265" i="15"/>
  <c r="R266" i="9"/>
  <c r="U265" i="9"/>
  <c r="V265" i="9" s="1"/>
  <c r="Q265" i="5"/>
  <c r="U264" i="5"/>
  <c r="P268" i="9"/>
  <c r="T267" i="9"/>
  <c r="S268" i="8"/>
  <c r="Q266" i="9"/>
  <c r="Y265" i="9"/>
  <c r="Z265" i="9" s="1"/>
  <c r="W265" i="9"/>
  <c r="X265" i="9" s="1"/>
  <c r="P268" i="11"/>
  <c r="T267" i="11"/>
  <c r="P265" i="5"/>
  <c r="AA264" i="5"/>
  <c r="AB264" i="5" s="1"/>
  <c r="AC264" i="5"/>
  <c r="AD264" i="5" s="1"/>
  <c r="Y264" i="5"/>
  <c r="Z264" i="5" s="1"/>
  <c r="P267" i="8"/>
  <c r="P265" i="14"/>
  <c r="AA264" i="14"/>
  <c r="AB264" i="14" s="1"/>
  <c r="Y264" i="14"/>
  <c r="Z264" i="14" s="1"/>
  <c r="AC264" i="14"/>
  <c r="AD264" i="14" s="1"/>
  <c r="Q265" i="14"/>
  <c r="U264" i="14"/>
  <c r="X265" i="6"/>
  <c r="W265" i="6"/>
  <c r="S266" i="6"/>
  <c r="P267" i="10"/>
  <c r="X266" i="10"/>
  <c r="Y266" i="10" s="1"/>
  <c r="V266" i="10"/>
  <c r="W266" i="10" s="1"/>
  <c r="X264" i="5"/>
  <c r="W264" i="5"/>
  <c r="S265" i="5"/>
  <c r="P265" i="7"/>
  <c r="AA264" i="7"/>
  <c r="AB264" i="7" s="1"/>
  <c r="AC264" i="7"/>
  <c r="AD264" i="7" s="1"/>
  <c r="Y264" i="7"/>
  <c r="Z264" i="7" s="1"/>
  <c r="Q265" i="8"/>
  <c r="Z264" i="8"/>
  <c r="AA264" i="8" s="1"/>
  <c r="X264" i="8"/>
  <c r="Y264" i="8" s="1"/>
  <c r="R265" i="11"/>
  <c r="U264" i="11"/>
  <c r="V264" i="11" s="1"/>
  <c r="P269" i="12"/>
  <c r="X268" i="12"/>
  <c r="Y268" i="12" s="1"/>
  <c r="Z268" i="12"/>
  <c r="AA268" i="12" s="1"/>
  <c r="U268" i="12"/>
  <c r="Q268" i="15"/>
  <c r="X264" i="14"/>
  <c r="S265" i="14"/>
  <c r="W264" i="14"/>
  <c r="P269" i="13"/>
  <c r="Z268" i="13"/>
  <c r="AA268" i="13" s="1"/>
  <c r="X268" i="13"/>
  <c r="Y268" i="13" s="1"/>
  <c r="W265" i="10"/>
  <c r="R265" i="8"/>
  <c r="V264" i="8"/>
  <c r="W264" i="8" s="1"/>
  <c r="U264" i="8"/>
  <c r="Q265" i="11"/>
  <c r="Y264" i="11"/>
  <c r="Z264" i="11" s="1"/>
  <c r="W264" i="11"/>
  <c r="X264" i="11" s="1"/>
  <c r="Q266" i="6"/>
  <c r="U265" i="6"/>
  <c r="X264" i="7"/>
  <c r="W264" i="7"/>
  <c r="S265" i="7"/>
  <c r="AC265" i="6"/>
  <c r="AD265" i="6" s="1"/>
  <c r="Y265" i="6"/>
  <c r="Z265" i="6" s="1"/>
  <c r="P266" i="6"/>
  <c r="AA265" i="6"/>
  <c r="AB265" i="6" s="1"/>
  <c r="P267" i="6" l="1"/>
  <c r="AA266" i="6"/>
  <c r="AB266" i="6" s="1"/>
  <c r="AC266" i="6"/>
  <c r="AD266" i="6" s="1"/>
  <c r="Y266" i="6"/>
  <c r="Z266" i="6" s="1"/>
  <c r="P269" i="11"/>
  <c r="U265" i="5"/>
  <c r="Q266" i="5"/>
  <c r="S267" i="10"/>
  <c r="U266" i="10"/>
  <c r="R266" i="8"/>
  <c r="U265" i="8"/>
  <c r="V265" i="8"/>
  <c r="W265" i="8" s="1"/>
  <c r="T269" i="13"/>
  <c r="P270" i="13"/>
  <c r="Z269" i="13"/>
  <c r="AA269" i="13" s="1"/>
  <c r="X269" i="13"/>
  <c r="Y269" i="13" s="1"/>
  <c r="Q269" i="15"/>
  <c r="P268" i="8"/>
  <c r="T267" i="8"/>
  <c r="X266" i="15"/>
  <c r="W266" i="15"/>
  <c r="S267" i="15"/>
  <c r="R266" i="11"/>
  <c r="U265" i="11"/>
  <c r="V265" i="11" s="1"/>
  <c r="S266" i="5"/>
  <c r="X265" i="5"/>
  <c r="W265" i="5"/>
  <c r="Q266" i="11"/>
  <c r="Y265" i="11"/>
  <c r="Z265" i="11" s="1"/>
  <c r="W265" i="11"/>
  <c r="X265" i="11" s="1"/>
  <c r="R270" i="12"/>
  <c r="R271" i="12" s="1"/>
  <c r="R272" i="12" s="1"/>
  <c r="R273" i="12" s="1"/>
  <c r="R274" i="12" s="1"/>
  <c r="R275" i="12" s="1"/>
  <c r="R276" i="12" s="1"/>
  <c r="R277" i="12" s="1"/>
  <c r="R278" i="12" s="1"/>
  <c r="R279" i="12" s="1"/>
  <c r="R280" i="12" s="1"/>
  <c r="R281" i="12" s="1"/>
  <c r="P270" i="12"/>
  <c r="X269" i="12"/>
  <c r="Y269" i="12" s="1"/>
  <c r="Z269" i="12"/>
  <c r="AA269" i="12" s="1"/>
  <c r="U269" i="12"/>
  <c r="T269" i="12"/>
  <c r="P268" i="10"/>
  <c r="X267" i="10"/>
  <c r="Y267" i="10" s="1"/>
  <c r="T267" i="10"/>
  <c r="Z267" i="10"/>
  <c r="AA267" i="10" s="1"/>
  <c r="V267" i="10"/>
  <c r="W267" i="10" s="1"/>
  <c r="P269" i="9"/>
  <c r="R267" i="9"/>
  <c r="U267" i="9" s="1"/>
  <c r="V267" i="9" s="1"/>
  <c r="U266" i="9"/>
  <c r="V266" i="9" s="1"/>
  <c r="U265" i="7"/>
  <c r="Q266" i="7"/>
  <c r="S269" i="8"/>
  <c r="S266" i="7"/>
  <c r="X265" i="7"/>
  <c r="W265" i="7"/>
  <c r="U266" i="6"/>
  <c r="Q267" i="6"/>
  <c r="S266" i="14"/>
  <c r="W265" i="14"/>
  <c r="X265" i="14"/>
  <c r="Q266" i="8"/>
  <c r="Z265" i="8"/>
  <c r="AA265" i="8" s="1"/>
  <c r="X265" i="8"/>
  <c r="Y265" i="8" s="1"/>
  <c r="AC265" i="7"/>
  <c r="AD265" i="7" s="1"/>
  <c r="Y265" i="7"/>
  <c r="Z265" i="7" s="1"/>
  <c r="P266" i="7"/>
  <c r="AA265" i="7"/>
  <c r="AB265" i="7" s="1"/>
  <c r="Z266" i="10"/>
  <c r="AA266" i="10" s="1"/>
  <c r="W266" i="6"/>
  <c r="S267" i="6"/>
  <c r="X266" i="6"/>
  <c r="U265" i="14"/>
  <c r="Q266" i="14"/>
  <c r="AA265" i="14"/>
  <c r="AB265" i="14" s="1"/>
  <c r="Y265" i="14"/>
  <c r="Z265" i="14" s="1"/>
  <c r="AC265" i="14"/>
  <c r="AD265" i="14" s="1"/>
  <c r="P266" i="14"/>
  <c r="AC265" i="5"/>
  <c r="AD265" i="5" s="1"/>
  <c r="Y265" i="5"/>
  <c r="Z265" i="5" s="1"/>
  <c r="P266" i="5"/>
  <c r="AA265" i="5"/>
  <c r="AB265" i="5" s="1"/>
  <c r="Q267" i="9"/>
  <c r="Y266" i="9"/>
  <c r="Z266" i="9" s="1"/>
  <c r="W266" i="9"/>
  <c r="X266" i="9" s="1"/>
  <c r="P267" i="15"/>
  <c r="AA266" i="15"/>
  <c r="AB266" i="15" s="1"/>
  <c r="AC266" i="15"/>
  <c r="AD266" i="15" s="1"/>
  <c r="Y266" i="15"/>
  <c r="Z266" i="15" s="1"/>
  <c r="U266" i="15"/>
  <c r="Y266" i="14" l="1"/>
  <c r="Z266" i="14" s="1"/>
  <c r="AA266" i="14"/>
  <c r="AB266" i="14" s="1"/>
  <c r="AC266" i="14"/>
  <c r="AD266" i="14" s="1"/>
  <c r="P267" i="14"/>
  <c r="X266" i="7"/>
  <c r="W266" i="7"/>
  <c r="S267" i="7"/>
  <c r="Z270" i="12"/>
  <c r="AA270" i="12" s="1"/>
  <c r="P271" i="12"/>
  <c r="X270" i="12"/>
  <c r="Y270" i="12" s="1"/>
  <c r="U270" i="12"/>
  <c r="P267" i="5"/>
  <c r="AA266" i="5"/>
  <c r="AB266" i="5" s="1"/>
  <c r="AC266" i="5"/>
  <c r="AD266" i="5" s="1"/>
  <c r="Y266" i="5"/>
  <c r="Z266" i="5" s="1"/>
  <c r="R267" i="11"/>
  <c r="U267" i="11" s="1"/>
  <c r="V267" i="11" s="1"/>
  <c r="U266" i="11"/>
  <c r="V266" i="11" s="1"/>
  <c r="S268" i="10"/>
  <c r="U267" i="10"/>
  <c r="P270" i="11"/>
  <c r="Q268" i="6"/>
  <c r="U267" i="6"/>
  <c r="Q270" i="15"/>
  <c r="R270" i="15"/>
  <c r="R271" i="15" s="1"/>
  <c r="R272" i="15" s="1"/>
  <c r="R273" i="15" s="1"/>
  <c r="R274" i="15" s="1"/>
  <c r="R275" i="15" s="1"/>
  <c r="R276" i="15" s="1"/>
  <c r="R277" i="15" s="1"/>
  <c r="R278" i="15" s="1"/>
  <c r="R279" i="15" s="1"/>
  <c r="R280" i="15" s="1"/>
  <c r="R281" i="15" s="1"/>
  <c r="S270" i="8"/>
  <c r="S268" i="15"/>
  <c r="X267" i="15"/>
  <c r="W267" i="15"/>
  <c r="Q267" i="5"/>
  <c r="U266" i="5"/>
  <c r="AC267" i="15"/>
  <c r="AD267" i="15" s="1"/>
  <c r="Y267" i="15"/>
  <c r="Z267" i="15" s="1"/>
  <c r="P268" i="15"/>
  <c r="AA267" i="15"/>
  <c r="AB267" i="15" s="1"/>
  <c r="U267" i="15"/>
  <c r="Q267" i="14"/>
  <c r="U266" i="14"/>
  <c r="Q267" i="8"/>
  <c r="Z266" i="8"/>
  <c r="AA266" i="8" s="1"/>
  <c r="X266" i="8"/>
  <c r="Y266" i="8" s="1"/>
  <c r="Q267" i="11"/>
  <c r="Y266" i="11"/>
  <c r="Z266" i="11" s="1"/>
  <c r="W266" i="11"/>
  <c r="X266" i="11" s="1"/>
  <c r="P269" i="8"/>
  <c r="Q268" i="9"/>
  <c r="R268" i="9"/>
  <c r="Y267" i="9"/>
  <c r="Z267" i="9" s="1"/>
  <c r="W267" i="9"/>
  <c r="X267" i="9" s="1"/>
  <c r="X267" i="6"/>
  <c r="W267" i="6"/>
  <c r="S268" i="6"/>
  <c r="P267" i="7"/>
  <c r="AA266" i="7"/>
  <c r="AB266" i="7" s="1"/>
  <c r="AC266" i="7"/>
  <c r="AD266" i="7" s="1"/>
  <c r="Y266" i="7"/>
  <c r="Z266" i="7" s="1"/>
  <c r="X266" i="14"/>
  <c r="S267" i="14"/>
  <c r="W266" i="14"/>
  <c r="Q267" i="7"/>
  <c r="U266" i="7"/>
  <c r="P270" i="9"/>
  <c r="P269" i="10"/>
  <c r="X268" i="10"/>
  <c r="Y268" i="10" s="1"/>
  <c r="Z268" i="10"/>
  <c r="AA268" i="10" s="1"/>
  <c r="V268" i="10"/>
  <c r="W268" i="10" s="1"/>
  <c r="X266" i="5"/>
  <c r="W266" i="5"/>
  <c r="S267" i="5"/>
  <c r="Z270" i="13"/>
  <c r="AA270" i="13" s="1"/>
  <c r="P271" i="13"/>
  <c r="X270" i="13"/>
  <c r="Y270" i="13" s="1"/>
  <c r="R267" i="8"/>
  <c r="U266" i="8"/>
  <c r="V266" i="8"/>
  <c r="W266" i="8" s="1"/>
  <c r="AC267" i="6"/>
  <c r="AD267" i="6" s="1"/>
  <c r="Y267" i="6"/>
  <c r="Z267" i="6" s="1"/>
  <c r="P268" i="6"/>
  <c r="AA267" i="6"/>
  <c r="AB267" i="6" s="1"/>
  <c r="V267" i="8" l="1"/>
  <c r="W267" i="8" s="1"/>
  <c r="U267" i="8"/>
  <c r="R268" i="8"/>
  <c r="Q268" i="8"/>
  <c r="X267" i="8"/>
  <c r="Y267" i="8" s="1"/>
  <c r="Z267" i="8"/>
  <c r="AA267" i="8" s="1"/>
  <c r="X268" i="15"/>
  <c r="W268" i="15"/>
  <c r="S269" i="15"/>
  <c r="S268" i="7"/>
  <c r="X267" i="7"/>
  <c r="W267" i="7"/>
  <c r="R269" i="9"/>
  <c r="U268" i="9"/>
  <c r="V268" i="9" s="1"/>
  <c r="R268" i="11"/>
  <c r="Q268" i="11"/>
  <c r="W267" i="11"/>
  <c r="X267" i="11" s="1"/>
  <c r="Y267" i="11"/>
  <c r="Z267" i="11" s="1"/>
  <c r="P269" i="15"/>
  <c r="AA268" i="15"/>
  <c r="AB268" i="15" s="1"/>
  <c r="Y268" i="15"/>
  <c r="Z268" i="15" s="1"/>
  <c r="AC268" i="15"/>
  <c r="AD268" i="15" s="1"/>
  <c r="U268" i="15"/>
  <c r="U267" i="5"/>
  <c r="Q268" i="5"/>
  <c r="U268" i="10"/>
  <c r="S269" i="10"/>
  <c r="Z269" i="10" s="1"/>
  <c r="AA269" i="10" s="1"/>
  <c r="S268" i="5"/>
  <c r="X267" i="5"/>
  <c r="W267" i="5"/>
  <c r="U267" i="7"/>
  <c r="Q268" i="7"/>
  <c r="W268" i="6"/>
  <c r="S269" i="6"/>
  <c r="X268" i="6"/>
  <c r="Q271" i="15"/>
  <c r="P272" i="13"/>
  <c r="Z271" i="13"/>
  <c r="AA271" i="13" s="1"/>
  <c r="X271" i="13"/>
  <c r="Y271" i="13" s="1"/>
  <c r="V269" i="10"/>
  <c r="W269" i="10" s="1"/>
  <c r="P270" i="10"/>
  <c r="X269" i="10"/>
  <c r="Y269" i="10" s="1"/>
  <c r="P271" i="9"/>
  <c r="S268" i="14"/>
  <c r="X267" i="14"/>
  <c r="W267" i="14"/>
  <c r="Q269" i="9"/>
  <c r="Y268" i="9"/>
  <c r="Z268" i="9" s="1"/>
  <c r="W268" i="9"/>
  <c r="X268" i="9" s="1"/>
  <c r="U267" i="14"/>
  <c r="Q268" i="14"/>
  <c r="S271" i="8"/>
  <c r="U271" i="12"/>
  <c r="Z271" i="12"/>
  <c r="AA271" i="12" s="1"/>
  <c r="P272" i="12"/>
  <c r="X271" i="12"/>
  <c r="Y271" i="12" s="1"/>
  <c r="P269" i="6"/>
  <c r="AA268" i="6"/>
  <c r="AB268" i="6" s="1"/>
  <c r="AC268" i="6"/>
  <c r="AD268" i="6" s="1"/>
  <c r="Y268" i="6"/>
  <c r="Z268" i="6" s="1"/>
  <c r="AC267" i="7"/>
  <c r="AD267" i="7" s="1"/>
  <c r="Y267" i="7"/>
  <c r="Z267" i="7" s="1"/>
  <c r="P268" i="7"/>
  <c r="AA267" i="7"/>
  <c r="AB267" i="7" s="1"/>
  <c r="P270" i="8"/>
  <c r="U268" i="6"/>
  <c r="Q269" i="6"/>
  <c r="P271" i="11"/>
  <c r="AC267" i="5"/>
  <c r="AD267" i="5" s="1"/>
  <c r="Y267" i="5"/>
  <c r="Z267" i="5" s="1"/>
  <c r="P268" i="5"/>
  <c r="AA267" i="5"/>
  <c r="AB267" i="5" s="1"/>
  <c r="AA267" i="14"/>
  <c r="AB267" i="14" s="1"/>
  <c r="Y267" i="14"/>
  <c r="Z267" i="14" s="1"/>
  <c r="AC267" i="14"/>
  <c r="AD267" i="14" s="1"/>
  <c r="P268" i="14"/>
  <c r="R269" i="11" l="1"/>
  <c r="U268" i="11"/>
  <c r="V268" i="11" s="1"/>
  <c r="AC268" i="14"/>
  <c r="AD268" i="14" s="1"/>
  <c r="AA268" i="14"/>
  <c r="AB268" i="14" s="1"/>
  <c r="Y268" i="14"/>
  <c r="Z268" i="14" s="1"/>
  <c r="P269" i="14"/>
  <c r="P272" i="11"/>
  <c r="P273" i="12"/>
  <c r="X272" i="12"/>
  <c r="Y272" i="12" s="1"/>
  <c r="U272" i="12"/>
  <c r="Z272" i="12"/>
  <c r="AA272" i="12" s="1"/>
  <c r="X268" i="14"/>
  <c r="S269" i="14"/>
  <c r="W268" i="14"/>
  <c r="Q272" i="15"/>
  <c r="X269" i="6"/>
  <c r="W269" i="6"/>
  <c r="S270" i="6"/>
  <c r="X268" i="7"/>
  <c r="W268" i="7"/>
  <c r="S269" i="7"/>
  <c r="S272" i="8"/>
  <c r="P269" i="7"/>
  <c r="AA268" i="7"/>
  <c r="AB268" i="7" s="1"/>
  <c r="AC268" i="7"/>
  <c r="AD268" i="7" s="1"/>
  <c r="Y268" i="7"/>
  <c r="Z268" i="7" s="1"/>
  <c r="P269" i="5"/>
  <c r="AA268" i="5"/>
  <c r="AB268" i="5" s="1"/>
  <c r="AC268" i="5"/>
  <c r="AD268" i="5" s="1"/>
  <c r="Y268" i="5"/>
  <c r="Z268" i="5" s="1"/>
  <c r="Q269" i="14"/>
  <c r="U268" i="14"/>
  <c r="Q270" i="9"/>
  <c r="Y269" i="9"/>
  <c r="Z269" i="9" s="1"/>
  <c r="W269" i="9"/>
  <c r="X269" i="9" s="1"/>
  <c r="P272" i="9"/>
  <c r="Q269" i="5"/>
  <c r="U268" i="5"/>
  <c r="R270" i="9"/>
  <c r="U269" i="9"/>
  <c r="V269" i="9" s="1"/>
  <c r="X269" i="15"/>
  <c r="S270" i="15"/>
  <c r="W269" i="15"/>
  <c r="P273" i="13"/>
  <c r="X272" i="13"/>
  <c r="Y272" i="13" s="1"/>
  <c r="Z272" i="13"/>
  <c r="AA272" i="13" s="1"/>
  <c r="U269" i="10"/>
  <c r="S270" i="10"/>
  <c r="AC269" i="15"/>
  <c r="AD269" i="15" s="1"/>
  <c r="Y269" i="15"/>
  <c r="Z269" i="15" s="1"/>
  <c r="AA269" i="15"/>
  <c r="AB269" i="15" s="1"/>
  <c r="P270" i="15"/>
  <c r="U269" i="15"/>
  <c r="R269" i="8"/>
  <c r="U268" i="8"/>
  <c r="V268" i="8"/>
  <c r="W268" i="8" s="1"/>
  <c r="U269" i="6"/>
  <c r="R270" i="6"/>
  <c r="R271" i="6" s="1"/>
  <c r="R272" i="6" s="1"/>
  <c r="R273" i="6" s="1"/>
  <c r="R274" i="6" s="1"/>
  <c r="R275" i="6" s="1"/>
  <c r="R276" i="6" s="1"/>
  <c r="R277" i="6" s="1"/>
  <c r="R278" i="6" s="1"/>
  <c r="R279" i="6" s="1"/>
  <c r="R280" i="6" s="1"/>
  <c r="R281" i="6" s="1"/>
  <c r="Q270" i="6"/>
  <c r="P271" i="8"/>
  <c r="P270" i="6"/>
  <c r="AA269" i="6"/>
  <c r="AB269" i="6" s="1"/>
  <c r="AC269" i="6"/>
  <c r="AD269" i="6" s="1"/>
  <c r="Y269" i="6"/>
  <c r="Z269" i="6" s="1"/>
  <c r="Z270" i="10"/>
  <c r="AA270" i="10" s="1"/>
  <c r="V270" i="10"/>
  <c r="P271" i="10"/>
  <c r="X270" i="10"/>
  <c r="Y270" i="10" s="1"/>
  <c r="Q269" i="7"/>
  <c r="U268" i="7"/>
  <c r="X268" i="5"/>
  <c r="W268" i="5"/>
  <c r="S269" i="5"/>
  <c r="Q269" i="11"/>
  <c r="Y268" i="11"/>
  <c r="Z268" i="11" s="1"/>
  <c r="W268" i="11"/>
  <c r="X268" i="11" s="1"/>
  <c r="Q269" i="8"/>
  <c r="Z268" i="8"/>
  <c r="AA268" i="8" s="1"/>
  <c r="X268" i="8"/>
  <c r="Y268" i="8" s="1"/>
  <c r="X269" i="5" l="1"/>
  <c r="W269" i="5"/>
  <c r="S270" i="5"/>
  <c r="AC270" i="6"/>
  <c r="AD270" i="6" s="1"/>
  <c r="Y270" i="6"/>
  <c r="Z270" i="6" s="1"/>
  <c r="P271" i="6"/>
  <c r="AA270" i="6"/>
  <c r="AB270" i="6" s="1"/>
  <c r="S271" i="10"/>
  <c r="U270" i="10"/>
  <c r="AC269" i="7"/>
  <c r="AD269" i="7" s="1"/>
  <c r="Y269" i="7"/>
  <c r="Z269" i="7" s="1"/>
  <c r="P270" i="7"/>
  <c r="AA269" i="7"/>
  <c r="AB269" i="7" s="1"/>
  <c r="X269" i="14"/>
  <c r="S270" i="14"/>
  <c r="W269" i="14"/>
  <c r="U270" i="6"/>
  <c r="Q271" i="6"/>
  <c r="R271" i="9"/>
  <c r="U270" i="9"/>
  <c r="V270" i="9" s="1"/>
  <c r="S273" i="8"/>
  <c r="P274" i="12"/>
  <c r="X273" i="12"/>
  <c r="Y273" i="12" s="1"/>
  <c r="Z273" i="12"/>
  <c r="AA273" i="12" s="1"/>
  <c r="U273" i="12"/>
  <c r="P273" i="11"/>
  <c r="Q270" i="8"/>
  <c r="Z269" i="8"/>
  <c r="AA269" i="8" s="1"/>
  <c r="X269" i="8"/>
  <c r="Y269" i="8" s="1"/>
  <c r="P272" i="8"/>
  <c r="P271" i="15"/>
  <c r="AA270" i="15"/>
  <c r="AB270" i="15" s="1"/>
  <c r="AC270" i="15"/>
  <c r="AD270" i="15" s="1"/>
  <c r="Y270" i="15"/>
  <c r="Z270" i="15" s="1"/>
  <c r="U270" i="15"/>
  <c r="AC269" i="5"/>
  <c r="AD269" i="5" s="1"/>
  <c r="Y269" i="5"/>
  <c r="Z269" i="5" s="1"/>
  <c r="P270" i="5"/>
  <c r="AA269" i="5"/>
  <c r="AB269" i="5" s="1"/>
  <c r="R270" i="8"/>
  <c r="U269" i="8"/>
  <c r="V269" i="8"/>
  <c r="W269" i="8" s="1"/>
  <c r="W270" i="15"/>
  <c r="S271" i="15"/>
  <c r="X270" i="15"/>
  <c r="Q271" i="9"/>
  <c r="W270" i="9"/>
  <c r="X270" i="9" s="1"/>
  <c r="Y270" i="9"/>
  <c r="Z270" i="9" s="1"/>
  <c r="S271" i="6"/>
  <c r="X270" i="6"/>
  <c r="W270" i="6"/>
  <c r="Q273" i="15"/>
  <c r="AC269" i="14"/>
  <c r="AD269" i="14" s="1"/>
  <c r="Y269" i="14"/>
  <c r="Z269" i="14" s="1"/>
  <c r="AA269" i="14"/>
  <c r="AB269" i="14" s="1"/>
  <c r="P270" i="14"/>
  <c r="U269" i="7"/>
  <c r="Q270" i="7"/>
  <c r="R270" i="7"/>
  <c r="R271" i="7" s="1"/>
  <c r="R272" i="7" s="1"/>
  <c r="R273" i="7" s="1"/>
  <c r="R274" i="7" s="1"/>
  <c r="R275" i="7" s="1"/>
  <c r="R276" i="7" s="1"/>
  <c r="R277" i="7" s="1"/>
  <c r="R278" i="7" s="1"/>
  <c r="R279" i="7" s="1"/>
  <c r="R280" i="7" s="1"/>
  <c r="R281" i="7" s="1"/>
  <c r="X273" i="13"/>
  <c r="Y273" i="13" s="1"/>
  <c r="P274" i="13"/>
  <c r="Z273" i="13"/>
  <c r="AA273" i="13" s="1"/>
  <c r="U269" i="14"/>
  <c r="R270" i="14"/>
  <c r="R271" i="14" s="1"/>
  <c r="R272" i="14" s="1"/>
  <c r="R273" i="14" s="1"/>
  <c r="R274" i="14" s="1"/>
  <c r="R275" i="14" s="1"/>
  <c r="R276" i="14" s="1"/>
  <c r="R277" i="14" s="1"/>
  <c r="R278" i="14" s="1"/>
  <c r="R279" i="14" s="1"/>
  <c r="R280" i="14" s="1"/>
  <c r="R281" i="14" s="1"/>
  <c r="Q270" i="14"/>
  <c r="P272" i="10"/>
  <c r="X271" i="10"/>
  <c r="Y271" i="10" s="1"/>
  <c r="V271" i="10"/>
  <c r="Z271" i="10"/>
  <c r="AA271" i="10" s="1"/>
  <c r="Q270" i="11"/>
  <c r="Y269" i="11"/>
  <c r="Z269" i="11" s="1"/>
  <c r="W269" i="11"/>
  <c r="X269" i="11" s="1"/>
  <c r="W270" i="10"/>
  <c r="U269" i="5"/>
  <c r="R270" i="5"/>
  <c r="R271" i="5" s="1"/>
  <c r="R272" i="5" s="1"/>
  <c r="R273" i="5" s="1"/>
  <c r="R274" i="5" s="1"/>
  <c r="R275" i="5" s="1"/>
  <c r="R276" i="5" s="1"/>
  <c r="R277" i="5" s="1"/>
  <c r="R278" i="5" s="1"/>
  <c r="R279" i="5" s="1"/>
  <c r="R280" i="5" s="1"/>
  <c r="R281" i="5" s="1"/>
  <c r="Q270" i="5"/>
  <c r="P273" i="9"/>
  <c r="X269" i="7"/>
  <c r="W269" i="7"/>
  <c r="S270" i="7"/>
  <c r="R270" i="11"/>
  <c r="U269" i="11"/>
  <c r="V269" i="11" s="1"/>
  <c r="Q271" i="14" l="1"/>
  <c r="U270" i="14"/>
  <c r="Z274" i="13"/>
  <c r="AA274" i="13" s="1"/>
  <c r="X274" i="13"/>
  <c r="Y274" i="13" s="1"/>
  <c r="P275" i="13"/>
  <c r="R272" i="9"/>
  <c r="U271" i="9"/>
  <c r="V271" i="9" s="1"/>
  <c r="P271" i="7"/>
  <c r="AA270" i="7"/>
  <c r="AB270" i="7" s="1"/>
  <c r="AC270" i="7"/>
  <c r="AD270" i="7" s="1"/>
  <c r="Y270" i="7"/>
  <c r="Z270" i="7" s="1"/>
  <c r="S272" i="10"/>
  <c r="U271" i="10"/>
  <c r="R271" i="11"/>
  <c r="U270" i="11"/>
  <c r="V270" i="11" s="1"/>
  <c r="P274" i="9"/>
  <c r="U270" i="5"/>
  <c r="Q271" i="5"/>
  <c r="W271" i="10"/>
  <c r="P271" i="14"/>
  <c r="AA270" i="14"/>
  <c r="AB270" i="14" s="1"/>
  <c r="Y270" i="14"/>
  <c r="Z270" i="14" s="1"/>
  <c r="AC270" i="14"/>
  <c r="AD270" i="14" s="1"/>
  <c r="Q274" i="15"/>
  <c r="X271" i="6"/>
  <c r="W271" i="6"/>
  <c r="S272" i="6"/>
  <c r="Q272" i="9"/>
  <c r="W271" i="9"/>
  <c r="X271" i="9" s="1"/>
  <c r="Y271" i="9"/>
  <c r="Z271" i="9" s="1"/>
  <c r="AC271" i="15"/>
  <c r="AD271" i="15" s="1"/>
  <c r="Y271" i="15"/>
  <c r="Z271" i="15" s="1"/>
  <c r="P272" i="15"/>
  <c r="AA271" i="15"/>
  <c r="AB271" i="15" s="1"/>
  <c r="U271" i="15"/>
  <c r="P274" i="11"/>
  <c r="W270" i="14"/>
  <c r="S271" i="14"/>
  <c r="X270" i="14"/>
  <c r="W270" i="5"/>
  <c r="S271" i="5"/>
  <c r="X270" i="5"/>
  <c r="Q271" i="8"/>
  <c r="X270" i="8"/>
  <c r="Y270" i="8" s="1"/>
  <c r="Z270" i="8"/>
  <c r="AA270" i="8" s="1"/>
  <c r="P271" i="5"/>
  <c r="AA270" i="5"/>
  <c r="AB270" i="5" s="1"/>
  <c r="AC270" i="5"/>
  <c r="AD270" i="5" s="1"/>
  <c r="Y270" i="5"/>
  <c r="Z270" i="5" s="1"/>
  <c r="S274" i="8"/>
  <c r="Q272" i="6"/>
  <c r="U271" i="6"/>
  <c r="P272" i="6"/>
  <c r="AA271" i="6"/>
  <c r="AB271" i="6" s="1"/>
  <c r="AC271" i="6"/>
  <c r="AD271" i="6" s="1"/>
  <c r="Y271" i="6"/>
  <c r="Z271" i="6" s="1"/>
  <c r="Z274" i="12"/>
  <c r="AA274" i="12" s="1"/>
  <c r="U274" i="12"/>
  <c r="X274" i="12"/>
  <c r="Y274" i="12" s="1"/>
  <c r="P275" i="12"/>
  <c r="W270" i="7"/>
  <c r="S271" i="7"/>
  <c r="X270" i="7"/>
  <c r="Q271" i="11"/>
  <c r="Y270" i="11"/>
  <c r="Z270" i="11" s="1"/>
  <c r="W270" i="11"/>
  <c r="X270" i="11" s="1"/>
  <c r="P273" i="10"/>
  <c r="X272" i="10"/>
  <c r="Y272" i="10" s="1"/>
  <c r="V272" i="10"/>
  <c r="W272" i="10" s="1"/>
  <c r="Z272" i="10"/>
  <c r="AA272" i="10" s="1"/>
  <c r="U270" i="7"/>
  <c r="Q271" i="7"/>
  <c r="X271" i="15"/>
  <c r="W271" i="15"/>
  <c r="S272" i="15"/>
  <c r="R271" i="8"/>
  <c r="U270" i="8"/>
  <c r="V270" i="8"/>
  <c r="W270" i="8" s="1"/>
  <c r="P273" i="8"/>
  <c r="X271" i="5" l="1"/>
  <c r="W271" i="5"/>
  <c r="S272" i="5"/>
  <c r="P275" i="11"/>
  <c r="Q272" i="5"/>
  <c r="U271" i="5"/>
  <c r="R272" i="11"/>
  <c r="U271" i="11"/>
  <c r="V271" i="11" s="1"/>
  <c r="R272" i="8"/>
  <c r="V271" i="8"/>
  <c r="W271" i="8" s="1"/>
  <c r="U271" i="8"/>
  <c r="Q272" i="7"/>
  <c r="U271" i="7"/>
  <c r="AC272" i="6"/>
  <c r="AD272" i="6" s="1"/>
  <c r="Y272" i="6"/>
  <c r="Z272" i="6" s="1"/>
  <c r="P273" i="6"/>
  <c r="AA272" i="6"/>
  <c r="AB272" i="6" s="1"/>
  <c r="S275" i="8"/>
  <c r="AC271" i="5"/>
  <c r="AD271" i="5" s="1"/>
  <c r="Y271" i="5"/>
  <c r="Z271" i="5" s="1"/>
  <c r="P272" i="5"/>
  <c r="AA271" i="5"/>
  <c r="AB271" i="5" s="1"/>
  <c r="S273" i="6"/>
  <c r="X272" i="6"/>
  <c r="W272" i="6"/>
  <c r="Q275" i="15"/>
  <c r="AC271" i="14"/>
  <c r="AD271" i="14" s="1"/>
  <c r="Y271" i="14"/>
  <c r="Z271" i="14" s="1"/>
  <c r="AA271" i="14"/>
  <c r="AB271" i="14" s="1"/>
  <c r="P272" i="14"/>
  <c r="X275" i="13"/>
  <c r="Y275" i="13" s="1"/>
  <c r="P276" i="13"/>
  <c r="Z275" i="13"/>
  <c r="AA275" i="13" s="1"/>
  <c r="Q272" i="14"/>
  <c r="U271" i="14"/>
  <c r="P274" i="8"/>
  <c r="W272" i="15"/>
  <c r="S273" i="15"/>
  <c r="X272" i="15"/>
  <c r="Q272" i="11"/>
  <c r="Y271" i="11"/>
  <c r="Z271" i="11" s="1"/>
  <c r="W271" i="11"/>
  <c r="X271" i="11" s="1"/>
  <c r="U275" i="12"/>
  <c r="Z275" i="12"/>
  <c r="AA275" i="12" s="1"/>
  <c r="X275" i="12"/>
  <c r="Y275" i="12" s="1"/>
  <c r="P276" i="12"/>
  <c r="Q272" i="8"/>
  <c r="X271" i="8"/>
  <c r="Y271" i="8" s="1"/>
  <c r="Z271" i="8"/>
  <c r="AA271" i="8" s="1"/>
  <c r="P275" i="9"/>
  <c r="U272" i="10"/>
  <c r="S273" i="10"/>
  <c r="AC271" i="7"/>
  <c r="AD271" i="7" s="1"/>
  <c r="Y271" i="7"/>
  <c r="Z271" i="7" s="1"/>
  <c r="P272" i="7"/>
  <c r="AA271" i="7"/>
  <c r="AB271" i="7" s="1"/>
  <c r="X271" i="7"/>
  <c r="W271" i="7"/>
  <c r="S272" i="7"/>
  <c r="Q273" i="9"/>
  <c r="W272" i="9"/>
  <c r="X272" i="9" s="1"/>
  <c r="Y272" i="9"/>
  <c r="Z272" i="9" s="1"/>
  <c r="R273" i="9"/>
  <c r="U272" i="9"/>
  <c r="V272" i="9" s="1"/>
  <c r="V273" i="10"/>
  <c r="X273" i="10"/>
  <c r="Y273" i="10" s="1"/>
  <c r="P274" i="10"/>
  <c r="U272" i="6"/>
  <c r="Q273" i="6"/>
  <c r="S272" i="14"/>
  <c r="W271" i="14"/>
  <c r="X271" i="14"/>
  <c r="P273" i="15"/>
  <c r="AA272" i="15"/>
  <c r="AB272" i="15" s="1"/>
  <c r="Y272" i="15"/>
  <c r="Z272" i="15" s="1"/>
  <c r="AC272" i="15"/>
  <c r="AD272" i="15" s="1"/>
  <c r="U272" i="15"/>
  <c r="P273" i="14" l="1"/>
  <c r="AA272" i="14"/>
  <c r="AB272" i="14" s="1"/>
  <c r="Y272" i="14"/>
  <c r="Z272" i="14" s="1"/>
  <c r="AC272" i="14"/>
  <c r="AD272" i="14" s="1"/>
  <c r="W272" i="5"/>
  <c r="S273" i="5"/>
  <c r="X272" i="5"/>
  <c r="W272" i="14"/>
  <c r="S273" i="14"/>
  <c r="X272" i="14"/>
  <c r="R274" i="9"/>
  <c r="U273" i="9"/>
  <c r="V273" i="9" s="1"/>
  <c r="W272" i="7"/>
  <c r="S273" i="7"/>
  <c r="X272" i="7"/>
  <c r="P273" i="7"/>
  <c r="AA272" i="7"/>
  <c r="AB272" i="7" s="1"/>
  <c r="AC272" i="7"/>
  <c r="AD272" i="7" s="1"/>
  <c r="Y272" i="7"/>
  <c r="Z272" i="7" s="1"/>
  <c r="P277" i="12"/>
  <c r="X276" i="12"/>
  <c r="Y276" i="12" s="1"/>
  <c r="U276" i="12"/>
  <c r="Z276" i="12"/>
  <c r="AA276" i="12" s="1"/>
  <c r="X273" i="15"/>
  <c r="S274" i="15"/>
  <c r="W273" i="15"/>
  <c r="S276" i="8"/>
  <c r="R273" i="11"/>
  <c r="U272" i="11"/>
  <c r="V272" i="11" s="1"/>
  <c r="V274" i="10"/>
  <c r="W274" i="10" s="1"/>
  <c r="X274" i="10"/>
  <c r="Y274" i="10" s="1"/>
  <c r="P275" i="10"/>
  <c r="U273" i="10"/>
  <c r="S274" i="10"/>
  <c r="Z274" i="10" s="1"/>
  <c r="AA274" i="10" s="1"/>
  <c r="Q273" i="8"/>
  <c r="X272" i="8"/>
  <c r="Y272" i="8" s="1"/>
  <c r="Z272" i="8"/>
  <c r="AA272" i="8" s="1"/>
  <c r="W273" i="10"/>
  <c r="P275" i="8"/>
  <c r="P277" i="13"/>
  <c r="X276" i="13"/>
  <c r="Y276" i="13" s="1"/>
  <c r="Z276" i="13"/>
  <c r="AA276" i="13" s="1"/>
  <c r="P273" i="5"/>
  <c r="AA272" i="5"/>
  <c r="AB272" i="5" s="1"/>
  <c r="AC272" i="5"/>
  <c r="AD272" i="5" s="1"/>
  <c r="Y272" i="5"/>
  <c r="Z272" i="5" s="1"/>
  <c r="Q274" i="9"/>
  <c r="Y273" i="9"/>
  <c r="Z273" i="9" s="1"/>
  <c r="W273" i="9"/>
  <c r="X273" i="9" s="1"/>
  <c r="U272" i="14"/>
  <c r="Q273" i="14"/>
  <c r="Q276" i="15"/>
  <c r="X273" i="6"/>
  <c r="W273" i="6"/>
  <c r="S274" i="6"/>
  <c r="P274" i="6"/>
  <c r="AA273" i="6"/>
  <c r="AB273" i="6" s="1"/>
  <c r="AC273" i="6"/>
  <c r="AD273" i="6" s="1"/>
  <c r="Y273" i="6"/>
  <c r="Z273" i="6" s="1"/>
  <c r="U272" i="7"/>
  <c r="Q273" i="7"/>
  <c r="P276" i="11"/>
  <c r="AC273" i="15"/>
  <c r="AD273" i="15" s="1"/>
  <c r="Y273" i="15"/>
  <c r="Z273" i="15" s="1"/>
  <c r="AA273" i="15"/>
  <c r="AB273" i="15" s="1"/>
  <c r="P274" i="15"/>
  <c r="U273" i="15"/>
  <c r="Q274" i="6"/>
  <c r="U273" i="6"/>
  <c r="Z273" i="10"/>
  <c r="AA273" i="10" s="1"/>
  <c r="P276" i="9"/>
  <c r="Q273" i="11"/>
  <c r="W272" i="11"/>
  <c r="X272" i="11" s="1"/>
  <c r="Y272" i="11"/>
  <c r="Z272" i="11" s="1"/>
  <c r="R273" i="8"/>
  <c r="U272" i="8"/>
  <c r="V272" i="8"/>
  <c r="W272" i="8" s="1"/>
  <c r="U272" i="5"/>
  <c r="Q273" i="5"/>
  <c r="Q274" i="7" l="1"/>
  <c r="U273" i="7"/>
  <c r="AC273" i="5"/>
  <c r="AD273" i="5" s="1"/>
  <c r="Y273" i="5"/>
  <c r="Z273" i="5" s="1"/>
  <c r="P274" i="5"/>
  <c r="AA273" i="5"/>
  <c r="AB273" i="5" s="1"/>
  <c r="S277" i="8"/>
  <c r="P278" i="12"/>
  <c r="X277" i="12"/>
  <c r="Y277" i="12" s="1"/>
  <c r="Z277" i="12"/>
  <c r="AA277" i="12" s="1"/>
  <c r="U277" i="12"/>
  <c r="AC274" i="6"/>
  <c r="AD274" i="6" s="1"/>
  <c r="Y274" i="6"/>
  <c r="Z274" i="6" s="1"/>
  <c r="P275" i="6"/>
  <c r="AA274" i="6"/>
  <c r="AB274" i="6" s="1"/>
  <c r="R275" i="9"/>
  <c r="U274" i="9"/>
  <c r="V274" i="9" s="1"/>
  <c r="P275" i="15"/>
  <c r="AA274" i="15"/>
  <c r="AB274" i="15" s="1"/>
  <c r="AC274" i="15"/>
  <c r="AD274" i="15" s="1"/>
  <c r="Y274" i="15"/>
  <c r="Z274" i="15" s="1"/>
  <c r="U274" i="15"/>
  <c r="S275" i="10"/>
  <c r="U274" i="10"/>
  <c r="U274" i="6"/>
  <c r="Q275" i="6"/>
  <c r="S275" i="6"/>
  <c r="X274" i="6"/>
  <c r="W274" i="6"/>
  <c r="Q277" i="15"/>
  <c r="P276" i="10"/>
  <c r="X275" i="10"/>
  <c r="Y275" i="10" s="1"/>
  <c r="Z275" i="10"/>
  <c r="AA275" i="10" s="1"/>
  <c r="V275" i="10"/>
  <c r="W275" i="10" s="1"/>
  <c r="X273" i="7"/>
  <c r="W273" i="7"/>
  <c r="S274" i="7"/>
  <c r="X273" i="5"/>
  <c r="W273" i="5"/>
  <c r="S274" i="5"/>
  <c r="Q274" i="5"/>
  <c r="U273" i="5"/>
  <c r="R274" i="8"/>
  <c r="U273" i="8"/>
  <c r="V273" i="8"/>
  <c r="W273" i="8" s="1"/>
  <c r="AC273" i="7"/>
  <c r="AD273" i="7" s="1"/>
  <c r="Y273" i="7"/>
  <c r="Z273" i="7" s="1"/>
  <c r="P274" i="7"/>
  <c r="AA273" i="7"/>
  <c r="AB273" i="7" s="1"/>
  <c r="Q274" i="11"/>
  <c r="W273" i="11"/>
  <c r="X273" i="11" s="1"/>
  <c r="Y273" i="11"/>
  <c r="Z273" i="11" s="1"/>
  <c r="P277" i="9"/>
  <c r="P277" i="11"/>
  <c r="Q274" i="14"/>
  <c r="U273" i="14"/>
  <c r="Q275" i="9"/>
  <c r="W274" i="9"/>
  <c r="X274" i="9" s="1"/>
  <c r="Y274" i="9"/>
  <c r="Z274" i="9" s="1"/>
  <c r="X277" i="13"/>
  <c r="Y277" i="13" s="1"/>
  <c r="P278" i="13"/>
  <c r="Z277" i="13"/>
  <c r="AA277" i="13" s="1"/>
  <c r="P276" i="8"/>
  <c r="Q274" i="8"/>
  <c r="Z273" i="8"/>
  <c r="AA273" i="8" s="1"/>
  <c r="X273" i="8"/>
  <c r="Y273" i="8" s="1"/>
  <c r="R274" i="11"/>
  <c r="U273" i="11"/>
  <c r="V273" i="11" s="1"/>
  <c r="W274" i="15"/>
  <c r="S275" i="15"/>
  <c r="X274" i="15"/>
  <c r="S274" i="14"/>
  <c r="X273" i="14"/>
  <c r="W273" i="14"/>
  <c r="AC273" i="14"/>
  <c r="AD273" i="14" s="1"/>
  <c r="Y273" i="14"/>
  <c r="Z273" i="14" s="1"/>
  <c r="AA273" i="14"/>
  <c r="AB273" i="14" s="1"/>
  <c r="P274" i="14"/>
  <c r="P276" i="6" l="1"/>
  <c r="AA275" i="6"/>
  <c r="AB275" i="6" s="1"/>
  <c r="AC275" i="6"/>
  <c r="AD275" i="6" s="1"/>
  <c r="Y275" i="6"/>
  <c r="Z275" i="6" s="1"/>
  <c r="S278" i="8"/>
  <c r="R275" i="11"/>
  <c r="U274" i="11"/>
  <c r="V274" i="11" s="1"/>
  <c r="P278" i="9"/>
  <c r="P275" i="7"/>
  <c r="AA274" i="7"/>
  <c r="AB274" i="7" s="1"/>
  <c r="AC274" i="7"/>
  <c r="AD274" i="7" s="1"/>
  <c r="Y274" i="7"/>
  <c r="Z274" i="7" s="1"/>
  <c r="W274" i="5"/>
  <c r="S275" i="5"/>
  <c r="X274" i="5"/>
  <c r="Q275" i="8"/>
  <c r="X274" i="8"/>
  <c r="Y274" i="8" s="1"/>
  <c r="Z274" i="8"/>
  <c r="AA274" i="8" s="1"/>
  <c r="W274" i="7"/>
  <c r="S275" i="7"/>
  <c r="X274" i="7"/>
  <c r="X275" i="15"/>
  <c r="W275" i="15"/>
  <c r="S276" i="15"/>
  <c r="P277" i="8"/>
  <c r="Z278" i="13"/>
  <c r="AA278" i="13" s="1"/>
  <c r="X278" i="13"/>
  <c r="Y278" i="13" s="1"/>
  <c r="P279" i="13"/>
  <c r="Q276" i="9"/>
  <c r="W275" i="9"/>
  <c r="X275" i="9" s="1"/>
  <c r="Y275" i="9"/>
  <c r="Z275" i="9" s="1"/>
  <c r="P278" i="11"/>
  <c r="R275" i="8"/>
  <c r="U274" i="8"/>
  <c r="V274" i="8"/>
  <c r="W274" i="8" s="1"/>
  <c r="P277" i="10"/>
  <c r="X276" i="10"/>
  <c r="Y276" i="10" s="1"/>
  <c r="V276" i="10"/>
  <c r="R276" i="9"/>
  <c r="U275" i="9"/>
  <c r="V275" i="9" s="1"/>
  <c r="Z278" i="12"/>
  <c r="AA278" i="12" s="1"/>
  <c r="P279" i="12"/>
  <c r="X278" i="12"/>
  <c r="Y278" i="12" s="1"/>
  <c r="U278" i="12"/>
  <c r="P275" i="5"/>
  <c r="AA274" i="5"/>
  <c r="AB274" i="5" s="1"/>
  <c r="AC274" i="5"/>
  <c r="AD274" i="5" s="1"/>
  <c r="Y274" i="5"/>
  <c r="Z274" i="5" s="1"/>
  <c r="U274" i="7"/>
  <c r="Q275" i="7"/>
  <c r="W274" i="14"/>
  <c r="S275" i="14"/>
  <c r="X274" i="14"/>
  <c r="U274" i="14"/>
  <c r="Q275" i="14"/>
  <c r="U274" i="5"/>
  <c r="Q275" i="5"/>
  <c r="Q276" i="6"/>
  <c r="U275" i="6"/>
  <c r="AC275" i="15"/>
  <c r="AD275" i="15" s="1"/>
  <c r="Y275" i="15"/>
  <c r="Z275" i="15" s="1"/>
  <c r="P276" i="15"/>
  <c r="AA275" i="15"/>
  <c r="AB275" i="15" s="1"/>
  <c r="U275" i="15"/>
  <c r="P275" i="14"/>
  <c r="AA274" i="14"/>
  <c r="AB274" i="14" s="1"/>
  <c r="AC274" i="14"/>
  <c r="AD274" i="14" s="1"/>
  <c r="Y274" i="14"/>
  <c r="Z274" i="14" s="1"/>
  <c r="Q275" i="11"/>
  <c r="Y274" i="11"/>
  <c r="Z274" i="11" s="1"/>
  <c r="W274" i="11"/>
  <c r="X274" i="11" s="1"/>
  <c r="Q278" i="15"/>
  <c r="X275" i="6"/>
  <c r="W275" i="6"/>
  <c r="S276" i="6"/>
  <c r="S276" i="10"/>
  <c r="U275" i="10"/>
  <c r="U276" i="10" l="1"/>
  <c r="S277" i="10"/>
  <c r="AC275" i="5"/>
  <c r="AD275" i="5" s="1"/>
  <c r="Y275" i="5"/>
  <c r="Z275" i="5" s="1"/>
  <c r="P276" i="5"/>
  <c r="AA275" i="5"/>
  <c r="AB275" i="5" s="1"/>
  <c r="W276" i="15"/>
  <c r="S277" i="15"/>
  <c r="X276" i="15"/>
  <c r="X275" i="7"/>
  <c r="W275" i="7"/>
  <c r="S276" i="7"/>
  <c r="P279" i="11"/>
  <c r="Z279" i="13"/>
  <c r="AA279" i="13" s="1"/>
  <c r="X279" i="13"/>
  <c r="Y279" i="13" s="1"/>
  <c r="P280" i="13"/>
  <c r="P278" i="8"/>
  <c r="R276" i="11"/>
  <c r="U275" i="11"/>
  <c r="V275" i="11" s="1"/>
  <c r="Q276" i="11"/>
  <c r="Y275" i="11"/>
  <c r="Z275" i="11" s="1"/>
  <c r="W275" i="11"/>
  <c r="X275" i="11" s="1"/>
  <c r="Q276" i="5"/>
  <c r="U275" i="5"/>
  <c r="Q277" i="9"/>
  <c r="W276" i="9"/>
  <c r="X276" i="9" s="1"/>
  <c r="Y276" i="9"/>
  <c r="Z276" i="9" s="1"/>
  <c r="Q276" i="8"/>
  <c r="X275" i="8"/>
  <c r="Y275" i="8" s="1"/>
  <c r="Z275" i="8"/>
  <c r="AA275" i="8" s="1"/>
  <c r="S276" i="14"/>
  <c r="X275" i="14"/>
  <c r="W275" i="14"/>
  <c r="U275" i="14"/>
  <c r="Q276" i="14"/>
  <c r="R277" i="9"/>
  <c r="U276" i="9"/>
  <c r="V276" i="9" s="1"/>
  <c r="Z277" i="10"/>
  <c r="AA277" i="10" s="1"/>
  <c r="V277" i="10"/>
  <c r="W277" i="10" s="1"/>
  <c r="P278" i="10"/>
  <c r="X277" i="10"/>
  <c r="Y277" i="10" s="1"/>
  <c r="X275" i="5"/>
  <c r="W275" i="5"/>
  <c r="S276" i="5"/>
  <c r="AC275" i="14"/>
  <c r="AD275" i="14" s="1"/>
  <c r="Y275" i="14"/>
  <c r="Z275" i="14" s="1"/>
  <c r="P276" i="14"/>
  <c r="AA275" i="14"/>
  <c r="AB275" i="14" s="1"/>
  <c r="Z276" i="10"/>
  <c r="AA276" i="10" s="1"/>
  <c r="S277" i="6"/>
  <c r="X276" i="6"/>
  <c r="W276" i="6"/>
  <c r="Q279" i="15"/>
  <c r="R276" i="8"/>
  <c r="U275" i="8"/>
  <c r="V275" i="8"/>
  <c r="W275" i="8" s="1"/>
  <c r="P277" i="15"/>
  <c r="AA276" i="15"/>
  <c r="AB276" i="15" s="1"/>
  <c r="Y276" i="15"/>
  <c r="Z276" i="15" s="1"/>
  <c r="AC276" i="15"/>
  <c r="AD276" i="15" s="1"/>
  <c r="U276" i="15"/>
  <c r="U276" i="6"/>
  <c r="Q277" i="6"/>
  <c r="Q276" i="7"/>
  <c r="U275" i="7"/>
  <c r="U279" i="12"/>
  <c r="Z279" i="12"/>
  <c r="AA279" i="12" s="1"/>
  <c r="P280" i="12"/>
  <c r="X279" i="12"/>
  <c r="Y279" i="12" s="1"/>
  <c r="W276" i="10"/>
  <c r="AC275" i="7"/>
  <c r="AD275" i="7" s="1"/>
  <c r="Y275" i="7"/>
  <c r="Z275" i="7" s="1"/>
  <c r="P276" i="7"/>
  <c r="AA275" i="7"/>
  <c r="AB275" i="7" s="1"/>
  <c r="P279" i="9"/>
  <c r="S279" i="8"/>
  <c r="AC276" i="6"/>
  <c r="AD276" i="6" s="1"/>
  <c r="Y276" i="6"/>
  <c r="Z276" i="6" s="1"/>
  <c r="P277" i="6"/>
  <c r="AA276" i="6"/>
  <c r="AB276" i="6" s="1"/>
  <c r="P281" i="12" l="1"/>
  <c r="X280" i="12"/>
  <c r="Y280" i="12" s="1"/>
  <c r="U280" i="12"/>
  <c r="Z280" i="12"/>
  <c r="AA280" i="12" s="1"/>
  <c r="P279" i="8"/>
  <c r="P278" i="6"/>
  <c r="AA277" i="6"/>
  <c r="AB277" i="6" s="1"/>
  <c r="AC277" i="6"/>
  <c r="AD277" i="6" s="1"/>
  <c r="Y277" i="6"/>
  <c r="Z277" i="6" s="1"/>
  <c r="Q278" i="6"/>
  <c r="U277" i="6"/>
  <c r="Q278" i="9"/>
  <c r="W277" i="9"/>
  <c r="X277" i="9" s="1"/>
  <c r="Y277" i="9"/>
  <c r="Z277" i="9" s="1"/>
  <c r="P281" i="13"/>
  <c r="X280" i="13"/>
  <c r="Y280" i="13" s="1"/>
  <c r="Z280" i="13"/>
  <c r="AA280" i="13" s="1"/>
  <c r="U276" i="7"/>
  <c r="Q277" i="7"/>
  <c r="W276" i="7"/>
  <c r="S277" i="7"/>
  <c r="X276" i="7"/>
  <c r="P280" i="9"/>
  <c r="T279" i="9"/>
  <c r="R277" i="8"/>
  <c r="V276" i="8"/>
  <c r="W276" i="8" s="1"/>
  <c r="U276" i="8"/>
  <c r="P277" i="14"/>
  <c r="AA276" i="14"/>
  <c r="AB276" i="14" s="1"/>
  <c r="AC276" i="14"/>
  <c r="AD276" i="14" s="1"/>
  <c r="Y276" i="14"/>
  <c r="Z276" i="14" s="1"/>
  <c r="W276" i="5"/>
  <c r="S277" i="5"/>
  <c r="X276" i="5"/>
  <c r="Z278" i="10"/>
  <c r="AA278" i="10" s="1"/>
  <c r="V278" i="10"/>
  <c r="P279" i="10"/>
  <c r="X278" i="10"/>
  <c r="Y278" i="10" s="1"/>
  <c r="R278" i="9"/>
  <c r="U277" i="9"/>
  <c r="V277" i="9" s="1"/>
  <c r="Q277" i="8"/>
  <c r="Z276" i="8"/>
  <c r="AA276" i="8" s="1"/>
  <c r="X276" i="8"/>
  <c r="Y276" i="8" s="1"/>
  <c r="Q277" i="11"/>
  <c r="W276" i="11"/>
  <c r="X276" i="11" s="1"/>
  <c r="Y276" i="11"/>
  <c r="Z276" i="11" s="1"/>
  <c r="U277" i="10"/>
  <c r="S278" i="10"/>
  <c r="S280" i="8"/>
  <c r="R277" i="11"/>
  <c r="U276" i="11"/>
  <c r="V276" i="11" s="1"/>
  <c r="P280" i="11"/>
  <c r="T279" i="11"/>
  <c r="X277" i="15"/>
  <c r="S278" i="15"/>
  <c r="W277" i="15"/>
  <c r="P277" i="7"/>
  <c r="AA276" i="7"/>
  <c r="AB276" i="7" s="1"/>
  <c r="AC276" i="7"/>
  <c r="AD276" i="7" s="1"/>
  <c r="Y276" i="7"/>
  <c r="Z276" i="7" s="1"/>
  <c r="AC277" i="15"/>
  <c r="AD277" i="15" s="1"/>
  <c r="Y277" i="15"/>
  <c r="Z277" i="15" s="1"/>
  <c r="AA277" i="15"/>
  <c r="AB277" i="15" s="1"/>
  <c r="P278" i="15"/>
  <c r="U277" i="15"/>
  <c r="Q280" i="15"/>
  <c r="X277" i="6"/>
  <c r="W277" i="6"/>
  <c r="S278" i="6"/>
  <c r="U276" i="14"/>
  <c r="Q277" i="14"/>
  <c r="W276" i="14"/>
  <c r="S277" i="14"/>
  <c r="X276" i="14"/>
  <c r="U276" i="5"/>
  <c r="Q277" i="5"/>
  <c r="P277" i="5"/>
  <c r="AA276" i="5"/>
  <c r="AB276" i="5" s="1"/>
  <c r="AC276" i="5"/>
  <c r="AD276" i="5" s="1"/>
  <c r="Y276" i="5"/>
  <c r="Z276" i="5" s="1"/>
  <c r="Q278" i="5" l="1"/>
  <c r="U277" i="5"/>
  <c r="Q278" i="8"/>
  <c r="X277" i="8"/>
  <c r="Y277" i="8" s="1"/>
  <c r="Z277" i="8"/>
  <c r="AA277" i="8" s="1"/>
  <c r="X277" i="5"/>
  <c r="W277" i="5"/>
  <c r="S278" i="5"/>
  <c r="R278" i="8"/>
  <c r="V277" i="8"/>
  <c r="W277" i="8" s="1"/>
  <c r="U277" i="8"/>
  <c r="Q279" i="9"/>
  <c r="W278" i="9"/>
  <c r="X278" i="9" s="1"/>
  <c r="Y278" i="9"/>
  <c r="Z278" i="9" s="1"/>
  <c r="U277" i="14"/>
  <c r="Q278" i="14"/>
  <c r="P279" i="15"/>
  <c r="AA278" i="15"/>
  <c r="AB278" i="15" s="1"/>
  <c r="AC278" i="15"/>
  <c r="AD278" i="15" s="1"/>
  <c r="Y278" i="15"/>
  <c r="Z278" i="15" s="1"/>
  <c r="U278" i="15"/>
  <c r="S279" i="10"/>
  <c r="U278" i="10"/>
  <c r="Q278" i="11"/>
  <c r="Y277" i="11"/>
  <c r="Z277" i="11" s="1"/>
  <c r="W277" i="11"/>
  <c r="X277" i="11" s="1"/>
  <c r="W278" i="10"/>
  <c r="AC277" i="14"/>
  <c r="AD277" i="14" s="1"/>
  <c r="Y277" i="14"/>
  <c r="Z277" i="14" s="1"/>
  <c r="AA277" i="14"/>
  <c r="AB277" i="14" s="1"/>
  <c r="P278" i="14"/>
  <c r="Q278" i="7"/>
  <c r="U277" i="7"/>
  <c r="Z281" i="13"/>
  <c r="AA281" i="13" s="1"/>
  <c r="X281" i="13"/>
  <c r="Y281" i="13" s="1"/>
  <c r="T281" i="13"/>
  <c r="P282" i="13"/>
  <c r="W278" i="15"/>
  <c r="S279" i="15"/>
  <c r="X278" i="15"/>
  <c r="R278" i="11"/>
  <c r="U277" i="11"/>
  <c r="V277" i="11" s="1"/>
  <c r="R279" i="9"/>
  <c r="U279" i="9" s="1"/>
  <c r="V279" i="9" s="1"/>
  <c r="U278" i="9"/>
  <c r="V278" i="9" s="1"/>
  <c r="U278" i="6"/>
  <c r="Q279" i="6"/>
  <c r="AC277" i="7"/>
  <c r="AD277" i="7" s="1"/>
  <c r="Y277" i="7"/>
  <c r="Z277" i="7" s="1"/>
  <c r="P278" i="7"/>
  <c r="AA277" i="7"/>
  <c r="AB277" i="7" s="1"/>
  <c r="Z279" i="10"/>
  <c r="AA279" i="10" s="1"/>
  <c r="V279" i="10"/>
  <c r="W279" i="10" s="1"/>
  <c r="X279" i="10"/>
  <c r="Y279" i="10" s="1"/>
  <c r="P280" i="10"/>
  <c r="T279" i="10"/>
  <c r="P281" i="9"/>
  <c r="AC277" i="5"/>
  <c r="AD277" i="5" s="1"/>
  <c r="Y277" i="5"/>
  <c r="Z277" i="5" s="1"/>
  <c r="P278" i="5"/>
  <c r="AA277" i="5"/>
  <c r="AB277" i="5" s="1"/>
  <c r="X277" i="14"/>
  <c r="S278" i="14"/>
  <c r="W277" i="14"/>
  <c r="S279" i="6"/>
  <c r="X278" i="6"/>
  <c r="W278" i="6"/>
  <c r="Q281" i="15"/>
  <c r="P281" i="11"/>
  <c r="S281" i="8"/>
  <c r="X277" i="7"/>
  <c r="W277" i="7"/>
  <c r="S278" i="7"/>
  <c r="AC278" i="6"/>
  <c r="AD278" i="6" s="1"/>
  <c r="Y278" i="6"/>
  <c r="Z278" i="6" s="1"/>
  <c r="P279" i="6"/>
  <c r="AA278" i="6"/>
  <c r="AB278" i="6" s="1"/>
  <c r="P280" i="8"/>
  <c r="T279" i="8"/>
  <c r="P282" i="12"/>
  <c r="X281" i="12"/>
  <c r="Y281" i="12" s="1"/>
  <c r="U281" i="12"/>
  <c r="R282" i="12"/>
  <c r="R283" i="12" s="1"/>
  <c r="R284" i="12" s="1"/>
  <c r="R285" i="12" s="1"/>
  <c r="R286" i="12" s="1"/>
  <c r="R287" i="12" s="1"/>
  <c r="R288" i="12" s="1"/>
  <c r="R289" i="12" s="1"/>
  <c r="R290" i="12" s="1"/>
  <c r="R291" i="12" s="1"/>
  <c r="R292" i="12" s="1"/>
  <c r="R293" i="12" s="1"/>
  <c r="Z281" i="12"/>
  <c r="AA281" i="12" s="1"/>
  <c r="T281" i="12"/>
  <c r="W278" i="7" l="1"/>
  <c r="S279" i="7"/>
  <c r="X278" i="7"/>
  <c r="Q279" i="14"/>
  <c r="U278" i="14"/>
  <c r="R280" i="9"/>
  <c r="Q280" i="9"/>
  <c r="Y279" i="9"/>
  <c r="Z279" i="9" s="1"/>
  <c r="W279" i="9"/>
  <c r="X279" i="9" s="1"/>
  <c r="W278" i="5"/>
  <c r="S279" i="5"/>
  <c r="X278" i="5"/>
  <c r="P280" i="6"/>
  <c r="AA279" i="6"/>
  <c r="AB279" i="6" s="1"/>
  <c r="AC279" i="6"/>
  <c r="AD279" i="6" s="1"/>
  <c r="Y279" i="6"/>
  <c r="Z279" i="6" s="1"/>
  <c r="Q282" i="15"/>
  <c r="R282" i="15"/>
  <c r="R283" i="15" s="1"/>
  <c r="R284" i="15" s="1"/>
  <c r="R285" i="15" s="1"/>
  <c r="R286" i="15" s="1"/>
  <c r="R287" i="15" s="1"/>
  <c r="R288" i="15" s="1"/>
  <c r="R289" i="15" s="1"/>
  <c r="R290" i="15" s="1"/>
  <c r="R291" i="15" s="1"/>
  <c r="R292" i="15" s="1"/>
  <c r="R293" i="15" s="1"/>
  <c r="R294" i="15" s="1"/>
  <c r="R295" i="15" s="1"/>
  <c r="R296" i="15" s="1"/>
  <c r="R297" i="15" s="1"/>
  <c r="R298" i="15" s="1"/>
  <c r="R299" i="15" s="1"/>
  <c r="R300" i="15" s="1"/>
  <c r="R301" i="15" s="1"/>
  <c r="R302" i="15" s="1"/>
  <c r="R303" i="15" s="1"/>
  <c r="R304" i="15" s="1"/>
  <c r="R305" i="15" s="1"/>
  <c r="X279" i="6"/>
  <c r="W279" i="6"/>
  <c r="S280" i="6"/>
  <c r="X279" i="15"/>
  <c r="W279" i="15"/>
  <c r="S280" i="15"/>
  <c r="P279" i="14"/>
  <c r="AA278" i="14"/>
  <c r="AB278" i="14" s="1"/>
  <c r="AC278" i="14"/>
  <c r="AD278" i="14" s="1"/>
  <c r="Y278" i="14"/>
  <c r="Z278" i="14" s="1"/>
  <c r="Q279" i="8"/>
  <c r="X278" i="8"/>
  <c r="Y278" i="8" s="1"/>
  <c r="Z278" i="8"/>
  <c r="AA278" i="8" s="1"/>
  <c r="U278" i="7"/>
  <c r="Q279" i="7"/>
  <c r="P283" i="12"/>
  <c r="X282" i="12"/>
  <c r="Y282" i="12" s="1"/>
  <c r="Z282" i="12"/>
  <c r="AA282" i="12" s="1"/>
  <c r="U282" i="12"/>
  <c r="P279" i="5"/>
  <c r="AA278" i="5"/>
  <c r="AB278" i="5" s="1"/>
  <c r="AC278" i="5"/>
  <c r="AD278" i="5" s="1"/>
  <c r="Y278" i="5"/>
  <c r="Z278" i="5" s="1"/>
  <c r="P282" i="9"/>
  <c r="P281" i="10"/>
  <c r="X280" i="10"/>
  <c r="Y280" i="10" s="1"/>
  <c r="V280" i="10"/>
  <c r="W280" i="10" s="1"/>
  <c r="Q280" i="6"/>
  <c r="U279" i="6"/>
  <c r="S280" i="10"/>
  <c r="U279" i="10"/>
  <c r="Q279" i="11"/>
  <c r="Y278" i="11"/>
  <c r="Z278" i="11" s="1"/>
  <c r="W278" i="11"/>
  <c r="X278" i="11" s="1"/>
  <c r="P281" i="8"/>
  <c r="S282" i="8"/>
  <c r="P282" i="11"/>
  <c r="W278" i="14"/>
  <c r="S279" i="14"/>
  <c r="X278" i="14"/>
  <c r="P279" i="7"/>
  <c r="AA278" i="7"/>
  <c r="AB278" i="7" s="1"/>
  <c r="AC278" i="7"/>
  <c r="AD278" i="7" s="1"/>
  <c r="Y278" i="7"/>
  <c r="Z278" i="7" s="1"/>
  <c r="R279" i="11"/>
  <c r="U279" i="11" s="1"/>
  <c r="V279" i="11" s="1"/>
  <c r="U278" i="11"/>
  <c r="V278" i="11" s="1"/>
  <c r="Z282" i="13"/>
  <c r="AA282" i="13" s="1"/>
  <c r="X282" i="13"/>
  <c r="Y282" i="13" s="1"/>
  <c r="P283" i="13"/>
  <c r="AC279" i="15"/>
  <c r="AD279" i="15" s="1"/>
  <c r="Y279" i="15"/>
  <c r="Z279" i="15" s="1"/>
  <c r="P280" i="15"/>
  <c r="AA279" i="15"/>
  <c r="AB279" i="15" s="1"/>
  <c r="U279" i="15"/>
  <c r="R279" i="8"/>
  <c r="U278" i="8"/>
  <c r="V278" i="8"/>
  <c r="W278" i="8" s="1"/>
  <c r="U278" i="5"/>
  <c r="Q279" i="5"/>
  <c r="P284" i="13" l="1"/>
  <c r="X283" i="13"/>
  <c r="Y283" i="13" s="1"/>
  <c r="Z283" i="13"/>
  <c r="AA283" i="13" s="1"/>
  <c r="AC279" i="7"/>
  <c r="AD279" i="7" s="1"/>
  <c r="Y279" i="7"/>
  <c r="Z279" i="7" s="1"/>
  <c r="P280" i="7"/>
  <c r="AA279" i="7"/>
  <c r="AB279" i="7" s="1"/>
  <c r="Q280" i="11"/>
  <c r="R280" i="11"/>
  <c r="W279" i="11"/>
  <c r="X279" i="11" s="1"/>
  <c r="Y279" i="11"/>
  <c r="Z279" i="11" s="1"/>
  <c r="U280" i="6"/>
  <c r="Q281" i="6"/>
  <c r="P282" i="10"/>
  <c r="X281" i="10"/>
  <c r="Y281" i="10" s="1"/>
  <c r="V281" i="10"/>
  <c r="AC279" i="5"/>
  <c r="AD279" i="5" s="1"/>
  <c r="Y279" i="5"/>
  <c r="Z279" i="5" s="1"/>
  <c r="P280" i="5"/>
  <c r="AA279" i="5"/>
  <c r="AB279" i="5" s="1"/>
  <c r="Z283" i="12"/>
  <c r="AA283" i="12" s="1"/>
  <c r="U283" i="12"/>
  <c r="X283" i="12"/>
  <c r="Y283" i="12" s="1"/>
  <c r="P284" i="12"/>
  <c r="X279" i="5"/>
  <c r="W279" i="5"/>
  <c r="S280" i="5"/>
  <c r="Q281" i="9"/>
  <c r="W280" i="9"/>
  <c r="X280" i="9" s="1"/>
  <c r="Y280" i="9"/>
  <c r="Z280" i="9" s="1"/>
  <c r="P281" i="15"/>
  <c r="AA280" i="15"/>
  <c r="AB280" i="15" s="1"/>
  <c r="Y280" i="15"/>
  <c r="Z280" i="15" s="1"/>
  <c r="AC280" i="15"/>
  <c r="AD280" i="15" s="1"/>
  <c r="U280" i="15"/>
  <c r="S283" i="8"/>
  <c r="Q280" i="7"/>
  <c r="U279" i="7"/>
  <c r="Q280" i="8"/>
  <c r="R280" i="8"/>
  <c r="X279" i="8"/>
  <c r="Y279" i="8" s="1"/>
  <c r="Z279" i="8"/>
  <c r="AA279" i="8" s="1"/>
  <c r="AC279" i="14"/>
  <c r="AD279" i="14" s="1"/>
  <c r="Y279" i="14"/>
  <c r="Z279" i="14" s="1"/>
  <c r="AA279" i="14"/>
  <c r="AB279" i="14" s="1"/>
  <c r="P280" i="14"/>
  <c r="S281" i="6"/>
  <c r="X280" i="6"/>
  <c r="W280" i="6"/>
  <c r="Q283" i="15"/>
  <c r="R281" i="9"/>
  <c r="U280" i="9"/>
  <c r="V280" i="9" s="1"/>
  <c r="X279" i="7"/>
  <c r="W279" i="7"/>
  <c r="S280" i="7"/>
  <c r="P282" i="8"/>
  <c r="U279" i="14"/>
  <c r="Q280" i="14"/>
  <c r="Q280" i="5"/>
  <c r="U279" i="5"/>
  <c r="U279" i="8"/>
  <c r="V279" i="8"/>
  <c r="W279" i="8" s="1"/>
  <c r="S280" i="14"/>
  <c r="W279" i="14"/>
  <c r="X279" i="14"/>
  <c r="P283" i="11"/>
  <c r="S281" i="10"/>
  <c r="U280" i="10"/>
  <c r="Z280" i="10"/>
  <c r="AA280" i="10" s="1"/>
  <c r="P283" i="9"/>
  <c r="W280" i="15"/>
  <c r="S281" i="15"/>
  <c r="X280" i="15"/>
  <c r="AC280" i="6"/>
  <c r="AD280" i="6" s="1"/>
  <c r="Y280" i="6"/>
  <c r="Z280" i="6" s="1"/>
  <c r="P281" i="6"/>
  <c r="AA280" i="6"/>
  <c r="AB280" i="6" s="1"/>
  <c r="P284" i="11" l="1"/>
  <c r="W280" i="7"/>
  <c r="S281" i="7"/>
  <c r="X280" i="7"/>
  <c r="W280" i="14"/>
  <c r="S281" i="14"/>
  <c r="X280" i="14"/>
  <c r="U280" i="5"/>
  <c r="Q281" i="5"/>
  <c r="Q284" i="15"/>
  <c r="W281" i="6"/>
  <c r="S282" i="6"/>
  <c r="X281" i="6"/>
  <c r="Q281" i="8"/>
  <c r="X280" i="8"/>
  <c r="Y280" i="8" s="1"/>
  <c r="Z280" i="8"/>
  <c r="AA280" i="8" s="1"/>
  <c r="S284" i="8"/>
  <c r="Q282" i="9"/>
  <c r="Y281" i="9"/>
  <c r="Z281" i="9" s="1"/>
  <c r="W281" i="9"/>
  <c r="X281" i="9" s="1"/>
  <c r="V282" i="10"/>
  <c r="W282" i="10" s="1"/>
  <c r="P283" i="10"/>
  <c r="X282" i="10"/>
  <c r="Y282" i="10" s="1"/>
  <c r="P281" i="7"/>
  <c r="AA280" i="7"/>
  <c r="AB280" i="7" s="1"/>
  <c r="AC280" i="7"/>
  <c r="AD280" i="7" s="1"/>
  <c r="Y280" i="7"/>
  <c r="Z280" i="7" s="1"/>
  <c r="P282" i="6"/>
  <c r="AA281" i="6"/>
  <c r="AB281" i="6" s="1"/>
  <c r="AC281" i="6"/>
  <c r="AD281" i="6" s="1"/>
  <c r="Y281" i="6"/>
  <c r="Z281" i="6" s="1"/>
  <c r="U280" i="14"/>
  <c r="Q281" i="14"/>
  <c r="P281" i="14"/>
  <c r="AA280" i="14"/>
  <c r="AB280" i="14" s="1"/>
  <c r="Y280" i="14"/>
  <c r="Z280" i="14" s="1"/>
  <c r="AC280" i="14"/>
  <c r="AD280" i="14" s="1"/>
  <c r="P282" i="15"/>
  <c r="AA281" i="15"/>
  <c r="AB281" i="15" s="1"/>
  <c r="Y281" i="15"/>
  <c r="Z281" i="15" s="1"/>
  <c r="AC281" i="15"/>
  <c r="AD281" i="15" s="1"/>
  <c r="U281" i="15"/>
  <c r="W280" i="5"/>
  <c r="S281" i="5"/>
  <c r="X280" i="5"/>
  <c r="U284" i="12"/>
  <c r="Z284" i="12"/>
  <c r="AA284" i="12" s="1"/>
  <c r="X284" i="12"/>
  <c r="Y284" i="12" s="1"/>
  <c r="P285" i="12"/>
  <c r="W281" i="10"/>
  <c r="U281" i="6"/>
  <c r="Q282" i="6"/>
  <c r="R282" i="6"/>
  <c r="R283" i="6" s="1"/>
  <c r="R284" i="6" s="1"/>
  <c r="R285" i="6" s="1"/>
  <c r="R286" i="6" s="1"/>
  <c r="R287" i="6" s="1"/>
  <c r="R288" i="6" s="1"/>
  <c r="R289" i="6" s="1"/>
  <c r="R290" i="6" s="1"/>
  <c r="R291" i="6" s="1"/>
  <c r="R292" i="6" s="1"/>
  <c r="R293" i="6" s="1"/>
  <c r="R294" i="6" s="1"/>
  <c r="R295" i="6" s="1"/>
  <c r="R296" i="6" s="1"/>
  <c r="R297" i="6" s="1"/>
  <c r="R298" i="6" s="1"/>
  <c r="R299" i="6" s="1"/>
  <c r="R300" i="6" s="1"/>
  <c r="R301" i="6" s="1"/>
  <c r="R302" i="6" s="1"/>
  <c r="R303" i="6" s="1"/>
  <c r="R304" i="6" s="1"/>
  <c r="R305" i="6" s="1"/>
  <c r="R281" i="11"/>
  <c r="U280" i="11"/>
  <c r="V280" i="11" s="1"/>
  <c r="Z284" i="13"/>
  <c r="AA284" i="13" s="1"/>
  <c r="P285" i="13"/>
  <c r="X284" i="13"/>
  <c r="Y284" i="13" s="1"/>
  <c r="P284" i="9"/>
  <c r="P283" i="8"/>
  <c r="R282" i="9"/>
  <c r="U281" i="9"/>
  <c r="V281" i="9" s="1"/>
  <c r="R281" i="8"/>
  <c r="U280" i="8"/>
  <c r="V280" i="8"/>
  <c r="W280" i="8" s="1"/>
  <c r="X281" i="15"/>
  <c r="W281" i="15"/>
  <c r="S282" i="15"/>
  <c r="U281" i="10"/>
  <c r="S282" i="10"/>
  <c r="U280" i="7"/>
  <c r="Q281" i="7"/>
  <c r="P281" i="5"/>
  <c r="AA280" i="5"/>
  <c r="AB280" i="5" s="1"/>
  <c r="AC280" i="5"/>
  <c r="AD280" i="5" s="1"/>
  <c r="Y280" i="5"/>
  <c r="Z280" i="5" s="1"/>
  <c r="Z281" i="10"/>
  <c r="AA281" i="10" s="1"/>
  <c r="Q281" i="11"/>
  <c r="W280" i="11"/>
  <c r="X280" i="11" s="1"/>
  <c r="Y280" i="11"/>
  <c r="Z280" i="11" s="1"/>
  <c r="P285" i="11" l="1"/>
  <c r="Q282" i="11"/>
  <c r="Y281" i="11"/>
  <c r="Z281" i="11" s="1"/>
  <c r="W281" i="11"/>
  <c r="X281" i="11" s="1"/>
  <c r="U282" i="10"/>
  <c r="S283" i="10"/>
  <c r="Q283" i="6"/>
  <c r="U282" i="6"/>
  <c r="X281" i="5"/>
  <c r="W281" i="5"/>
  <c r="S282" i="5"/>
  <c r="AC282" i="6"/>
  <c r="AD282" i="6" s="1"/>
  <c r="Y282" i="6"/>
  <c r="Z282" i="6" s="1"/>
  <c r="P283" i="6"/>
  <c r="AA282" i="6"/>
  <c r="AB282" i="6" s="1"/>
  <c r="P282" i="7"/>
  <c r="AA281" i="7"/>
  <c r="AB281" i="7" s="1"/>
  <c r="AC281" i="7"/>
  <c r="AD281" i="7" s="1"/>
  <c r="Y281" i="7"/>
  <c r="Z281" i="7" s="1"/>
  <c r="Z282" i="10"/>
  <c r="AA282" i="10" s="1"/>
  <c r="S285" i="8"/>
  <c r="Q282" i="8"/>
  <c r="Z281" i="8"/>
  <c r="AA281" i="8" s="1"/>
  <c r="X281" i="8"/>
  <c r="Y281" i="8" s="1"/>
  <c r="X281" i="7"/>
  <c r="W281" i="7"/>
  <c r="S282" i="7"/>
  <c r="U281" i="14"/>
  <c r="Q282" i="14"/>
  <c r="R282" i="14"/>
  <c r="R283" i="14" s="1"/>
  <c r="R284" i="14" s="1"/>
  <c r="R285" i="14" s="1"/>
  <c r="R286" i="14" s="1"/>
  <c r="R287" i="14" s="1"/>
  <c r="R288" i="14" s="1"/>
  <c r="R289" i="14" s="1"/>
  <c r="R290" i="14" s="1"/>
  <c r="R291" i="14" s="1"/>
  <c r="R292" i="14" s="1"/>
  <c r="R293" i="14" s="1"/>
  <c r="R294" i="14" s="1"/>
  <c r="R295" i="14" s="1"/>
  <c r="R296" i="14" s="1"/>
  <c r="R297" i="14" s="1"/>
  <c r="R298" i="14" s="1"/>
  <c r="R299" i="14" s="1"/>
  <c r="R300" i="14" s="1"/>
  <c r="R301" i="14" s="1"/>
  <c r="R302" i="14" s="1"/>
  <c r="R303" i="14" s="1"/>
  <c r="R304" i="14" s="1"/>
  <c r="R305" i="14" s="1"/>
  <c r="Q283" i="9"/>
  <c r="Y282" i="9"/>
  <c r="Z282" i="9" s="1"/>
  <c r="W282" i="9"/>
  <c r="X282" i="9" s="1"/>
  <c r="R283" i="9"/>
  <c r="U282" i="9"/>
  <c r="V282" i="9" s="1"/>
  <c r="P284" i="8"/>
  <c r="P285" i="9"/>
  <c r="Q285" i="15"/>
  <c r="X281" i="14"/>
  <c r="S282" i="14"/>
  <c r="W281" i="14"/>
  <c r="R282" i="8"/>
  <c r="U281" i="8"/>
  <c r="V281" i="8"/>
  <c r="W281" i="8" s="1"/>
  <c r="Z285" i="13"/>
  <c r="AA285" i="13" s="1"/>
  <c r="X285" i="13"/>
  <c r="Y285" i="13" s="1"/>
  <c r="P286" i="13"/>
  <c r="P286" i="12"/>
  <c r="X285" i="12"/>
  <c r="Y285" i="12" s="1"/>
  <c r="U285" i="12"/>
  <c r="Z285" i="12"/>
  <c r="AA285" i="12" s="1"/>
  <c r="P282" i="5"/>
  <c r="AA281" i="5"/>
  <c r="AB281" i="5" s="1"/>
  <c r="AC281" i="5"/>
  <c r="AD281" i="5" s="1"/>
  <c r="Y281" i="5"/>
  <c r="Z281" i="5" s="1"/>
  <c r="U281" i="7"/>
  <c r="Q282" i="7"/>
  <c r="R282" i="7"/>
  <c r="R283" i="7" s="1"/>
  <c r="R284" i="7" s="1"/>
  <c r="R285" i="7" s="1"/>
  <c r="R286" i="7" s="1"/>
  <c r="R287" i="7" s="1"/>
  <c r="R288" i="7" s="1"/>
  <c r="R289" i="7" s="1"/>
  <c r="R290" i="7" s="1"/>
  <c r="R291" i="7" s="1"/>
  <c r="R292" i="7" s="1"/>
  <c r="R293" i="7" s="1"/>
  <c r="R294" i="7" s="1"/>
  <c r="R295" i="7" s="1"/>
  <c r="R296" i="7" s="1"/>
  <c r="R297" i="7" s="1"/>
  <c r="R298" i="7" s="1"/>
  <c r="R299" i="7" s="1"/>
  <c r="R300" i="7" s="1"/>
  <c r="R301" i="7" s="1"/>
  <c r="R302" i="7" s="1"/>
  <c r="R303" i="7" s="1"/>
  <c r="R304" i="7" s="1"/>
  <c r="R305" i="7" s="1"/>
  <c r="S283" i="15"/>
  <c r="X282" i="15"/>
  <c r="W282" i="15"/>
  <c r="R282" i="11"/>
  <c r="U281" i="11"/>
  <c r="V281" i="11" s="1"/>
  <c r="AC282" i="15"/>
  <c r="AD282" i="15" s="1"/>
  <c r="Y282" i="15"/>
  <c r="Z282" i="15" s="1"/>
  <c r="AA282" i="15"/>
  <c r="AB282" i="15" s="1"/>
  <c r="P283" i="15"/>
  <c r="U282" i="15"/>
  <c r="P282" i="14"/>
  <c r="AC281" i="14"/>
  <c r="AD281" i="14" s="1"/>
  <c r="AA281" i="14"/>
  <c r="AB281" i="14" s="1"/>
  <c r="Y281" i="14"/>
  <c r="Z281" i="14" s="1"/>
  <c r="Z283" i="10"/>
  <c r="AA283" i="10" s="1"/>
  <c r="V283" i="10"/>
  <c r="W283" i="10" s="1"/>
  <c r="P284" i="10"/>
  <c r="X283" i="10"/>
  <c r="Y283" i="10" s="1"/>
  <c r="X282" i="6"/>
  <c r="W282" i="6"/>
  <c r="S283" i="6"/>
  <c r="U281" i="5"/>
  <c r="R282" i="5"/>
  <c r="R283" i="5" s="1"/>
  <c r="R284" i="5" s="1"/>
  <c r="R285" i="5" s="1"/>
  <c r="R286" i="5" s="1"/>
  <c r="R287" i="5" s="1"/>
  <c r="R288" i="5" s="1"/>
  <c r="R289" i="5" s="1"/>
  <c r="R290" i="5" s="1"/>
  <c r="R291" i="5" s="1"/>
  <c r="R292" i="5" s="1"/>
  <c r="R293" i="5" s="1"/>
  <c r="R294" i="5" s="1"/>
  <c r="R295" i="5" s="1"/>
  <c r="R296" i="5" s="1"/>
  <c r="R297" i="5" s="1"/>
  <c r="R298" i="5" s="1"/>
  <c r="R299" i="5" s="1"/>
  <c r="R300" i="5" s="1"/>
  <c r="R301" i="5" s="1"/>
  <c r="R302" i="5" s="1"/>
  <c r="R303" i="5" s="1"/>
  <c r="R304" i="5" s="1"/>
  <c r="R305" i="5" s="1"/>
  <c r="Q282" i="5"/>
  <c r="W283" i="6" l="1"/>
  <c r="S284" i="6"/>
  <c r="X283" i="6"/>
  <c r="P285" i="10"/>
  <c r="X284" i="10"/>
  <c r="Y284" i="10" s="1"/>
  <c r="V284" i="10"/>
  <c r="P284" i="15"/>
  <c r="AA283" i="15"/>
  <c r="AB283" i="15" s="1"/>
  <c r="AC283" i="15"/>
  <c r="AD283" i="15" s="1"/>
  <c r="Y283" i="15"/>
  <c r="Z283" i="15" s="1"/>
  <c r="U283" i="15"/>
  <c r="S284" i="15"/>
  <c r="X283" i="15"/>
  <c r="W283" i="15"/>
  <c r="Z286" i="13"/>
  <c r="AA286" i="13" s="1"/>
  <c r="P287" i="13"/>
  <c r="X286" i="13"/>
  <c r="Y286" i="13" s="1"/>
  <c r="Q284" i="9"/>
  <c r="W283" i="9"/>
  <c r="X283" i="9" s="1"/>
  <c r="Y283" i="9"/>
  <c r="Z283" i="9" s="1"/>
  <c r="S283" i="7"/>
  <c r="X282" i="7"/>
  <c r="W282" i="7"/>
  <c r="AC282" i="7"/>
  <c r="AD282" i="7" s="1"/>
  <c r="Y282" i="7"/>
  <c r="Z282" i="7" s="1"/>
  <c r="P283" i="7"/>
  <c r="AA282" i="7"/>
  <c r="AB282" i="7" s="1"/>
  <c r="R283" i="8"/>
  <c r="U282" i="8"/>
  <c r="V282" i="8"/>
  <c r="W282" i="8" s="1"/>
  <c r="Q286" i="15"/>
  <c r="R284" i="9"/>
  <c r="U283" i="9"/>
  <c r="V283" i="9" s="1"/>
  <c r="Q283" i="8"/>
  <c r="Z282" i="8"/>
  <c r="AA282" i="8" s="1"/>
  <c r="X282" i="8"/>
  <c r="Y282" i="8" s="1"/>
  <c r="S283" i="5"/>
  <c r="X282" i="5"/>
  <c r="W282" i="5"/>
  <c r="U283" i="6"/>
  <c r="Q284" i="6"/>
  <c r="U282" i="14"/>
  <c r="Q283" i="14"/>
  <c r="S286" i="8"/>
  <c r="P284" i="6"/>
  <c r="AA283" i="6"/>
  <c r="AB283" i="6" s="1"/>
  <c r="AC283" i="6"/>
  <c r="AD283" i="6" s="1"/>
  <c r="Y283" i="6"/>
  <c r="Z283" i="6" s="1"/>
  <c r="S284" i="10"/>
  <c r="U283" i="10"/>
  <c r="Q283" i="11"/>
  <c r="Y282" i="11"/>
  <c r="Z282" i="11" s="1"/>
  <c r="W282" i="11"/>
  <c r="X282" i="11" s="1"/>
  <c r="U282" i="5"/>
  <c r="Q283" i="5"/>
  <c r="R283" i="11"/>
  <c r="U282" i="11"/>
  <c r="V282" i="11" s="1"/>
  <c r="AC282" i="14"/>
  <c r="AD282" i="14" s="1"/>
  <c r="AA282" i="14"/>
  <c r="AB282" i="14" s="1"/>
  <c r="Y282" i="14"/>
  <c r="Z282" i="14" s="1"/>
  <c r="P283" i="14"/>
  <c r="U282" i="7"/>
  <c r="Q283" i="7"/>
  <c r="AC282" i="5"/>
  <c r="AD282" i="5" s="1"/>
  <c r="Y282" i="5"/>
  <c r="Z282" i="5" s="1"/>
  <c r="P283" i="5"/>
  <c r="AA282" i="5"/>
  <c r="AB282" i="5" s="1"/>
  <c r="P287" i="12"/>
  <c r="X286" i="12"/>
  <c r="Y286" i="12" s="1"/>
  <c r="Z286" i="12"/>
  <c r="AA286" i="12" s="1"/>
  <c r="U286" i="12"/>
  <c r="S283" i="14"/>
  <c r="W282" i="14"/>
  <c r="X282" i="14"/>
  <c r="P286" i="9"/>
  <c r="P285" i="8"/>
  <c r="P286" i="11"/>
  <c r="P284" i="5" l="1"/>
  <c r="AA283" i="5"/>
  <c r="AB283" i="5" s="1"/>
  <c r="AC283" i="5"/>
  <c r="AD283" i="5" s="1"/>
  <c r="Y283" i="5"/>
  <c r="Z283" i="5" s="1"/>
  <c r="P286" i="10"/>
  <c r="X285" i="10"/>
  <c r="Y285" i="10" s="1"/>
  <c r="V285" i="10"/>
  <c r="Z285" i="10"/>
  <c r="AA285" i="10" s="1"/>
  <c r="P286" i="8"/>
  <c r="Y283" i="14"/>
  <c r="Z283" i="14" s="1"/>
  <c r="AC283" i="14"/>
  <c r="AD283" i="14" s="1"/>
  <c r="AA283" i="14"/>
  <c r="AB283" i="14" s="1"/>
  <c r="P284" i="14"/>
  <c r="S285" i="10"/>
  <c r="U284" i="10"/>
  <c r="AC284" i="6"/>
  <c r="AD284" i="6" s="1"/>
  <c r="Y284" i="6"/>
  <c r="Z284" i="6" s="1"/>
  <c r="P285" i="6"/>
  <c r="AA284" i="6"/>
  <c r="AB284" i="6" s="1"/>
  <c r="R285" i="9"/>
  <c r="U284" i="9"/>
  <c r="V284" i="9" s="1"/>
  <c r="P284" i="7"/>
  <c r="AA283" i="7"/>
  <c r="AB283" i="7" s="1"/>
  <c r="AC283" i="7"/>
  <c r="AD283" i="7" s="1"/>
  <c r="Y283" i="7"/>
  <c r="Z283" i="7" s="1"/>
  <c r="Q285" i="9"/>
  <c r="Y284" i="9"/>
  <c r="Z284" i="9" s="1"/>
  <c r="W284" i="9"/>
  <c r="X284" i="9" s="1"/>
  <c r="Z284" i="10"/>
  <c r="AA284" i="10" s="1"/>
  <c r="P287" i="9"/>
  <c r="X283" i="14"/>
  <c r="S284" i="14"/>
  <c r="W283" i="14"/>
  <c r="Z287" i="12"/>
  <c r="AA287" i="12" s="1"/>
  <c r="P288" i="12"/>
  <c r="X287" i="12"/>
  <c r="Y287" i="12" s="1"/>
  <c r="U287" i="12"/>
  <c r="R284" i="11"/>
  <c r="U283" i="11"/>
  <c r="V283" i="11" s="1"/>
  <c r="Q284" i="8"/>
  <c r="X283" i="8"/>
  <c r="Y283" i="8" s="1"/>
  <c r="Z283" i="8"/>
  <c r="AA283" i="8" s="1"/>
  <c r="R284" i="8"/>
  <c r="U283" i="8"/>
  <c r="V283" i="8"/>
  <c r="W283" i="8" s="1"/>
  <c r="X283" i="7"/>
  <c r="W283" i="7"/>
  <c r="S284" i="7"/>
  <c r="W284" i="10"/>
  <c r="X284" i="6"/>
  <c r="W284" i="6"/>
  <c r="S285" i="6"/>
  <c r="Q284" i="14"/>
  <c r="U283" i="14"/>
  <c r="AC284" i="15"/>
  <c r="AD284" i="15" s="1"/>
  <c r="Y284" i="15"/>
  <c r="Z284" i="15" s="1"/>
  <c r="P285" i="15"/>
  <c r="AA284" i="15"/>
  <c r="AB284" i="15" s="1"/>
  <c r="U284" i="15"/>
  <c r="P287" i="11"/>
  <c r="Q284" i="7"/>
  <c r="U283" i="7"/>
  <c r="Q284" i="5"/>
  <c r="U283" i="5"/>
  <c r="Q284" i="11"/>
  <c r="Y283" i="11"/>
  <c r="Z283" i="11" s="1"/>
  <c r="W283" i="11"/>
  <c r="X283" i="11" s="1"/>
  <c r="S287" i="8"/>
  <c r="Q285" i="6"/>
  <c r="U284" i="6"/>
  <c r="X283" i="5"/>
  <c r="W283" i="5"/>
  <c r="S284" i="5"/>
  <c r="Q287" i="15"/>
  <c r="P288" i="13"/>
  <c r="X287" i="13"/>
  <c r="Y287" i="13" s="1"/>
  <c r="Z287" i="13"/>
  <c r="AA287" i="13" s="1"/>
  <c r="S285" i="15"/>
  <c r="X284" i="15"/>
  <c r="W284" i="15"/>
  <c r="U285" i="6" l="1"/>
  <c r="Q286" i="6"/>
  <c r="P286" i="15"/>
  <c r="AA285" i="15"/>
  <c r="AB285" i="15" s="1"/>
  <c r="AC285" i="15"/>
  <c r="AD285" i="15" s="1"/>
  <c r="Y285" i="15"/>
  <c r="Z285" i="15" s="1"/>
  <c r="U285" i="15"/>
  <c r="AA284" i="14"/>
  <c r="AB284" i="14" s="1"/>
  <c r="AC284" i="14"/>
  <c r="AD284" i="14" s="1"/>
  <c r="Y284" i="14"/>
  <c r="Z284" i="14" s="1"/>
  <c r="P285" i="14"/>
  <c r="P289" i="13"/>
  <c r="Z288" i="13"/>
  <c r="AA288" i="13" s="1"/>
  <c r="X288" i="13"/>
  <c r="Y288" i="13" s="1"/>
  <c r="Q285" i="11"/>
  <c r="Y284" i="11"/>
  <c r="Z284" i="11" s="1"/>
  <c r="W284" i="11"/>
  <c r="X284" i="11" s="1"/>
  <c r="U284" i="7"/>
  <c r="Q285" i="7"/>
  <c r="P288" i="11"/>
  <c r="W285" i="6"/>
  <c r="S286" i="6"/>
  <c r="X285" i="6"/>
  <c r="S285" i="7"/>
  <c r="X284" i="7"/>
  <c r="W284" i="7"/>
  <c r="Q285" i="8"/>
  <c r="Z284" i="8"/>
  <c r="AA284" i="8" s="1"/>
  <c r="X284" i="8"/>
  <c r="Y284" i="8" s="1"/>
  <c r="R286" i="9"/>
  <c r="U285" i="9"/>
  <c r="V285" i="9" s="1"/>
  <c r="P287" i="8"/>
  <c r="W285" i="10"/>
  <c r="S285" i="5"/>
  <c r="X284" i="5"/>
  <c r="W284" i="5"/>
  <c r="X285" i="15"/>
  <c r="W285" i="15"/>
  <c r="S286" i="15"/>
  <c r="S288" i="8"/>
  <c r="R285" i="8"/>
  <c r="U284" i="8"/>
  <c r="V284" i="8"/>
  <c r="W284" i="8" s="1"/>
  <c r="S285" i="14"/>
  <c r="W284" i="14"/>
  <c r="X284" i="14"/>
  <c r="P288" i="9"/>
  <c r="U284" i="14"/>
  <c r="Q285" i="14"/>
  <c r="R285" i="11"/>
  <c r="U284" i="11"/>
  <c r="V284" i="11" s="1"/>
  <c r="Q288" i="15"/>
  <c r="U284" i="5"/>
  <c r="Q285" i="5"/>
  <c r="U288" i="12"/>
  <c r="Z288" i="12"/>
  <c r="AA288" i="12" s="1"/>
  <c r="P289" i="12"/>
  <c r="X288" i="12"/>
  <c r="Y288" i="12" s="1"/>
  <c r="Q286" i="9"/>
  <c r="W285" i="9"/>
  <c r="X285" i="9" s="1"/>
  <c r="Y285" i="9"/>
  <c r="Z285" i="9" s="1"/>
  <c r="AC284" i="7"/>
  <c r="AD284" i="7" s="1"/>
  <c r="Y284" i="7"/>
  <c r="Z284" i="7" s="1"/>
  <c r="P285" i="7"/>
  <c r="AA284" i="7"/>
  <c r="AB284" i="7" s="1"/>
  <c r="P286" i="6"/>
  <c r="AA285" i="6"/>
  <c r="AB285" i="6" s="1"/>
  <c r="AC285" i="6"/>
  <c r="AD285" i="6" s="1"/>
  <c r="Y285" i="6"/>
  <c r="Z285" i="6" s="1"/>
  <c r="U285" i="10"/>
  <c r="S286" i="10"/>
  <c r="Z286" i="10" s="1"/>
  <c r="AA286" i="10" s="1"/>
  <c r="V286" i="10"/>
  <c r="W286" i="10" s="1"/>
  <c r="X286" i="10"/>
  <c r="Y286" i="10" s="1"/>
  <c r="P287" i="10"/>
  <c r="AC284" i="5"/>
  <c r="AD284" i="5" s="1"/>
  <c r="Y284" i="5"/>
  <c r="Z284" i="5" s="1"/>
  <c r="P285" i="5"/>
  <c r="AA284" i="5"/>
  <c r="AB284" i="5" s="1"/>
  <c r="R286" i="8" l="1"/>
  <c r="V285" i="8"/>
  <c r="W285" i="8" s="1"/>
  <c r="U285" i="8"/>
  <c r="P286" i="7"/>
  <c r="AA285" i="7"/>
  <c r="AB285" i="7" s="1"/>
  <c r="AC285" i="7"/>
  <c r="AD285" i="7" s="1"/>
  <c r="Y285" i="7"/>
  <c r="Z285" i="7" s="1"/>
  <c r="Q286" i="14"/>
  <c r="U285" i="14"/>
  <c r="P289" i="9"/>
  <c r="X285" i="14"/>
  <c r="S286" i="14"/>
  <c r="W285" i="14"/>
  <c r="S289" i="8"/>
  <c r="P288" i="8"/>
  <c r="X285" i="7"/>
  <c r="W285" i="7"/>
  <c r="S286" i="7"/>
  <c r="Q286" i="7"/>
  <c r="U285" i="7"/>
  <c r="Q286" i="11"/>
  <c r="W285" i="11"/>
  <c r="X285" i="11" s="1"/>
  <c r="Y285" i="11"/>
  <c r="Z285" i="11" s="1"/>
  <c r="AC285" i="14"/>
  <c r="AD285" i="14" s="1"/>
  <c r="AA285" i="14"/>
  <c r="AB285" i="14" s="1"/>
  <c r="Y285" i="14"/>
  <c r="Z285" i="14" s="1"/>
  <c r="P286" i="14"/>
  <c r="AC286" i="15"/>
  <c r="AD286" i="15" s="1"/>
  <c r="Y286" i="15"/>
  <c r="Z286" i="15" s="1"/>
  <c r="P287" i="15"/>
  <c r="AA286" i="15"/>
  <c r="AB286" i="15" s="1"/>
  <c r="U286" i="15"/>
  <c r="P290" i="12"/>
  <c r="X289" i="12"/>
  <c r="Y289" i="12" s="1"/>
  <c r="U289" i="12"/>
  <c r="Z289" i="12"/>
  <c r="AA289" i="12" s="1"/>
  <c r="R286" i="11"/>
  <c r="U285" i="11"/>
  <c r="V285" i="11" s="1"/>
  <c r="V287" i="10"/>
  <c r="X287" i="10"/>
  <c r="Y287" i="10" s="1"/>
  <c r="P288" i="10"/>
  <c r="Q287" i="9"/>
  <c r="W286" i="9"/>
  <c r="X286" i="9" s="1"/>
  <c r="Y286" i="9"/>
  <c r="Z286" i="9" s="1"/>
  <c r="Q289" i="15"/>
  <c r="Q286" i="8"/>
  <c r="Z285" i="8"/>
  <c r="AA285" i="8" s="1"/>
  <c r="X285" i="8"/>
  <c r="Y285" i="8" s="1"/>
  <c r="Q287" i="6"/>
  <c r="U286" i="6"/>
  <c r="X285" i="5"/>
  <c r="W285" i="5"/>
  <c r="S286" i="5"/>
  <c r="Z289" i="13"/>
  <c r="AA289" i="13" s="1"/>
  <c r="P290" i="13"/>
  <c r="X289" i="13"/>
  <c r="Y289" i="13" s="1"/>
  <c r="U286" i="10"/>
  <c r="S287" i="10"/>
  <c r="P286" i="5"/>
  <c r="AA285" i="5"/>
  <c r="AB285" i="5" s="1"/>
  <c r="AC285" i="5"/>
  <c r="AD285" i="5" s="1"/>
  <c r="Y285" i="5"/>
  <c r="Z285" i="5" s="1"/>
  <c r="AC286" i="6"/>
  <c r="AD286" i="6" s="1"/>
  <c r="Y286" i="6"/>
  <c r="Z286" i="6" s="1"/>
  <c r="P287" i="6"/>
  <c r="AA286" i="6"/>
  <c r="AB286" i="6" s="1"/>
  <c r="Q286" i="5"/>
  <c r="U285" i="5"/>
  <c r="S287" i="15"/>
  <c r="X286" i="15"/>
  <c r="W286" i="15"/>
  <c r="R287" i="9"/>
  <c r="U286" i="9"/>
  <c r="V286" i="9" s="1"/>
  <c r="X286" i="6"/>
  <c r="W286" i="6"/>
  <c r="S287" i="6"/>
  <c r="P289" i="11"/>
  <c r="U286" i="5" l="1"/>
  <c r="Q287" i="5"/>
  <c r="Q287" i="11"/>
  <c r="Y286" i="11"/>
  <c r="Z286" i="11" s="1"/>
  <c r="W286" i="11"/>
  <c r="X286" i="11" s="1"/>
  <c r="U286" i="14"/>
  <c r="Q287" i="14"/>
  <c r="P290" i="11"/>
  <c r="S288" i="10"/>
  <c r="U287" i="10"/>
  <c r="Q287" i="8"/>
  <c r="Z286" i="8"/>
  <c r="AA286" i="8" s="1"/>
  <c r="X286" i="8"/>
  <c r="Y286" i="8" s="1"/>
  <c r="W287" i="10"/>
  <c r="P289" i="8"/>
  <c r="S287" i="14"/>
  <c r="W286" i="14"/>
  <c r="X286" i="14"/>
  <c r="P291" i="13"/>
  <c r="Z290" i="13"/>
  <c r="AA290" i="13" s="1"/>
  <c r="X290" i="13"/>
  <c r="Y290" i="13" s="1"/>
  <c r="R287" i="11"/>
  <c r="U286" i="11"/>
  <c r="V286" i="11" s="1"/>
  <c r="P290" i="9"/>
  <c r="P288" i="6"/>
  <c r="AA287" i="6"/>
  <c r="AB287" i="6" s="1"/>
  <c r="AC287" i="6"/>
  <c r="AD287" i="6" s="1"/>
  <c r="Y287" i="6"/>
  <c r="Z287" i="6" s="1"/>
  <c r="S287" i="5"/>
  <c r="X286" i="5"/>
  <c r="W286" i="5"/>
  <c r="U287" i="6"/>
  <c r="Q288" i="6"/>
  <c r="Q290" i="15"/>
  <c r="Q288" i="9"/>
  <c r="Y287" i="9"/>
  <c r="Z287" i="9" s="1"/>
  <c r="W287" i="9"/>
  <c r="X287" i="9" s="1"/>
  <c r="Z287" i="10"/>
  <c r="AA287" i="10" s="1"/>
  <c r="P287" i="14"/>
  <c r="Y286" i="14"/>
  <c r="Z286" i="14" s="1"/>
  <c r="AC286" i="14"/>
  <c r="AD286" i="14" s="1"/>
  <c r="AA286" i="14"/>
  <c r="AB286" i="14" s="1"/>
  <c r="U286" i="7"/>
  <c r="Q287" i="7"/>
  <c r="S290" i="8"/>
  <c r="AC286" i="5"/>
  <c r="AD286" i="5" s="1"/>
  <c r="Y286" i="5"/>
  <c r="Z286" i="5" s="1"/>
  <c r="P287" i="5"/>
  <c r="AA286" i="5"/>
  <c r="AB286" i="5" s="1"/>
  <c r="P291" i="12"/>
  <c r="X290" i="12"/>
  <c r="Y290" i="12" s="1"/>
  <c r="Z290" i="12"/>
  <c r="AA290" i="12" s="1"/>
  <c r="U290" i="12"/>
  <c r="AC286" i="7"/>
  <c r="AD286" i="7" s="1"/>
  <c r="Y286" i="7"/>
  <c r="Z286" i="7" s="1"/>
  <c r="P287" i="7"/>
  <c r="AA286" i="7"/>
  <c r="AB286" i="7" s="1"/>
  <c r="X287" i="15"/>
  <c r="W287" i="15"/>
  <c r="S288" i="15"/>
  <c r="W287" i="6"/>
  <c r="S288" i="6"/>
  <c r="X287" i="6"/>
  <c r="R288" i="9"/>
  <c r="U287" i="9"/>
  <c r="V287" i="9" s="1"/>
  <c r="P289" i="10"/>
  <c r="X288" i="10"/>
  <c r="Y288" i="10" s="1"/>
  <c r="V288" i="10"/>
  <c r="W288" i="10" s="1"/>
  <c r="P288" i="15"/>
  <c r="AA287" i="15"/>
  <c r="AB287" i="15" s="1"/>
  <c r="AC287" i="15"/>
  <c r="AD287" i="15" s="1"/>
  <c r="Y287" i="15"/>
  <c r="Z287" i="15" s="1"/>
  <c r="U287" i="15"/>
  <c r="S287" i="7"/>
  <c r="X286" i="7"/>
  <c r="W286" i="7"/>
  <c r="R287" i="8"/>
  <c r="U286" i="8"/>
  <c r="V286" i="8"/>
  <c r="W286" i="8" s="1"/>
  <c r="S289" i="10" l="1"/>
  <c r="U288" i="10"/>
  <c r="Z288" i="10"/>
  <c r="AA288" i="10" s="1"/>
  <c r="R289" i="9"/>
  <c r="U288" i="9"/>
  <c r="V288" i="9" s="1"/>
  <c r="S289" i="15"/>
  <c r="X288" i="15"/>
  <c r="W288" i="15"/>
  <c r="P288" i="7"/>
  <c r="AA287" i="7"/>
  <c r="AB287" i="7" s="1"/>
  <c r="AC287" i="7"/>
  <c r="AD287" i="7" s="1"/>
  <c r="Y287" i="7"/>
  <c r="Z287" i="7" s="1"/>
  <c r="P288" i="5"/>
  <c r="AA287" i="5"/>
  <c r="AB287" i="5" s="1"/>
  <c r="AC287" i="5"/>
  <c r="AD287" i="5" s="1"/>
  <c r="Y287" i="5"/>
  <c r="Z287" i="5" s="1"/>
  <c r="S291" i="8"/>
  <c r="Q291" i="15"/>
  <c r="Q288" i="14"/>
  <c r="U287" i="14"/>
  <c r="Q288" i="11"/>
  <c r="W287" i="11"/>
  <c r="X287" i="11" s="1"/>
  <c r="Y287" i="11"/>
  <c r="Z287" i="11" s="1"/>
  <c r="P291" i="9"/>
  <c r="P290" i="8"/>
  <c r="R288" i="8"/>
  <c r="U287" i="8"/>
  <c r="V287" i="8"/>
  <c r="W287" i="8" s="1"/>
  <c r="Q288" i="7"/>
  <c r="U287" i="7"/>
  <c r="Q289" i="6"/>
  <c r="U288" i="6"/>
  <c r="X287" i="5"/>
  <c r="W287" i="5"/>
  <c r="S288" i="5"/>
  <c r="AC288" i="6"/>
  <c r="AD288" i="6" s="1"/>
  <c r="Y288" i="6"/>
  <c r="Z288" i="6" s="1"/>
  <c r="P289" i="6"/>
  <c r="AA288" i="6"/>
  <c r="AB288" i="6" s="1"/>
  <c r="X287" i="14"/>
  <c r="W287" i="14"/>
  <c r="S288" i="14"/>
  <c r="Q288" i="8"/>
  <c r="Z287" i="8"/>
  <c r="AA287" i="8" s="1"/>
  <c r="X287" i="8"/>
  <c r="Y287" i="8" s="1"/>
  <c r="Q288" i="5"/>
  <c r="U287" i="5"/>
  <c r="R288" i="11"/>
  <c r="U287" i="11"/>
  <c r="V287" i="11" s="1"/>
  <c r="X287" i="7"/>
  <c r="W287" i="7"/>
  <c r="S288" i="7"/>
  <c r="AC288" i="15"/>
  <c r="AD288" i="15" s="1"/>
  <c r="Y288" i="15"/>
  <c r="Z288" i="15" s="1"/>
  <c r="P289" i="15"/>
  <c r="AA288" i="15"/>
  <c r="AB288" i="15" s="1"/>
  <c r="U288" i="15"/>
  <c r="P290" i="10"/>
  <c r="X289" i="10"/>
  <c r="Y289" i="10" s="1"/>
  <c r="Z289" i="10"/>
  <c r="AA289" i="10" s="1"/>
  <c r="V289" i="10"/>
  <c r="W289" i="10" s="1"/>
  <c r="X288" i="6"/>
  <c r="W288" i="6"/>
  <c r="S289" i="6"/>
  <c r="Z291" i="12"/>
  <c r="AA291" i="12" s="1"/>
  <c r="U291" i="12"/>
  <c r="P292" i="12"/>
  <c r="X291" i="12"/>
  <c r="Y291" i="12" s="1"/>
  <c r="AA287" i="14"/>
  <c r="AB287" i="14" s="1"/>
  <c r="AC287" i="14"/>
  <c r="AD287" i="14" s="1"/>
  <c r="Y287" i="14"/>
  <c r="Z287" i="14" s="1"/>
  <c r="P288" i="14"/>
  <c r="Q289" i="9"/>
  <c r="Y288" i="9"/>
  <c r="Z288" i="9" s="1"/>
  <c r="W288" i="9"/>
  <c r="X288" i="9" s="1"/>
  <c r="P292" i="13"/>
  <c r="X291" i="13"/>
  <c r="Y291" i="13" s="1"/>
  <c r="Z291" i="13"/>
  <c r="AA291" i="13" s="1"/>
  <c r="P291" i="11"/>
  <c r="X292" i="13" l="1"/>
  <c r="Y292" i="13" s="1"/>
  <c r="P293" i="13"/>
  <c r="Z292" i="13"/>
  <c r="AA292" i="13" s="1"/>
  <c r="R289" i="11"/>
  <c r="U288" i="11"/>
  <c r="V288" i="11" s="1"/>
  <c r="P291" i="8"/>
  <c r="Q292" i="15"/>
  <c r="R290" i="9"/>
  <c r="U289" i="9"/>
  <c r="V289" i="9" s="1"/>
  <c r="U292" i="12"/>
  <c r="Z292" i="12"/>
  <c r="AA292" i="12" s="1"/>
  <c r="X292" i="12"/>
  <c r="Y292" i="12" s="1"/>
  <c r="P293" i="12"/>
  <c r="P290" i="15"/>
  <c r="AA289" i="15"/>
  <c r="AB289" i="15" s="1"/>
  <c r="AC289" i="15"/>
  <c r="AD289" i="15" s="1"/>
  <c r="Y289" i="15"/>
  <c r="Z289" i="15" s="1"/>
  <c r="U289" i="15"/>
  <c r="Q289" i="8"/>
  <c r="X288" i="8"/>
  <c r="Y288" i="8" s="1"/>
  <c r="Z288" i="8"/>
  <c r="AA288" i="8" s="1"/>
  <c r="S289" i="5"/>
  <c r="X288" i="5"/>
  <c r="W288" i="5"/>
  <c r="U289" i="6"/>
  <c r="Q290" i="6"/>
  <c r="Q289" i="11"/>
  <c r="Y288" i="11"/>
  <c r="Z288" i="11" s="1"/>
  <c r="W288" i="11"/>
  <c r="X288" i="11" s="1"/>
  <c r="S289" i="7"/>
  <c r="X288" i="7"/>
  <c r="W288" i="7"/>
  <c r="V290" i="10"/>
  <c r="P291" i="10"/>
  <c r="X290" i="10"/>
  <c r="Y290" i="10" s="1"/>
  <c r="U288" i="5"/>
  <c r="Q289" i="5"/>
  <c r="S289" i="14"/>
  <c r="X288" i="14"/>
  <c r="W288" i="14"/>
  <c r="P290" i="6"/>
  <c r="AA289" i="6"/>
  <c r="AB289" i="6" s="1"/>
  <c r="AC289" i="6"/>
  <c r="AD289" i="6" s="1"/>
  <c r="Y289" i="6"/>
  <c r="Z289" i="6" s="1"/>
  <c r="R289" i="8"/>
  <c r="U288" i="8"/>
  <c r="V288" i="8"/>
  <c r="W288" i="8" s="1"/>
  <c r="X289" i="15"/>
  <c r="W289" i="15"/>
  <c r="S290" i="15"/>
  <c r="AC288" i="14"/>
  <c r="AD288" i="14" s="1"/>
  <c r="P289" i="14"/>
  <c r="AA288" i="14"/>
  <c r="AB288" i="14" s="1"/>
  <c r="Y288" i="14"/>
  <c r="Z288" i="14" s="1"/>
  <c r="W289" i="6"/>
  <c r="S290" i="6"/>
  <c r="X289" i="6"/>
  <c r="P292" i="11"/>
  <c r="T291" i="11"/>
  <c r="Q290" i="9"/>
  <c r="Y289" i="9"/>
  <c r="Z289" i="9" s="1"/>
  <c r="W289" i="9"/>
  <c r="X289" i="9" s="1"/>
  <c r="U288" i="7"/>
  <c r="Q289" i="7"/>
  <c r="T291" i="9"/>
  <c r="P292" i="9"/>
  <c r="U288" i="14"/>
  <c r="Q289" i="14"/>
  <c r="S292" i="8"/>
  <c r="AC288" i="5"/>
  <c r="AD288" i="5" s="1"/>
  <c r="Y288" i="5"/>
  <c r="Z288" i="5" s="1"/>
  <c r="P289" i="5"/>
  <c r="AA288" i="5"/>
  <c r="AB288" i="5" s="1"/>
  <c r="AC288" i="7"/>
  <c r="AD288" i="7" s="1"/>
  <c r="Y288" i="7"/>
  <c r="Z288" i="7" s="1"/>
  <c r="P289" i="7"/>
  <c r="AA288" i="7"/>
  <c r="AB288" i="7" s="1"/>
  <c r="U289" i="10"/>
  <c r="S290" i="10"/>
  <c r="Q290" i="14" l="1"/>
  <c r="U289" i="14"/>
  <c r="R291" i="9"/>
  <c r="U291" i="9" s="1"/>
  <c r="V291" i="9" s="1"/>
  <c r="U290" i="9"/>
  <c r="V290" i="9" s="1"/>
  <c r="R290" i="11"/>
  <c r="U289" i="11"/>
  <c r="V289" i="11" s="1"/>
  <c r="P293" i="11"/>
  <c r="X289" i="14"/>
  <c r="W289" i="14"/>
  <c r="S290" i="14"/>
  <c r="V291" i="10"/>
  <c r="X291" i="10"/>
  <c r="Y291" i="10" s="1"/>
  <c r="P292" i="10"/>
  <c r="T291" i="10"/>
  <c r="Q290" i="11"/>
  <c r="W289" i="11"/>
  <c r="X289" i="11" s="1"/>
  <c r="Y289" i="11"/>
  <c r="Z289" i="11" s="1"/>
  <c r="Q290" i="8"/>
  <c r="X289" i="8"/>
  <c r="Y289" i="8" s="1"/>
  <c r="Z289" i="8"/>
  <c r="AA289" i="8" s="1"/>
  <c r="P293" i="9"/>
  <c r="X290" i="6"/>
  <c r="W290" i="6"/>
  <c r="S291" i="6"/>
  <c r="P290" i="14"/>
  <c r="AC289" i="14"/>
  <c r="AD289" i="14" s="1"/>
  <c r="AA289" i="14"/>
  <c r="AB289" i="14" s="1"/>
  <c r="Y289" i="14"/>
  <c r="Z289" i="14" s="1"/>
  <c r="R290" i="8"/>
  <c r="U289" i="8"/>
  <c r="V289" i="8"/>
  <c r="W289" i="8" s="1"/>
  <c r="AC290" i="6"/>
  <c r="AD290" i="6" s="1"/>
  <c r="Y290" i="6"/>
  <c r="Z290" i="6" s="1"/>
  <c r="P291" i="6"/>
  <c r="AA290" i="6"/>
  <c r="AB290" i="6" s="1"/>
  <c r="Q290" i="5"/>
  <c r="U289" i="5"/>
  <c r="W290" i="10"/>
  <c r="X289" i="7"/>
  <c r="W289" i="7"/>
  <c r="S290" i="7"/>
  <c r="Q291" i="6"/>
  <c r="U290" i="6"/>
  <c r="X289" i="5"/>
  <c r="W289" i="5"/>
  <c r="S290" i="5"/>
  <c r="AC290" i="15"/>
  <c r="AD290" i="15" s="1"/>
  <c r="Y290" i="15"/>
  <c r="Z290" i="15" s="1"/>
  <c r="P291" i="15"/>
  <c r="AA290" i="15"/>
  <c r="AB290" i="15" s="1"/>
  <c r="U290" i="15"/>
  <c r="Q293" i="15"/>
  <c r="P292" i="8"/>
  <c r="T291" i="8"/>
  <c r="P294" i="13"/>
  <c r="T293" i="13"/>
  <c r="Z293" i="13"/>
  <c r="AA293" i="13" s="1"/>
  <c r="X293" i="13"/>
  <c r="Y293" i="13" s="1"/>
  <c r="U290" i="10"/>
  <c r="S291" i="10"/>
  <c r="S291" i="15"/>
  <c r="X290" i="15"/>
  <c r="W290" i="15"/>
  <c r="P290" i="7"/>
  <c r="AA289" i="7"/>
  <c r="AB289" i="7" s="1"/>
  <c r="AC289" i="7"/>
  <c r="AD289" i="7" s="1"/>
  <c r="Y289" i="7"/>
  <c r="Z289" i="7" s="1"/>
  <c r="P290" i="5"/>
  <c r="AA289" i="5"/>
  <c r="AB289" i="5" s="1"/>
  <c r="AC289" i="5"/>
  <c r="AD289" i="5" s="1"/>
  <c r="Y289" i="5"/>
  <c r="Z289" i="5" s="1"/>
  <c r="S293" i="8"/>
  <c r="Q290" i="7"/>
  <c r="U289" i="7"/>
  <c r="Q291" i="9"/>
  <c r="W290" i="9"/>
  <c r="X290" i="9" s="1"/>
  <c r="Y290" i="9"/>
  <c r="Z290" i="9" s="1"/>
  <c r="Z290" i="10"/>
  <c r="AA290" i="10" s="1"/>
  <c r="U293" i="12"/>
  <c r="Z293" i="12"/>
  <c r="AA293" i="12" s="1"/>
  <c r="T293" i="12"/>
  <c r="X293" i="12"/>
  <c r="Y293" i="12" s="1"/>
  <c r="P294" i="12"/>
  <c r="R294" i="12"/>
  <c r="R295" i="12" s="1"/>
  <c r="R296" i="12" s="1"/>
  <c r="R297" i="12" s="1"/>
  <c r="R298" i="12" s="1"/>
  <c r="R299" i="12" s="1"/>
  <c r="R300" i="12" s="1"/>
  <c r="R301" i="12" s="1"/>
  <c r="R302" i="12" s="1"/>
  <c r="R303" i="12" s="1"/>
  <c r="R304" i="12" s="1"/>
  <c r="R305" i="12" s="1"/>
  <c r="Q294" i="15" l="1"/>
  <c r="S291" i="7"/>
  <c r="X290" i="7"/>
  <c r="W290" i="7"/>
  <c r="R291" i="8"/>
  <c r="V290" i="8"/>
  <c r="W290" i="8" s="1"/>
  <c r="U290" i="8"/>
  <c r="P295" i="12"/>
  <c r="X294" i="12"/>
  <c r="Y294" i="12" s="1"/>
  <c r="U294" i="12"/>
  <c r="Z294" i="12"/>
  <c r="AA294" i="12" s="1"/>
  <c r="R292" i="9"/>
  <c r="Q292" i="9"/>
  <c r="W291" i="9"/>
  <c r="X291" i="9" s="1"/>
  <c r="Y291" i="9"/>
  <c r="Z291" i="9" s="1"/>
  <c r="AC290" i="5"/>
  <c r="AD290" i="5" s="1"/>
  <c r="Y290" i="5"/>
  <c r="Z290" i="5" s="1"/>
  <c r="P291" i="5"/>
  <c r="AA290" i="5"/>
  <c r="AB290" i="5" s="1"/>
  <c r="AC290" i="7"/>
  <c r="AD290" i="7" s="1"/>
  <c r="Y290" i="7"/>
  <c r="Z290" i="7" s="1"/>
  <c r="P291" i="7"/>
  <c r="AA290" i="7"/>
  <c r="AB290" i="7" s="1"/>
  <c r="U291" i="10"/>
  <c r="S292" i="10"/>
  <c r="U290" i="5"/>
  <c r="Q291" i="5"/>
  <c r="W291" i="6"/>
  <c r="S292" i="6"/>
  <c r="X291" i="6"/>
  <c r="Q291" i="11"/>
  <c r="W290" i="11"/>
  <c r="X290" i="11" s="1"/>
  <c r="Y290" i="11"/>
  <c r="Z290" i="11" s="1"/>
  <c r="W291" i="10"/>
  <c r="P294" i="11"/>
  <c r="P295" i="13"/>
  <c r="X294" i="13"/>
  <c r="Y294" i="13" s="1"/>
  <c r="Z294" i="13"/>
  <c r="AA294" i="13" s="1"/>
  <c r="Q291" i="8"/>
  <c r="X290" i="8"/>
  <c r="Y290" i="8" s="1"/>
  <c r="Z290" i="8"/>
  <c r="AA290" i="8" s="1"/>
  <c r="Z291" i="10"/>
  <c r="AA291" i="10" s="1"/>
  <c r="S294" i="8"/>
  <c r="X291" i="15"/>
  <c r="W291" i="15"/>
  <c r="S292" i="15"/>
  <c r="P292" i="15"/>
  <c r="AA291" i="15"/>
  <c r="AB291" i="15" s="1"/>
  <c r="AC291" i="15"/>
  <c r="AD291" i="15" s="1"/>
  <c r="Y291" i="15"/>
  <c r="Z291" i="15" s="1"/>
  <c r="U291" i="15"/>
  <c r="P291" i="14"/>
  <c r="AC290" i="14"/>
  <c r="AD290" i="14" s="1"/>
  <c r="AA290" i="14"/>
  <c r="AB290" i="14" s="1"/>
  <c r="Y290" i="14"/>
  <c r="Z290" i="14" s="1"/>
  <c r="U290" i="7"/>
  <c r="Q291" i="7"/>
  <c r="P293" i="8"/>
  <c r="S291" i="5"/>
  <c r="X290" i="5"/>
  <c r="W290" i="5"/>
  <c r="U291" i="6"/>
  <c r="Q292" i="6"/>
  <c r="P292" i="6"/>
  <c r="AA291" i="6"/>
  <c r="AB291" i="6" s="1"/>
  <c r="AC291" i="6"/>
  <c r="AD291" i="6" s="1"/>
  <c r="Y291" i="6"/>
  <c r="Z291" i="6" s="1"/>
  <c r="P294" i="9"/>
  <c r="Z292" i="10"/>
  <c r="AA292" i="10" s="1"/>
  <c r="V292" i="10"/>
  <c r="W292" i="10" s="1"/>
  <c r="X292" i="10"/>
  <c r="Y292" i="10" s="1"/>
  <c r="P293" i="10"/>
  <c r="S291" i="14"/>
  <c r="W290" i="14"/>
  <c r="X290" i="14"/>
  <c r="R291" i="11"/>
  <c r="U291" i="11" s="1"/>
  <c r="V291" i="11" s="1"/>
  <c r="U290" i="11"/>
  <c r="V290" i="11" s="1"/>
  <c r="U290" i="14"/>
  <c r="Q291" i="14"/>
  <c r="X291" i="14" l="1"/>
  <c r="W291" i="14"/>
  <c r="S292" i="14"/>
  <c r="AC292" i="15"/>
  <c r="AD292" i="15" s="1"/>
  <c r="Y292" i="15"/>
  <c r="Z292" i="15" s="1"/>
  <c r="P293" i="15"/>
  <c r="AA292" i="15"/>
  <c r="AB292" i="15" s="1"/>
  <c r="U292" i="15"/>
  <c r="X295" i="13"/>
  <c r="Y295" i="13" s="1"/>
  <c r="P296" i="13"/>
  <c r="Z295" i="13"/>
  <c r="AA295" i="13" s="1"/>
  <c r="R292" i="11"/>
  <c r="Q292" i="11"/>
  <c r="W291" i="11"/>
  <c r="X291" i="11" s="1"/>
  <c r="Y291" i="11"/>
  <c r="Z291" i="11" s="1"/>
  <c r="P294" i="10"/>
  <c r="X293" i="10"/>
  <c r="Y293" i="10" s="1"/>
  <c r="V293" i="10"/>
  <c r="Q293" i="6"/>
  <c r="U292" i="6"/>
  <c r="X291" i="5"/>
  <c r="W291" i="5"/>
  <c r="S292" i="5"/>
  <c r="P294" i="8"/>
  <c r="S293" i="15"/>
  <c r="X292" i="15"/>
  <c r="W292" i="15"/>
  <c r="R292" i="8"/>
  <c r="Q292" i="8"/>
  <c r="Z291" i="8"/>
  <c r="AA291" i="8" s="1"/>
  <c r="X291" i="8"/>
  <c r="Y291" i="8" s="1"/>
  <c r="P295" i="11"/>
  <c r="P292" i="7"/>
  <c r="AA291" i="7"/>
  <c r="AB291" i="7" s="1"/>
  <c r="AC291" i="7"/>
  <c r="AD291" i="7" s="1"/>
  <c r="Y291" i="7"/>
  <c r="Z291" i="7" s="1"/>
  <c r="P292" i="5"/>
  <c r="AA291" i="5"/>
  <c r="AB291" i="5" s="1"/>
  <c r="AC291" i="5"/>
  <c r="AD291" i="5" s="1"/>
  <c r="Y291" i="5"/>
  <c r="Z291" i="5" s="1"/>
  <c r="X291" i="7"/>
  <c r="W291" i="7"/>
  <c r="S292" i="7"/>
  <c r="Q292" i="14"/>
  <c r="U291" i="14"/>
  <c r="Q292" i="7"/>
  <c r="U291" i="7"/>
  <c r="X292" i="6"/>
  <c r="W292" i="6"/>
  <c r="S293" i="6"/>
  <c r="S293" i="10"/>
  <c r="U292" i="10"/>
  <c r="Q293" i="9"/>
  <c r="W292" i="9"/>
  <c r="X292" i="9" s="1"/>
  <c r="Y292" i="9"/>
  <c r="Z292" i="9" s="1"/>
  <c r="U291" i="8"/>
  <c r="V291" i="8"/>
  <c r="W291" i="8" s="1"/>
  <c r="Q295" i="15"/>
  <c r="AC292" i="6"/>
  <c r="AD292" i="6" s="1"/>
  <c r="Y292" i="6"/>
  <c r="Z292" i="6" s="1"/>
  <c r="P293" i="6"/>
  <c r="AA292" i="6"/>
  <c r="AB292" i="6" s="1"/>
  <c r="S295" i="8"/>
  <c r="Q292" i="5"/>
  <c r="U291" i="5"/>
  <c r="P295" i="9"/>
  <c r="Y291" i="14"/>
  <c r="Z291" i="14" s="1"/>
  <c r="P292" i="14"/>
  <c r="AC291" i="14"/>
  <c r="AD291" i="14" s="1"/>
  <c r="AA291" i="14"/>
  <c r="AB291" i="14" s="1"/>
  <c r="R293" i="9"/>
  <c r="U292" i="9"/>
  <c r="V292" i="9" s="1"/>
  <c r="P296" i="12"/>
  <c r="X295" i="12"/>
  <c r="Y295" i="12" s="1"/>
  <c r="Z295" i="12"/>
  <c r="AA295" i="12" s="1"/>
  <c r="U295" i="12"/>
  <c r="U292" i="14" l="1"/>
  <c r="Q293" i="14"/>
  <c r="U293" i="6"/>
  <c r="Q294" i="6"/>
  <c r="P295" i="10"/>
  <c r="X294" i="10"/>
  <c r="Y294" i="10" s="1"/>
  <c r="V294" i="10"/>
  <c r="W294" i="10" s="1"/>
  <c r="R293" i="11"/>
  <c r="U292" i="11"/>
  <c r="V292" i="11" s="1"/>
  <c r="Z296" i="12"/>
  <c r="AA296" i="12" s="1"/>
  <c r="P297" i="12"/>
  <c r="X296" i="12"/>
  <c r="Y296" i="12" s="1"/>
  <c r="U296" i="12"/>
  <c r="U292" i="5"/>
  <c r="Q293" i="5"/>
  <c r="AC293" i="6"/>
  <c r="AD293" i="6" s="1"/>
  <c r="Y293" i="6"/>
  <c r="Z293" i="6" s="1"/>
  <c r="P294" i="6"/>
  <c r="AA293" i="6"/>
  <c r="AB293" i="6" s="1"/>
  <c r="S294" i="10"/>
  <c r="Z294" i="10" s="1"/>
  <c r="AA294" i="10" s="1"/>
  <c r="U293" i="10"/>
  <c r="S293" i="7"/>
  <c r="X292" i="7"/>
  <c r="W292" i="7"/>
  <c r="P295" i="8"/>
  <c r="W293" i="10"/>
  <c r="S293" i="14"/>
  <c r="X292" i="14"/>
  <c r="W292" i="14"/>
  <c r="Q296" i="15"/>
  <c r="S294" i="6"/>
  <c r="X293" i="6"/>
  <c r="W293" i="6"/>
  <c r="U292" i="7"/>
  <c r="Q293" i="7"/>
  <c r="Q293" i="8"/>
  <c r="Z292" i="8"/>
  <c r="AA292" i="8" s="1"/>
  <c r="X292" i="8"/>
  <c r="Y292" i="8" s="1"/>
  <c r="Z293" i="10"/>
  <c r="AA293" i="10" s="1"/>
  <c r="Z296" i="13"/>
  <c r="AA296" i="13" s="1"/>
  <c r="X296" i="13"/>
  <c r="Y296" i="13" s="1"/>
  <c r="P297" i="13"/>
  <c r="P294" i="15"/>
  <c r="AA293" i="15"/>
  <c r="AB293" i="15" s="1"/>
  <c r="AC293" i="15"/>
  <c r="AD293" i="15" s="1"/>
  <c r="Y293" i="15"/>
  <c r="Z293" i="15" s="1"/>
  <c r="U293" i="15"/>
  <c r="S293" i="5"/>
  <c r="X292" i="5"/>
  <c r="W292" i="5"/>
  <c r="AA292" i="14"/>
  <c r="AB292" i="14" s="1"/>
  <c r="P293" i="14"/>
  <c r="AC292" i="14"/>
  <c r="AD292" i="14" s="1"/>
  <c r="Y292" i="14"/>
  <c r="Z292" i="14" s="1"/>
  <c r="R294" i="9"/>
  <c r="U293" i="9"/>
  <c r="V293" i="9" s="1"/>
  <c r="P296" i="9"/>
  <c r="S296" i="8"/>
  <c r="Q294" i="9"/>
  <c r="Y293" i="9"/>
  <c r="Z293" i="9" s="1"/>
  <c r="W293" i="9"/>
  <c r="X293" i="9" s="1"/>
  <c r="AC292" i="5"/>
  <c r="AD292" i="5" s="1"/>
  <c r="Y292" i="5"/>
  <c r="Z292" i="5" s="1"/>
  <c r="P293" i="5"/>
  <c r="AA292" i="5"/>
  <c r="AB292" i="5" s="1"/>
  <c r="AC292" i="7"/>
  <c r="AD292" i="7" s="1"/>
  <c r="Y292" i="7"/>
  <c r="Z292" i="7" s="1"/>
  <c r="P293" i="7"/>
  <c r="AA292" i="7"/>
  <c r="AB292" i="7" s="1"/>
  <c r="P296" i="11"/>
  <c r="R293" i="8"/>
  <c r="U292" i="8"/>
  <c r="V292" i="8"/>
  <c r="W292" i="8" s="1"/>
  <c r="W293" i="15"/>
  <c r="S294" i="15"/>
  <c r="X293" i="15"/>
  <c r="Q293" i="11"/>
  <c r="Y292" i="11"/>
  <c r="Z292" i="11" s="1"/>
  <c r="W292" i="11"/>
  <c r="X292" i="11" s="1"/>
  <c r="R295" i="9" l="1"/>
  <c r="U294" i="9"/>
  <c r="V294" i="9" s="1"/>
  <c r="AC294" i="15"/>
  <c r="AD294" i="15" s="1"/>
  <c r="Y294" i="15"/>
  <c r="Z294" i="15" s="1"/>
  <c r="P295" i="15"/>
  <c r="AA294" i="15"/>
  <c r="AB294" i="15" s="1"/>
  <c r="U294" i="15"/>
  <c r="U293" i="7"/>
  <c r="Q294" i="7"/>
  <c r="Q295" i="6"/>
  <c r="U294" i="6"/>
  <c r="X294" i="15"/>
  <c r="W294" i="15"/>
  <c r="S295" i="15"/>
  <c r="R294" i="8"/>
  <c r="V293" i="8"/>
  <c r="W293" i="8" s="1"/>
  <c r="U293" i="8"/>
  <c r="X297" i="13"/>
  <c r="Y297" i="13" s="1"/>
  <c r="P298" i="13"/>
  <c r="Z297" i="13"/>
  <c r="AA297" i="13" s="1"/>
  <c r="Q297" i="15"/>
  <c r="W293" i="14"/>
  <c r="S294" i="14"/>
  <c r="X293" i="14"/>
  <c r="W293" i="7"/>
  <c r="S294" i="7"/>
  <c r="X293" i="7"/>
  <c r="P295" i="6"/>
  <c r="AA294" i="6"/>
  <c r="AB294" i="6" s="1"/>
  <c r="AC294" i="6"/>
  <c r="AD294" i="6" s="1"/>
  <c r="Y294" i="6"/>
  <c r="Z294" i="6" s="1"/>
  <c r="U297" i="12"/>
  <c r="Z297" i="12"/>
  <c r="AA297" i="12" s="1"/>
  <c r="P298" i="12"/>
  <c r="X297" i="12"/>
  <c r="Y297" i="12" s="1"/>
  <c r="S297" i="8"/>
  <c r="U293" i="14"/>
  <c r="Q294" i="14"/>
  <c r="Q295" i="9"/>
  <c r="W294" i="9"/>
  <c r="X294" i="9" s="1"/>
  <c r="Y294" i="9"/>
  <c r="Z294" i="9" s="1"/>
  <c r="X294" i="6"/>
  <c r="W294" i="6"/>
  <c r="S295" i="6"/>
  <c r="U293" i="5"/>
  <c r="Q294" i="5"/>
  <c r="Q294" i="11"/>
  <c r="Y293" i="11"/>
  <c r="Z293" i="11" s="1"/>
  <c r="W293" i="11"/>
  <c r="X293" i="11" s="1"/>
  <c r="P297" i="11"/>
  <c r="P294" i="7"/>
  <c r="AA293" i="7"/>
  <c r="AB293" i="7" s="1"/>
  <c r="AC293" i="7"/>
  <c r="AD293" i="7" s="1"/>
  <c r="Y293" i="7"/>
  <c r="Z293" i="7" s="1"/>
  <c r="P294" i="5"/>
  <c r="AA293" i="5"/>
  <c r="AB293" i="5" s="1"/>
  <c r="AC293" i="5"/>
  <c r="AD293" i="5" s="1"/>
  <c r="Y293" i="5"/>
  <c r="Z293" i="5" s="1"/>
  <c r="P297" i="9"/>
  <c r="P294" i="14"/>
  <c r="AA293" i="14"/>
  <c r="AB293" i="14" s="1"/>
  <c r="AC293" i="14"/>
  <c r="AD293" i="14" s="1"/>
  <c r="Y293" i="14"/>
  <c r="Z293" i="14" s="1"/>
  <c r="W293" i="5"/>
  <c r="S294" i="5"/>
  <c r="X293" i="5"/>
  <c r="Q294" i="8"/>
  <c r="Z293" i="8"/>
  <c r="AA293" i="8" s="1"/>
  <c r="X293" i="8"/>
  <c r="Y293" i="8" s="1"/>
  <c r="P296" i="8"/>
  <c r="U294" i="10"/>
  <c r="S295" i="10"/>
  <c r="R294" i="11"/>
  <c r="U293" i="11"/>
  <c r="V293" i="11" s="1"/>
  <c r="V295" i="10"/>
  <c r="W295" i="10" s="1"/>
  <c r="P296" i="10"/>
  <c r="X295" i="10"/>
  <c r="Y295" i="10" s="1"/>
  <c r="U295" i="10" l="1"/>
  <c r="S296" i="10"/>
  <c r="Q295" i="8"/>
  <c r="X294" i="8"/>
  <c r="Y294" i="8" s="1"/>
  <c r="Z294" i="8"/>
  <c r="AA294" i="8" s="1"/>
  <c r="R295" i="8"/>
  <c r="U294" i="8"/>
  <c r="V294" i="8"/>
  <c r="W294" i="8" s="1"/>
  <c r="Z295" i="10"/>
  <c r="AA295" i="10" s="1"/>
  <c r="P297" i="8"/>
  <c r="S296" i="6"/>
  <c r="X295" i="6"/>
  <c r="W295" i="6"/>
  <c r="S298" i="8"/>
  <c r="W295" i="15"/>
  <c r="S296" i="15"/>
  <c r="X295" i="15"/>
  <c r="P299" i="13"/>
  <c r="X298" i="13"/>
  <c r="Y298" i="13" s="1"/>
  <c r="Z298" i="13"/>
  <c r="AA298" i="13" s="1"/>
  <c r="X294" i="5"/>
  <c r="W294" i="5"/>
  <c r="S295" i="5"/>
  <c r="Q295" i="11"/>
  <c r="Y294" i="11"/>
  <c r="Z294" i="11" s="1"/>
  <c r="W294" i="11"/>
  <c r="X294" i="11" s="1"/>
  <c r="Q296" i="9"/>
  <c r="Y295" i="9"/>
  <c r="Z295" i="9" s="1"/>
  <c r="W295" i="9"/>
  <c r="X295" i="9" s="1"/>
  <c r="AC295" i="6"/>
  <c r="AD295" i="6" s="1"/>
  <c r="Y295" i="6"/>
  <c r="Z295" i="6" s="1"/>
  <c r="P296" i="6"/>
  <c r="AA295" i="6"/>
  <c r="AB295" i="6" s="1"/>
  <c r="Q298" i="15"/>
  <c r="U295" i="6"/>
  <c r="Q296" i="6"/>
  <c r="P299" i="12"/>
  <c r="X298" i="12"/>
  <c r="Y298" i="12" s="1"/>
  <c r="U298" i="12"/>
  <c r="Z298" i="12"/>
  <c r="AA298" i="12" s="1"/>
  <c r="X294" i="7"/>
  <c r="W294" i="7"/>
  <c r="S295" i="7"/>
  <c r="Z296" i="10"/>
  <c r="AA296" i="10" s="1"/>
  <c r="V296" i="10"/>
  <c r="W296" i="10" s="1"/>
  <c r="P297" i="10"/>
  <c r="X296" i="10"/>
  <c r="Y296" i="10" s="1"/>
  <c r="R295" i="11"/>
  <c r="U294" i="11"/>
  <c r="V294" i="11" s="1"/>
  <c r="AC294" i="14"/>
  <c r="AD294" i="14" s="1"/>
  <c r="Y294" i="14"/>
  <c r="Z294" i="14" s="1"/>
  <c r="AA294" i="14"/>
  <c r="AB294" i="14" s="1"/>
  <c r="P295" i="14"/>
  <c r="P298" i="9"/>
  <c r="AC294" i="5"/>
  <c r="AD294" i="5" s="1"/>
  <c r="Y294" i="5"/>
  <c r="Z294" i="5" s="1"/>
  <c r="P295" i="5"/>
  <c r="AA294" i="5"/>
  <c r="AB294" i="5" s="1"/>
  <c r="AC294" i="7"/>
  <c r="AD294" i="7" s="1"/>
  <c r="Y294" i="7"/>
  <c r="Z294" i="7" s="1"/>
  <c r="P295" i="7"/>
  <c r="AA294" i="7"/>
  <c r="AB294" i="7" s="1"/>
  <c r="P298" i="11"/>
  <c r="Q295" i="5"/>
  <c r="U294" i="5"/>
  <c r="U294" i="14"/>
  <c r="Q295" i="14"/>
  <c r="X294" i="14"/>
  <c r="S295" i="14"/>
  <c r="W294" i="14"/>
  <c r="Q295" i="7"/>
  <c r="U294" i="7"/>
  <c r="P296" i="15"/>
  <c r="AA295" i="15"/>
  <c r="AB295" i="15" s="1"/>
  <c r="AC295" i="15"/>
  <c r="AD295" i="15" s="1"/>
  <c r="Y295" i="15"/>
  <c r="Z295" i="15" s="1"/>
  <c r="U295" i="15"/>
  <c r="R296" i="9"/>
  <c r="U295" i="9"/>
  <c r="V295" i="9" s="1"/>
  <c r="AC296" i="15" l="1"/>
  <c r="AD296" i="15" s="1"/>
  <c r="Y296" i="15"/>
  <c r="Z296" i="15" s="1"/>
  <c r="P297" i="15"/>
  <c r="AA296" i="15"/>
  <c r="AB296" i="15" s="1"/>
  <c r="U296" i="15"/>
  <c r="U295" i="5"/>
  <c r="Q296" i="5"/>
  <c r="Q299" i="15"/>
  <c r="X296" i="15"/>
  <c r="W296" i="15"/>
  <c r="S297" i="15"/>
  <c r="W295" i="14"/>
  <c r="S296" i="14"/>
  <c r="X295" i="14"/>
  <c r="P299" i="11"/>
  <c r="P299" i="9"/>
  <c r="P296" i="14"/>
  <c r="AA295" i="14"/>
  <c r="AB295" i="14" s="1"/>
  <c r="AC295" i="14"/>
  <c r="AD295" i="14" s="1"/>
  <c r="Y295" i="14"/>
  <c r="Z295" i="14" s="1"/>
  <c r="P300" i="12"/>
  <c r="X299" i="12"/>
  <c r="Y299" i="12" s="1"/>
  <c r="Z299" i="12"/>
  <c r="AA299" i="12" s="1"/>
  <c r="U299" i="12"/>
  <c r="Q297" i="9"/>
  <c r="Y296" i="9"/>
  <c r="Z296" i="9" s="1"/>
  <c r="W296" i="9"/>
  <c r="X296" i="9" s="1"/>
  <c r="W295" i="5"/>
  <c r="S296" i="5"/>
  <c r="X295" i="5"/>
  <c r="Q296" i="8"/>
  <c r="Z295" i="8"/>
  <c r="AA295" i="8" s="1"/>
  <c r="X295" i="8"/>
  <c r="Y295" i="8" s="1"/>
  <c r="P296" i="7"/>
  <c r="AA295" i="7"/>
  <c r="AB295" i="7" s="1"/>
  <c r="AC295" i="7"/>
  <c r="AD295" i="7" s="1"/>
  <c r="Y295" i="7"/>
  <c r="Z295" i="7" s="1"/>
  <c r="P296" i="5"/>
  <c r="AA295" i="5"/>
  <c r="AB295" i="5" s="1"/>
  <c r="AC295" i="5"/>
  <c r="AD295" i="5" s="1"/>
  <c r="Y295" i="5"/>
  <c r="Z295" i="5" s="1"/>
  <c r="R296" i="11"/>
  <c r="U295" i="11"/>
  <c r="V295" i="11" s="1"/>
  <c r="Q297" i="6"/>
  <c r="U296" i="6"/>
  <c r="X299" i="13"/>
  <c r="Y299" i="13" s="1"/>
  <c r="P300" i="13"/>
  <c r="Z299" i="13"/>
  <c r="AA299" i="13" s="1"/>
  <c r="S299" i="8"/>
  <c r="X296" i="6"/>
  <c r="W296" i="6"/>
  <c r="S297" i="6"/>
  <c r="P298" i="8"/>
  <c r="R296" i="8"/>
  <c r="U295" i="8"/>
  <c r="V295" i="8"/>
  <c r="W295" i="8" s="1"/>
  <c r="S297" i="10"/>
  <c r="U296" i="10"/>
  <c r="P298" i="10"/>
  <c r="X297" i="10"/>
  <c r="Y297" i="10" s="1"/>
  <c r="V297" i="10"/>
  <c r="W297" i="10" s="1"/>
  <c r="Q296" i="11"/>
  <c r="W295" i="11"/>
  <c r="X295" i="11" s="1"/>
  <c r="Y295" i="11"/>
  <c r="Z295" i="11" s="1"/>
  <c r="R297" i="9"/>
  <c r="U296" i="9"/>
  <c r="V296" i="9" s="1"/>
  <c r="U295" i="7"/>
  <c r="Q296" i="7"/>
  <c r="Q296" i="14"/>
  <c r="U295" i="14"/>
  <c r="W295" i="7"/>
  <c r="S296" i="7"/>
  <c r="X295" i="7"/>
  <c r="P297" i="6"/>
  <c r="AA296" i="6"/>
  <c r="AB296" i="6" s="1"/>
  <c r="AC296" i="6"/>
  <c r="AD296" i="6" s="1"/>
  <c r="Y296" i="6"/>
  <c r="Z296" i="6" s="1"/>
  <c r="X296" i="5" l="1"/>
  <c r="W296" i="5"/>
  <c r="S297" i="5"/>
  <c r="AC296" i="14"/>
  <c r="AD296" i="14" s="1"/>
  <c r="Y296" i="14"/>
  <c r="Z296" i="14" s="1"/>
  <c r="AA296" i="14"/>
  <c r="AB296" i="14" s="1"/>
  <c r="P297" i="14"/>
  <c r="P300" i="11"/>
  <c r="W297" i="15"/>
  <c r="S298" i="15"/>
  <c r="X297" i="15"/>
  <c r="P299" i="8"/>
  <c r="U297" i="6"/>
  <c r="Q298" i="6"/>
  <c r="Q297" i="5"/>
  <c r="U296" i="5"/>
  <c r="P298" i="15"/>
  <c r="AA297" i="15"/>
  <c r="AB297" i="15" s="1"/>
  <c r="AC297" i="15"/>
  <c r="AD297" i="15" s="1"/>
  <c r="Y297" i="15"/>
  <c r="Z297" i="15" s="1"/>
  <c r="U297" i="15"/>
  <c r="Q297" i="7"/>
  <c r="U296" i="7"/>
  <c r="S298" i="10"/>
  <c r="Z298" i="10" s="1"/>
  <c r="AA298" i="10" s="1"/>
  <c r="U297" i="10"/>
  <c r="S300" i="8"/>
  <c r="Q298" i="9"/>
  <c r="W297" i="9"/>
  <c r="X297" i="9" s="1"/>
  <c r="Y297" i="9"/>
  <c r="Z297" i="9" s="1"/>
  <c r="AC297" i="6"/>
  <c r="AD297" i="6" s="1"/>
  <c r="Y297" i="6"/>
  <c r="Z297" i="6" s="1"/>
  <c r="P298" i="6"/>
  <c r="AA297" i="6"/>
  <c r="AB297" i="6" s="1"/>
  <c r="Q297" i="11"/>
  <c r="W296" i="11"/>
  <c r="X296" i="11" s="1"/>
  <c r="Y296" i="11"/>
  <c r="Z296" i="11" s="1"/>
  <c r="P299" i="10"/>
  <c r="X298" i="10"/>
  <c r="Y298" i="10" s="1"/>
  <c r="V298" i="10"/>
  <c r="W298" i="10" s="1"/>
  <c r="Z300" i="13"/>
  <c r="AA300" i="13" s="1"/>
  <c r="X300" i="13"/>
  <c r="Y300" i="13" s="1"/>
  <c r="P301" i="13"/>
  <c r="Q297" i="8"/>
  <c r="X296" i="8"/>
  <c r="Y296" i="8" s="1"/>
  <c r="Z296" i="8"/>
  <c r="AA296" i="8" s="1"/>
  <c r="S297" i="14"/>
  <c r="W296" i="14"/>
  <c r="X296" i="14"/>
  <c r="X296" i="7"/>
  <c r="W296" i="7"/>
  <c r="S297" i="7"/>
  <c r="S298" i="6"/>
  <c r="X297" i="6"/>
  <c r="W297" i="6"/>
  <c r="Z300" i="12"/>
  <c r="AA300" i="12" s="1"/>
  <c r="U300" i="12"/>
  <c r="P301" i="12"/>
  <c r="X300" i="12"/>
  <c r="Y300" i="12" s="1"/>
  <c r="P300" i="9"/>
  <c r="Q300" i="15"/>
  <c r="U296" i="14"/>
  <c r="Q297" i="14"/>
  <c r="R298" i="9"/>
  <c r="U297" i="9"/>
  <c r="V297" i="9" s="1"/>
  <c r="Z297" i="10"/>
  <c r="AA297" i="10" s="1"/>
  <c r="R297" i="8"/>
  <c r="V296" i="8"/>
  <c r="W296" i="8" s="1"/>
  <c r="U296" i="8"/>
  <c r="R297" i="11"/>
  <c r="U296" i="11"/>
  <c r="V296" i="11" s="1"/>
  <c r="AC296" i="5"/>
  <c r="AD296" i="5" s="1"/>
  <c r="Y296" i="5"/>
  <c r="Z296" i="5" s="1"/>
  <c r="P297" i="5"/>
  <c r="AA296" i="5"/>
  <c r="AB296" i="5" s="1"/>
  <c r="AC296" i="7"/>
  <c r="AD296" i="7" s="1"/>
  <c r="Y296" i="7"/>
  <c r="Z296" i="7" s="1"/>
  <c r="P297" i="7"/>
  <c r="AA296" i="7"/>
  <c r="AB296" i="7" s="1"/>
  <c r="V299" i="10" l="1"/>
  <c r="X299" i="10"/>
  <c r="Y299" i="10" s="1"/>
  <c r="P300" i="10"/>
  <c r="U297" i="7"/>
  <c r="Q298" i="7"/>
  <c r="Q299" i="6"/>
  <c r="U298" i="6"/>
  <c r="R299" i="9"/>
  <c r="U298" i="9"/>
  <c r="V298" i="9" s="1"/>
  <c r="W297" i="7"/>
  <c r="S298" i="7"/>
  <c r="X297" i="7"/>
  <c r="Q298" i="8"/>
  <c r="Z297" i="8"/>
  <c r="AA297" i="8" s="1"/>
  <c r="X297" i="8"/>
  <c r="Y297" i="8" s="1"/>
  <c r="P299" i="6"/>
  <c r="AA298" i="6"/>
  <c r="AB298" i="6" s="1"/>
  <c r="AC298" i="6"/>
  <c r="AD298" i="6" s="1"/>
  <c r="Y298" i="6"/>
  <c r="Z298" i="6" s="1"/>
  <c r="AC298" i="15"/>
  <c r="AD298" i="15" s="1"/>
  <c r="Y298" i="15"/>
  <c r="Z298" i="15" s="1"/>
  <c r="P299" i="15"/>
  <c r="AA298" i="15"/>
  <c r="AB298" i="15" s="1"/>
  <c r="U298" i="15"/>
  <c r="P301" i="11"/>
  <c r="P298" i="14"/>
  <c r="AA297" i="14"/>
  <c r="AB297" i="14" s="1"/>
  <c r="Y297" i="14"/>
  <c r="Z297" i="14" s="1"/>
  <c r="AC297" i="14"/>
  <c r="AD297" i="14" s="1"/>
  <c r="W297" i="5"/>
  <c r="S298" i="5"/>
  <c r="X297" i="5"/>
  <c r="R298" i="8"/>
  <c r="V297" i="8"/>
  <c r="W297" i="8" s="1"/>
  <c r="U297" i="8"/>
  <c r="U297" i="14"/>
  <c r="Q298" i="14"/>
  <c r="W297" i="14"/>
  <c r="S298" i="14"/>
  <c r="X297" i="14"/>
  <c r="Z301" i="13"/>
  <c r="AA301" i="13" s="1"/>
  <c r="X301" i="13"/>
  <c r="Y301" i="13" s="1"/>
  <c r="P302" i="13"/>
  <c r="Q299" i="9"/>
  <c r="W298" i="9"/>
  <c r="X298" i="9" s="1"/>
  <c r="Y298" i="9"/>
  <c r="Z298" i="9" s="1"/>
  <c r="U298" i="10"/>
  <c r="S299" i="10"/>
  <c r="Q301" i="15"/>
  <c r="X298" i="6"/>
  <c r="W298" i="6"/>
  <c r="S299" i="6"/>
  <c r="S301" i="8"/>
  <c r="P301" i="9"/>
  <c r="P298" i="7"/>
  <c r="AA297" i="7"/>
  <c r="AB297" i="7" s="1"/>
  <c r="AC297" i="7"/>
  <c r="AD297" i="7" s="1"/>
  <c r="Y297" i="7"/>
  <c r="Z297" i="7" s="1"/>
  <c r="P298" i="5"/>
  <c r="AA297" i="5"/>
  <c r="AB297" i="5" s="1"/>
  <c r="AC297" i="5"/>
  <c r="AD297" i="5" s="1"/>
  <c r="Y297" i="5"/>
  <c r="Z297" i="5" s="1"/>
  <c r="R298" i="11"/>
  <c r="U297" i="11"/>
  <c r="V297" i="11" s="1"/>
  <c r="U301" i="12"/>
  <c r="Z301" i="12"/>
  <c r="AA301" i="12" s="1"/>
  <c r="X301" i="12"/>
  <c r="Y301" i="12" s="1"/>
  <c r="P302" i="12"/>
  <c r="Q298" i="11"/>
  <c r="W297" i="11"/>
  <c r="X297" i="11" s="1"/>
  <c r="Y297" i="11"/>
  <c r="Z297" i="11" s="1"/>
  <c r="U297" i="5"/>
  <c r="Q298" i="5"/>
  <c r="P300" i="8"/>
  <c r="X298" i="15"/>
  <c r="W298" i="15"/>
  <c r="S299" i="15"/>
  <c r="AC298" i="5" l="1"/>
  <c r="AD298" i="5" s="1"/>
  <c r="Y298" i="5"/>
  <c r="Z298" i="5" s="1"/>
  <c r="P299" i="5"/>
  <c r="AA298" i="5"/>
  <c r="AB298" i="5" s="1"/>
  <c r="P302" i="9"/>
  <c r="Q300" i="9"/>
  <c r="W299" i="9"/>
  <c r="X299" i="9" s="1"/>
  <c r="Y299" i="9"/>
  <c r="Z299" i="9" s="1"/>
  <c r="X298" i="7"/>
  <c r="W298" i="7"/>
  <c r="S299" i="7"/>
  <c r="P301" i="8"/>
  <c r="S302" i="8"/>
  <c r="P303" i="13"/>
  <c r="X302" i="13"/>
  <c r="Y302" i="13" s="1"/>
  <c r="Z302" i="13"/>
  <c r="AA302" i="13" s="1"/>
  <c r="W298" i="14"/>
  <c r="X298" i="14"/>
  <c r="S299" i="14"/>
  <c r="X298" i="5"/>
  <c r="W298" i="5"/>
  <c r="S299" i="5"/>
  <c r="P300" i="15"/>
  <c r="AA299" i="15"/>
  <c r="AB299" i="15" s="1"/>
  <c r="AC299" i="15"/>
  <c r="AD299" i="15" s="1"/>
  <c r="Y299" i="15"/>
  <c r="Z299" i="15" s="1"/>
  <c r="U299" i="15"/>
  <c r="U299" i="6"/>
  <c r="Q300" i="6"/>
  <c r="R299" i="11"/>
  <c r="U298" i="11"/>
  <c r="V298" i="11" s="1"/>
  <c r="Q299" i="5"/>
  <c r="U298" i="5"/>
  <c r="Q299" i="11"/>
  <c r="W298" i="11"/>
  <c r="X298" i="11" s="1"/>
  <c r="Y298" i="11"/>
  <c r="Z298" i="11" s="1"/>
  <c r="AC298" i="14"/>
  <c r="AD298" i="14" s="1"/>
  <c r="Y298" i="14"/>
  <c r="Z298" i="14" s="1"/>
  <c r="AA298" i="14"/>
  <c r="AB298" i="14" s="1"/>
  <c r="P299" i="14"/>
  <c r="P302" i="11"/>
  <c r="Q299" i="8"/>
  <c r="X298" i="8"/>
  <c r="Y298" i="8" s="1"/>
  <c r="Z298" i="8"/>
  <c r="AA298" i="8" s="1"/>
  <c r="Q299" i="7"/>
  <c r="U298" i="7"/>
  <c r="W299" i="10"/>
  <c r="AC298" i="7"/>
  <c r="AD298" i="7" s="1"/>
  <c r="Y298" i="7"/>
  <c r="Z298" i="7" s="1"/>
  <c r="P299" i="7"/>
  <c r="AA298" i="7"/>
  <c r="AB298" i="7" s="1"/>
  <c r="U299" i="10"/>
  <c r="S300" i="10"/>
  <c r="V300" i="10"/>
  <c r="X300" i="10"/>
  <c r="Y300" i="10" s="1"/>
  <c r="P301" i="10"/>
  <c r="W299" i="15"/>
  <c r="S300" i="15"/>
  <c r="X299" i="15"/>
  <c r="P303" i="12"/>
  <c r="X302" i="12"/>
  <c r="Y302" i="12" s="1"/>
  <c r="U302" i="12"/>
  <c r="Z302" i="12"/>
  <c r="AA302" i="12" s="1"/>
  <c r="S300" i="6"/>
  <c r="X299" i="6"/>
  <c r="W299" i="6"/>
  <c r="Q302" i="15"/>
  <c r="Q299" i="14"/>
  <c r="U298" i="14"/>
  <c r="R299" i="8"/>
  <c r="U298" i="8"/>
  <c r="V298" i="8"/>
  <c r="W298" i="8" s="1"/>
  <c r="AC299" i="6"/>
  <c r="AD299" i="6" s="1"/>
  <c r="Y299" i="6"/>
  <c r="Z299" i="6" s="1"/>
  <c r="P300" i="6"/>
  <c r="AA299" i="6"/>
  <c r="AB299" i="6" s="1"/>
  <c r="R300" i="9"/>
  <c r="U299" i="9"/>
  <c r="V299" i="9" s="1"/>
  <c r="Z299" i="10"/>
  <c r="AA299" i="10" s="1"/>
  <c r="P301" i="6" l="1"/>
  <c r="AA300" i="6"/>
  <c r="AB300" i="6" s="1"/>
  <c r="AC300" i="6"/>
  <c r="AD300" i="6" s="1"/>
  <c r="Y300" i="6"/>
  <c r="Z300" i="6" s="1"/>
  <c r="X300" i="6"/>
  <c r="W300" i="6"/>
  <c r="S301" i="6"/>
  <c r="P302" i="10"/>
  <c r="X301" i="10"/>
  <c r="Y301" i="10" s="1"/>
  <c r="V301" i="10"/>
  <c r="P303" i="11"/>
  <c r="S303" i="8"/>
  <c r="R300" i="8"/>
  <c r="U299" i="8"/>
  <c r="V299" i="8"/>
  <c r="W299" i="8" s="1"/>
  <c r="U299" i="5"/>
  <c r="Q300" i="5"/>
  <c r="P302" i="8"/>
  <c r="P303" i="9"/>
  <c r="P300" i="5"/>
  <c r="AA299" i="5"/>
  <c r="AB299" i="5" s="1"/>
  <c r="AC299" i="5"/>
  <c r="AD299" i="5" s="1"/>
  <c r="Y299" i="5"/>
  <c r="Z299" i="5" s="1"/>
  <c r="Q303" i="15"/>
  <c r="P300" i="14"/>
  <c r="AA299" i="14"/>
  <c r="AB299" i="14" s="1"/>
  <c r="AC299" i="14"/>
  <c r="AD299" i="14" s="1"/>
  <c r="Y299" i="14"/>
  <c r="Z299" i="14" s="1"/>
  <c r="Q301" i="6"/>
  <c r="U300" i="6"/>
  <c r="X300" i="15"/>
  <c r="W300" i="15"/>
  <c r="S301" i="15"/>
  <c r="W300" i="10"/>
  <c r="AC300" i="15"/>
  <c r="AD300" i="15" s="1"/>
  <c r="Y300" i="15"/>
  <c r="Z300" i="15" s="1"/>
  <c r="P301" i="15"/>
  <c r="AA300" i="15"/>
  <c r="AB300" i="15" s="1"/>
  <c r="U300" i="15"/>
  <c r="W299" i="14"/>
  <c r="S300" i="14"/>
  <c r="X299" i="14"/>
  <c r="W299" i="7"/>
  <c r="S300" i="7"/>
  <c r="X299" i="7"/>
  <c r="P304" i="12"/>
  <c r="X303" i="12"/>
  <c r="Y303" i="12" s="1"/>
  <c r="Z303" i="12"/>
  <c r="AA303" i="12" s="1"/>
  <c r="U303" i="12"/>
  <c r="S301" i="10"/>
  <c r="U300" i="10"/>
  <c r="U299" i="7"/>
  <c r="Q300" i="7"/>
  <c r="R301" i="9"/>
  <c r="U300" i="9"/>
  <c r="V300" i="9" s="1"/>
  <c r="U299" i="14"/>
  <c r="Q300" i="14"/>
  <c r="Z300" i="10"/>
  <c r="AA300" i="10" s="1"/>
  <c r="P300" i="7"/>
  <c r="AA299" i="7"/>
  <c r="AB299" i="7" s="1"/>
  <c r="AC299" i="7"/>
  <c r="AD299" i="7" s="1"/>
  <c r="Y299" i="7"/>
  <c r="Z299" i="7" s="1"/>
  <c r="Q300" i="8"/>
  <c r="Z299" i="8"/>
  <c r="AA299" i="8" s="1"/>
  <c r="X299" i="8"/>
  <c r="Y299" i="8" s="1"/>
  <c r="Q300" i="11"/>
  <c r="W299" i="11"/>
  <c r="X299" i="11" s="1"/>
  <c r="Y299" i="11"/>
  <c r="Z299" i="11" s="1"/>
  <c r="R300" i="11"/>
  <c r="U299" i="11"/>
  <c r="V299" i="11" s="1"/>
  <c r="W299" i="5"/>
  <c r="S300" i="5"/>
  <c r="X299" i="5"/>
  <c r="Z303" i="13"/>
  <c r="AA303" i="13" s="1"/>
  <c r="P304" i="13"/>
  <c r="X303" i="13"/>
  <c r="Y303" i="13" s="1"/>
  <c r="Q301" i="9"/>
  <c r="W300" i="9"/>
  <c r="X300" i="9" s="1"/>
  <c r="Y300" i="9"/>
  <c r="Z300" i="9" s="1"/>
  <c r="T303" i="11" l="1"/>
  <c r="P304" i="11"/>
  <c r="Q304" i="15"/>
  <c r="AC300" i="5"/>
  <c r="AD300" i="5" s="1"/>
  <c r="Y300" i="5"/>
  <c r="Z300" i="5" s="1"/>
  <c r="P301" i="5"/>
  <c r="AA300" i="5"/>
  <c r="AB300" i="5" s="1"/>
  <c r="T303" i="9"/>
  <c r="P304" i="9"/>
  <c r="W301" i="10"/>
  <c r="S302" i="6"/>
  <c r="X301" i="6"/>
  <c r="W301" i="6"/>
  <c r="X300" i="5"/>
  <c r="W300" i="5"/>
  <c r="S301" i="5"/>
  <c r="P303" i="10"/>
  <c r="X302" i="10"/>
  <c r="Y302" i="10" s="1"/>
  <c r="Z302" i="10"/>
  <c r="AA302" i="10" s="1"/>
  <c r="V302" i="10"/>
  <c r="Q301" i="11"/>
  <c r="W300" i="11"/>
  <c r="X300" i="11" s="1"/>
  <c r="Y300" i="11"/>
  <c r="Z300" i="11" s="1"/>
  <c r="R302" i="9"/>
  <c r="U301" i="9"/>
  <c r="V301" i="9" s="1"/>
  <c r="S302" i="10"/>
  <c r="U301" i="10"/>
  <c r="Z304" i="12"/>
  <c r="AA304" i="12" s="1"/>
  <c r="X304" i="12"/>
  <c r="Y304" i="12" s="1"/>
  <c r="U304" i="12"/>
  <c r="P305" i="12"/>
  <c r="Q301" i="5"/>
  <c r="U300" i="5"/>
  <c r="R301" i="8"/>
  <c r="V300" i="8"/>
  <c r="W300" i="8" s="1"/>
  <c r="U300" i="8"/>
  <c r="Z301" i="10"/>
  <c r="AA301" i="10" s="1"/>
  <c r="X300" i="7"/>
  <c r="W300" i="7"/>
  <c r="S301" i="7"/>
  <c r="S304" i="8"/>
  <c r="Z304" i="13"/>
  <c r="AA304" i="13" s="1"/>
  <c r="X304" i="13"/>
  <c r="Y304" i="13" s="1"/>
  <c r="P305" i="13"/>
  <c r="Q301" i="8"/>
  <c r="X300" i="8"/>
  <c r="Y300" i="8" s="1"/>
  <c r="Z300" i="8"/>
  <c r="AA300" i="8" s="1"/>
  <c r="AC300" i="7"/>
  <c r="AD300" i="7" s="1"/>
  <c r="Y300" i="7"/>
  <c r="Z300" i="7" s="1"/>
  <c r="P301" i="7"/>
  <c r="AA300" i="7"/>
  <c r="AB300" i="7" s="1"/>
  <c r="Q302" i="9"/>
  <c r="Y301" i="9"/>
  <c r="Z301" i="9" s="1"/>
  <c r="W301" i="9"/>
  <c r="X301" i="9" s="1"/>
  <c r="R301" i="11"/>
  <c r="U300" i="11"/>
  <c r="V300" i="11" s="1"/>
  <c r="U300" i="14"/>
  <c r="Q301" i="14"/>
  <c r="Q301" i="7"/>
  <c r="U300" i="7"/>
  <c r="W300" i="14"/>
  <c r="X300" i="14"/>
  <c r="S301" i="14"/>
  <c r="P302" i="15"/>
  <c r="AA301" i="15"/>
  <c r="AB301" i="15" s="1"/>
  <c r="AC301" i="15"/>
  <c r="AD301" i="15" s="1"/>
  <c r="Y301" i="15"/>
  <c r="Z301" i="15" s="1"/>
  <c r="U301" i="15"/>
  <c r="W301" i="15"/>
  <c r="S302" i="15"/>
  <c r="X301" i="15"/>
  <c r="U301" i="6"/>
  <c r="Q302" i="6"/>
  <c r="AC300" i="14"/>
  <c r="AD300" i="14" s="1"/>
  <c r="Y300" i="14"/>
  <c r="Z300" i="14" s="1"/>
  <c r="P301" i="14"/>
  <c r="AA300" i="14"/>
  <c r="AB300" i="14" s="1"/>
  <c r="P303" i="8"/>
  <c r="AC301" i="6"/>
  <c r="AD301" i="6" s="1"/>
  <c r="Y301" i="6"/>
  <c r="Z301" i="6" s="1"/>
  <c r="P302" i="6"/>
  <c r="AA301" i="6"/>
  <c r="AB301" i="6" s="1"/>
  <c r="T303" i="8" l="1"/>
  <c r="P304" i="8"/>
  <c r="Q303" i="9"/>
  <c r="Y302" i="9"/>
  <c r="Z302" i="9" s="1"/>
  <c r="W302" i="9"/>
  <c r="X302" i="9" s="1"/>
  <c r="P306" i="13"/>
  <c r="X305" i="13"/>
  <c r="Y305" i="13" s="1"/>
  <c r="Z305" i="13"/>
  <c r="AA305" i="13" s="1"/>
  <c r="T305" i="13"/>
  <c r="P304" i="10"/>
  <c r="X303" i="10"/>
  <c r="Y303" i="10" s="1"/>
  <c r="T303" i="10"/>
  <c r="V303" i="10"/>
  <c r="W301" i="14"/>
  <c r="X301" i="14"/>
  <c r="S302" i="14"/>
  <c r="U301" i="7"/>
  <c r="Q302" i="7"/>
  <c r="R302" i="11"/>
  <c r="U301" i="11"/>
  <c r="V301" i="11" s="1"/>
  <c r="W301" i="7"/>
  <c r="S302" i="7"/>
  <c r="X301" i="7"/>
  <c r="U301" i="5"/>
  <c r="Q302" i="5"/>
  <c r="R303" i="9"/>
  <c r="U303" i="9" s="1"/>
  <c r="V303" i="9" s="1"/>
  <c r="U302" i="9"/>
  <c r="V302" i="9" s="1"/>
  <c r="W302" i="10"/>
  <c r="W301" i="5"/>
  <c r="S302" i="5"/>
  <c r="X301" i="5"/>
  <c r="Q305" i="15"/>
  <c r="P302" i="14"/>
  <c r="AA301" i="14"/>
  <c r="AB301" i="14" s="1"/>
  <c r="AC301" i="14"/>
  <c r="AD301" i="14" s="1"/>
  <c r="Y301" i="14"/>
  <c r="Z301" i="14" s="1"/>
  <c r="X302" i="15"/>
  <c r="W302" i="15"/>
  <c r="S303" i="15"/>
  <c r="U301" i="14"/>
  <c r="Q302" i="14"/>
  <c r="P302" i="7"/>
  <c r="AA301" i="7"/>
  <c r="AB301" i="7" s="1"/>
  <c r="AC301" i="7"/>
  <c r="AD301" i="7" s="1"/>
  <c r="Y301" i="7"/>
  <c r="Z301" i="7" s="1"/>
  <c r="Z305" i="12"/>
  <c r="AA305" i="12" s="1"/>
  <c r="T305" i="12"/>
  <c r="R306" i="12"/>
  <c r="R307" i="12" s="1"/>
  <c r="P306" i="12"/>
  <c r="X305" i="12"/>
  <c r="Y305" i="12" s="1"/>
  <c r="U305" i="12"/>
  <c r="X302" i="6"/>
  <c r="W302" i="6"/>
  <c r="S303" i="6"/>
  <c r="P302" i="5"/>
  <c r="AA301" i="5"/>
  <c r="AB301" i="5" s="1"/>
  <c r="AC301" i="5"/>
  <c r="AD301" i="5" s="1"/>
  <c r="Y301" i="5"/>
  <c r="Z301" i="5" s="1"/>
  <c r="AC302" i="15"/>
  <c r="AD302" i="15" s="1"/>
  <c r="Y302" i="15"/>
  <c r="Z302" i="15" s="1"/>
  <c r="P303" i="15"/>
  <c r="AA302" i="15"/>
  <c r="AB302" i="15" s="1"/>
  <c r="U302" i="15"/>
  <c r="S305" i="8"/>
  <c r="Q302" i="11"/>
  <c r="Y301" i="11"/>
  <c r="Z301" i="11" s="1"/>
  <c r="W301" i="11"/>
  <c r="X301" i="11" s="1"/>
  <c r="P303" i="6"/>
  <c r="AA302" i="6"/>
  <c r="AB302" i="6" s="1"/>
  <c r="AC302" i="6"/>
  <c r="AD302" i="6" s="1"/>
  <c r="Y302" i="6"/>
  <c r="Z302" i="6" s="1"/>
  <c r="Q303" i="6"/>
  <c r="U302" i="6"/>
  <c r="Q302" i="8"/>
  <c r="X301" i="8"/>
  <c r="Y301" i="8" s="1"/>
  <c r="Z301" i="8"/>
  <c r="AA301" i="8" s="1"/>
  <c r="R302" i="8"/>
  <c r="U301" i="8"/>
  <c r="V301" i="8"/>
  <c r="W301" i="8" s="1"/>
  <c r="U302" i="10"/>
  <c r="S303" i="10"/>
  <c r="P305" i="9"/>
  <c r="P305" i="11"/>
  <c r="U303" i="10" l="1"/>
  <c r="S304" i="10"/>
  <c r="R303" i="8"/>
  <c r="U302" i="8"/>
  <c r="V302" i="8"/>
  <c r="W302" i="8" s="1"/>
  <c r="W303" i="15"/>
  <c r="S304" i="15"/>
  <c r="X303" i="15"/>
  <c r="W303" i="10"/>
  <c r="AC302" i="7"/>
  <c r="AD302" i="7" s="1"/>
  <c r="Y302" i="7"/>
  <c r="Z302" i="7" s="1"/>
  <c r="P303" i="7"/>
  <c r="AA302" i="7"/>
  <c r="AB302" i="7" s="1"/>
  <c r="R303" i="11"/>
  <c r="U303" i="11" s="1"/>
  <c r="V303" i="11" s="1"/>
  <c r="U302" i="11"/>
  <c r="V302" i="11" s="1"/>
  <c r="Q303" i="8"/>
  <c r="X302" i="8"/>
  <c r="Y302" i="8" s="1"/>
  <c r="Z302" i="8"/>
  <c r="AA302" i="8" s="1"/>
  <c r="AC302" i="5"/>
  <c r="AD302" i="5" s="1"/>
  <c r="Y302" i="5"/>
  <c r="Z302" i="5" s="1"/>
  <c r="P303" i="5"/>
  <c r="AA302" i="5"/>
  <c r="AB302" i="5" s="1"/>
  <c r="P305" i="8"/>
  <c r="Q303" i="11"/>
  <c r="W302" i="11"/>
  <c r="X302" i="11" s="1"/>
  <c r="Y302" i="11"/>
  <c r="Z302" i="11" s="1"/>
  <c r="S304" i="6"/>
  <c r="X303" i="6"/>
  <c r="W303" i="6"/>
  <c r="P17" i="9"/>
  <c r="P15" i="9"/>
  <c r="U303" i="6"/>
  <c r="Q304" i="6"/>
  <c r="AC303" i="6"/>
  <c r="AD303" i="6" s="1"/>
  <c r="Y303" i="6"/>
  <c r="Z303" i="6" s="1"/>
  <c r="P304" i="6"/>
  <c r="AA303" i="6"/>
  <c r="AB303" i="6" s="1"/>
  <c r="P304" i="15"/>
  <c r="AA303" i="15"/>
  <c r="AB303" i="15" s="1"/>
  <c r="AC303" i="15"/>
  <c r="AD303" i="15" s="1"/>
  <c r="Y303" i="15"/>
  <c r="Z303" i="15" s="1"/>
  <c r="U303" i="15"/>
  <c r="U306" i="12"/>
  <c r="Z306" i="12"/>
  <c r="AA306" i="12" s="1"/>
  <c r="P307" i="12"/>
  <c r="X306" i="12"/>
  <c r="Y306" i="12" s="1"/>
  <c r="U302" i="14"/>
  <c r="Q303" i="14"/>
  <c r="AC302" i="14"/>
  <c r="AD302" i="14" s="1"/>
  <c r="Y302" i="14"/>
  <c r="Z302" i="14" s="1"/>
  <c r="P303" i="14"/>
  <c r="AA302" i="14"/>
  <c r="AB302" i="14" s="1"/>
  <c r="X302" i="5"/>
  <c r="W302" i="5"/>
  <c r="S303" i="5"/>
  <c r="X302" i="7"/>
  <c r="W302" i="7"/>
  <c r="S303" i="7"/>
  <c r="Q303" i="7"/>
  <c r="U302" i="7"/>
  <c r="Q304" i="9"/>
  <c r="R304" i="9"/>
  <c r="Y303" i="9"/>
  <c r="Z303" i="9" s="1"/>
  <c r="W303" i="9"/>
  <c r="X303" i="9" s="1"/>
  <c r="R306" i="15"/>
  <c r="R307" i="15" s="1"/>
  <c r="Q306" i="15"/>
  <c r="X302" i="14"/>
  <c r="W302" i="14"/>
  <c r="S303" i="14"/>
  <c r="P17" i="11"/>
  <c r="P15" i="11"/>
  <c r="S15" i="8"/>
  <c r="S17" i="8"/>
  <c r="R19" i="12"/>
  <c r="R17" i="12"/>
  <c r="Q303" i="5"/>
  <c r="U302" i="5"/>
  <c r="Z303" i="10"/>
  <c r="AA303" i="10" s="1"/>
  <c r="Z304" i="10"/>
  <c r="AA304" i="10" s="1"/>
  <c r="V304" i="10"/>
  <c r="W304" i="10" s="1"/>
  <c r="X304" i="10"/>
  <c r="Y304" i="10" s="1"/>
  <c r="P305" i="10"/>
  <c r="Z306" i="13"/>
  <c r="AA306" i="13" s="1"/>
  <c r="X306" i="13"/>
  <c r="Y306" i="13" s="1"/>
  <c r="P307" i="13"/>
  <c r="R304" i="8" l="1"/>
  <c r="Q304" i="8"/>
  <c r="Z303" i="8"/>
  <c r="AA303" i="8" s="1"/>
  <c r="X303" i="8"/>
  <c r="Y303" i="8" s="1"/>
  <c r="P304" i="7"/>
  <c r="AA303" i="7"/>
  <c r="AB303" i="7" s="1"/>
  <c r="AC303" i="7"/>
  <c r="AD303" i="7" s="1"/>
  <c r="Y303" i="7"/>
  <c r="Z303" i="7" s="1"/>
  <c r="Q304" i="14"/>
  <c r="U303" i="14"/>
  <c r="Q305" i="6"/>
  <c r="U304" i="6"/>
  <c r="Q304" i="11"/>
  <c r="R304" i="11"/>
  <c r="Y303" i="11"/>
  <c r="Z303" i="11" s="1"/>
  <c r="W303" i="11"/>
  <c r="X303" i="11" s="1"/>
  <c r="P17" i="8"/>
  <c r="P15" i="8"/>
  <c r="X304" i="15"/>
  <c r="W304" i="15"/>
  <c r="S305" i="15"/>
  <c r="V303" i="8"/>
  <c r="W303" i="8" s="1"/>
  <c r="U303" i="8"/>
  <c r="U303" i="5"/>
  <c r="Q304" i="5"/>
  <c r="X307" i="12"/>
  <c r="U307" i="12"/>
  <c r="Z307" i="12"/>
  <c r="P17" i="12"/>
  <c r="P19" i="12"/>
  <c r="V305" i="10"/>
  <c r="X305" i="10"/>
  <c r="P17" i="10"/>
  <c r="P15" i="10"/>
  <c r="Q307" i="15"/>
  <c r="U303" i="7"/>
  <c r="Q304" i="7"/>
  <c r="W303" i="5"/>
  <c r="S304" i="5"/>
  <c r="X303" i="5"/>
  <c r="P304" i="14"/>
  <c r="AA303" i="14"/>
  <c r="AB303" i="14" s="1"/>
  <c r="AC303" i="14"/>
  <c r="AD303" i="14" s="1"/>
  <c r="Y303" i="14"/>
  <c r="Z303" i="14" s="1"/>
  <c r="P305" i="6"/>
  <c r="AA304" i="6"/>
  <c r="AB304" i="6" s="1"/>
  <c r="AC304" i="6"/>
  <c r="AD304" i="6" s="1"/>
  <c r="Y304" i="6"/>
  <c r="Z304" i="6" s="1"/>
  <c r="X304" i="6"/>
  <c r="W304" i="6"/>
  <c r="S305" i="6"/>
  <c r="U304" i="10"/>
  <c r="S305" i="10"/>
  <c r="Q305" i="9"/>
  <c r="W304" i="9"/>
  <c r="X304" i="9" s="1"/>
  <c r="Y304" i="9"/>
  <c r="Z304" i="9" s="1"/>
  <c r="Z307" i="13"/>
  <c r="X307" i="13"/>
  <c r="P19" i="13"/>
  <c r="P17" i="13"/>
  <c r="W303" i="14"/>
  <c r="X303" i="14"/>
  <c r="S304" i="14"/>
  <c r="R18" i="15"/>
  <c r="R17" i="15"/>
  <c r="R19" i="15"/>
  <c r="R305" i="9"/>
  <c r="U304" i="9"/>
  <c r="V304" i="9" s="1"/>
  <c r="W303" i="7"/>
  <c r="S304" i="7"/>
  <c r="X303" i="7"/>
  <c r="AC304" i="15"/>
  <c r="AD304" i="15" s="1"/>
  <c r="Y304" i="15"/>
  <c r="Z304" i="15" s="1"/>
  <c r="P305" i="15"/>
  <c r="AA304" i="15"/>
  <c r="AB304" i="15" s="1"/>
  <c r="U304" i="15"/>
  <c r="P304" i="5"/>
  <c r="AA303" i="5"/>
  <c r="AB303" i="5" s="1"/>
  <c r="AC303" i="5"/>
  <c r="AD303" i="5" s="1"/>
  <c r="Y303" i="5"/>
  <c r="Z303" i="5" s="1"/>
  <c r="X305" i="6" l="1"/>
  <c r="W305" i="6"/>
  <c r="S306" i="6"/>
  <c r="X304" i="5"/>
  <c r="W304" i="5"/>
  <c r="S305" i="5"/>
  <c r="Y305" i="10"/>
  <c r="X15" i="10"/>
  <c r="X17" i="10"/>
  <c r="Q305" i="5"/>
  <c r="U304" i="5"/>
  <c r="S306" i="15"/>
  <c r="X305" i="15"/>
  <c r="W305" i="15"/>
  <c r="AC305" i="15"/>
  <c r="AD305" i="15" s="1"/>
  <c r="Y305" i="15"/>
  <c r="Z305" i="15" s="1"/>
  <c r="P306" i="15"/>
  <c r="AA305" i="15"/>
  <c r="AB305" i="15" s="1"/>
  <c r="U305" i="15"/>
  <c r="X304" i="7"/>
  <c r="W304" i="7"/>
  <c r="S305" i="7"/>
  <c r="Y307" i="13"/>
  <c r="X19" i="13"/>
  <c r="X17" i="13"/>
  <c r="Q17" i="9"/>
  <c r="Q15" i="9"/>
  <c r="W305" i="9"/>
  <c r="Y305" i="9"/>
  <c r="Q18" i="15"/>
  <c r="Q17" i="15"/>
  <c r="Q19" i="15"/>
  <c r="W305" i="10"/>
  <c r="V15" i="10"/>
  <c r="V17" i="10"/>
  <c r="AA307" i="12"/>
  <c r="Z19" i="12"/>
  <c r="D12" i="4" s="1"/>
  <c r="Z17" i="12"/>
  <c r="C12" i="4" s="1"/>
  <c r="U305" i="6"/>
  <c r="R306" i="6"/>
  <c r="R307" i="6" s="1"/>
  <c r="Q306" i="6"/>
  <c r="R15" i="9"/>
  <c r="R17" i="9"/>
  <c r="U305" i="9"/>
  <c r="S305" i="14"/>
  <c r="W304" i="14"/>
  <c r="X304" i="14"/>
  <c r="AC304" i="5"/>
  <c r="AD304" i="5" s="1"/>
  <c r="Y304" i="5"/>
  <c r="Z304" i="5" s="1"/>
  <c r="P305" i="5"/>
  <c r="AA304" i="5"/>
  <c r="AB304" i="5" s="1"/>
  <c r="AA307" i="13"/>
  <c r="Z19" i="13"/>
  <c r="D13" i="4" s="1"/>
  <c r="Z17" i="13"/>
  <c r="C13" i="4" s="1"/>
  <c r="U305" i="10"/>
  <c r="S15" i="10"/>
  <c r="S17" i="10"/>
  <c r="AC305" i="6"/>
  <c r="AD305" i="6" s="1"/>
  <c r="Y305" i="6"/>
  <c r="Z305" i="6" s="1"/>
  <c r="P306" i="6"/>
  <c r="AA305" i="6"/>
  <c r="AB305" i="6" s="1"/>
  <c r="AC304" i="14"/>
  <c r="AD304" i="14" s="1"/>
  <c r="Y304" i="14"/>
  <c r="Z304" i="14" s="1"/>
  <c r="P305" i="14"/>
  <c r="AA304" i="14"/>
  <c r="AB304" i="14" s="1"/>
  <c r="Q305" i="7"/>
  <c r="U304" i="7"/>
  <c r="Z305" i="10"/>
  <c r="U17" i="12"/>
  <c r="G12" i="4" s="1"/>
  <c r="U19" i="12"/>
  <c r="H12" i="4" s="1"/>
  <c r="R305" i="11"/>
  <c r="U304" i="11"/>
  <c r="V304" i="11" s="1"/>
  <c r="Q305" i="8"/>
  <c r="Z304" i="8"/>
  <c r="AA304" i="8" s="1"/>
  <c r="X304" i="8"/>
  <c r="Y304" i="8" s="1"/>
  <c r="Y307" i="12"/>
  <c r="X17" i="12"/>
  <c r="X19" i="12"/>
  <c r="Q305" i="11"/>
  <c r="Y304" i="11"/>
  <c r="Z304" i="11" s="1"/>
  <c r="W304" i="11"/>
  <c r="X304" i="11" s="1"/>
  <c r="U304" i="14"/>
  <c r="Q305" i="14"/>
  <c r="AC304" i="7"/>
  <c r="AD304" i="7" s="1"/>
  <c r="Y304" i="7"/>
  <c r="Z304" i="7" s="1"/>
  <c r="P305" i="7"/>
  <c r="AA304" i="7"/>
  <c r="AB304" i="7" s="1"/>
  <c r="R305" i="8"/>
  <c r="V304" i="8"/>
  <c r="W304" i="8" s="1"/>
  <c r="U304" i="8"/>
  <c r="AC305" i="7" l="1"/>
  <c r="AD305" i="7" s="1"/>
  <c r="Y305" i="7"/>
  <c r="Z305" i="7" s="1"/>
  <c r="P306" i="7"/>
  <c r="AA305" i="7"/>
  <c r="AB305" i="7" s="1"/>
  <c r="U305" i="14"/>
  <c r="R306" i="14"/>
  <c r="R307" i="14" s="1"/>
  <c r="Q306" i="14"/>
  <c r="Q15" i="11"/>
  <c r="Q17" i="11"/>
  <c r="Y305" i="11"/>
  <c r="W305" i="11"/>
  <c r="R17" i="11"/>
  <c r="R15" i="11"/>
  <c r="U305" i="11"/>
  <c r="U15" i="10"/>
  <c r="U17" i="10"/>
  <c r="X305" i="9"/>
  <c r="W15" i="9"/>
  <c r="W17" i="9"/>
  <c r="X306" i="15"/>
  <c r="W306" i="15"/>
  <c r="S307" i="15"/>
  <c r="U305" i="7"/>
  <c r="R306" i="7"/>
  <c r="R307" i="7" s="1"/>
  <c r="Q306" i="7"/>
  <c r="AC305" i="5"/>
  <c r="AD305" i="5" s="1"/>
  <c r="Y305" i="5"/>
  <c r="Z305" i="5" s="1"/>
  <c r="P306" i="5"/>
  <c r="AA305" i="5"/>
  <c r="AB305" i="5" s="1"/>
  <c r="Y19" i="13"/>
  <c r="Y17" i="13"/>
  <c r="Y17" i="10"/>
  <c r="Y15" i="10"/>
  <c r="W306" i="6"/>
  <c r="S307" i="6"/>
  <c r="X306" i="6"/>
  <c r="Q15" i="8"/>
  <c r="Q17" i="8"/>
  <c r="X305" i="8"/>
  <c r="Z305" i="8"/>
  <c r="S306" i="14"/>
  <c r="W305" i="14"/>
  <c r="X305" i="14"/>
  <c r="U306" i="6"/>
  <c r="Q307" i="6"/>
  <c r="W15" i="10"/>
  <c r="W17" i="10"/>
  <c r="S306" i="7"/>
  <c r="X305" i="7"/>
  <c r="W305" i="7"/>
  <c r="U305" i="5"/>
  <c r="R306" i="5"/>
  <c r="R307" i="5" s="1"/>
  <c r="Q306" i="5"/>
  <c r="S306" i="5"/>
  <c r="X305" i="5"/>
  <c r="W305" i="5"/>
  <c r="R17" i="8"/>
  <c r="R15" i="8"/>
  <c r="U305" i="8"/>
  <c r="V305" i="8"/>
  <c r="Y19" i="12"/>
  <c r="Y17" i="12"/>
  <c r="AA305" i="10"/>
  <c r="Z17" i="10"/>
  <c r="Z15" i="10"/>
  <c r="AC305" i="14"/>
  <c r="AD305" i="14" s="1"/>
  <c r="AA305" i="14"/>
  <c r="AB305" i="14" s="1"/>
  <c r="P306" i="14"/>
  <c r="Y305" i="14"/>
  <c r="Z305" i="14" s="1"/>
  <c r="P307" i="6"/>
  <c r="AA306" i="6"/>
  <c r="AB306" i="6" s="1"/>
  <c r="AC306" i="6"/>
  <c r="AD306" i="6" s="1"/>
  <c r="Y306" i="6"/>
  <c r="Z306" i="6" s="1"/>
  <c r="AA19" i="13"/>
  <c r="E13" i="4" s="1"/>
  <c r="AA17" i="13"/>
  <c r="V305" i="9"/>
  <c r="U15" i="9"/>
  <c r="U17" i="9"/>
  <c r="R18" i="6"/>
  <c r="R17" i="6"/>
  <c r="R19" i="6"/>
  <c r="AA17" i="12"/>
  <c r="AA19" i="12"/>
  <c r="E12" i="4" s="1"/>
  <c r="Z305" i="9"/>
  <c r="Y17" i="9"/>
  <c r="Y15" i="9"/>
  <c r="P307" i="15"/>
  <c r="AA306" i="15"/>
  <c r="AB306" i="15" s="1"/>
  <c r="AC306" i="15"/>
  <c r="AD306" i="15" s="1"/>
  <c r="Y306" i="15"/>
  <c r="Z306" i="15" s="1"/>
  <c r="U306" i="15"/>
  <c r="V17" i="9" l="1"/>
  <c r="V15" i="9"/>
  <c r="Y306" i="14"/>
  <c r="Z306" i="14" s="1"/>
  <c r="AC306" i="14"/>
  <c r="AD306" i="14" s="1"/>
  <c r="AA306" i="14"/>
  <c r="AB306" i="14" s="1"/>
  <c r="P307" i="14"/>
  <c r="W305" i="8"/>
  <c r="V15" i="8"/>
  <c r="V17" i="8"/>
  <c r="R18" i="5"/>
  <c r="R19" i="5"/>
  <c r="R17" i="5"/>
  <c r="X306" i="7"/>
  <c r="W306" i="7"/>
  <c r="S307" i="7"/>
  <c r="AA305" i="8"/>
  <c r="Z17" i="8"/>
  <c r="Z15" i="8"/>
  <c r="P307" i="5"/>
  <c r="AA306" i="5"/>
  <c r="AB306" i="5" s="1"/>
  <c r="AC306" i="5"/>
  <c r="AD306" i="5" s="1"/>
  <c r="Y306" i="5"/>
  <c r="Z306" i="5" s="1"/>
  <c r="R18" i="7"/>
  <c r="R19" i="7"/>
  <c r="R17" i="7"/>
  <c r="Z17" i="9"/>
  <c r="Z15" i="9"/>
  <c r="AC307" i="15"/>
  <c r="Y307" i="15"/>
  <c r="AA307" i="15"/>
  <c r="P18" i="15"/>
  <c r="P19" i="15"/>
  <c r="P17" i="15"/>
  <c r="U307" i="15"/>
  <c r="AA17" i="10"/>
  <c r="AA15" i="10"/>
  <c r="U17" i="8"/>
  <c r="U15" i="8"/>
  <c r="Y305" i="8"/>
  <c r="X17" i="8"/>
  <c r="X15" i="8"/>
  <c r="X307" i="6"/>
  <c r="S18" i="6"/>
  <c r="W307" i="6"/>
  <c r="S19" i="6"/>
  <c r="S17" i="6"/>
  <c r="X305" i="11"/>
  <c r="W15" i="11"/>
  <c r="W17" i="11"/>
  <c r="Q307" i="14"/>
  <c r="U306" i="14"/>
  <c r="P307" i="7"/>
  <c r="AA306" i="7"/>
  <c r="AB306" i="7" s="1"/>
  <c r="AC306" i="7"/>
  <c r="AD306" i="7" s="1"/>
  <c r="Y306" i="7"/>
  <c r="Z306" i="7" s="1"/>
  <c r="AC307" i="6"/>
  <c r="Y307" i="6"/>
  <c r="P18" i="6"/>
  <c r="AA307" i="6"/>
  <c r="P19" i="6"/>
  <c r="P17" i="6"/>
  <c r="X306" i="5"/>
  <c r="W306" i="5"/>
  <c r="S307" i="5"/>
  <c r="X307" i="15"/>
  <c r="W307" i="15"/>
  <c r="S18" i="15"/>
  <c r="S17" i="15"/>
  <c r="S19" i="15"/>
  <c r="V305" i="11"/>
  <c r="U17" i="11"/>
  <c r="U15" i="11"/>
  <c r="Z305" i="11"/>
  <c r="Y17" i="11"/>
  <c r="Y15" i="11"/>
  <c r="R18" i="14"/>
  <c r="R17" i="14"/>
  <c r="R19" i="14"/>
  <c r="Q307" i="5"/>
  <c r="U306" i="5"/>
  <c r="U307" i="6"/>
  <c r="Q18" i="6"/>
  <c r="Q19" i="6"/>
  <c r="Q17" i="6"/>
  <c r="X306" i="14"/>
  <c r="S307" i="14"/>
  <c r="W306" i="14"/>
  <c r="Q307" i="7"/>
  <c r="U306" i="7"/>
  <c r="X15" i="9"/>
  <c r="X17" i="9"/>
  <c r="X307" i="5" l="1"/>
  <c r="S18" i="5"/>
  <c r="W307" i="5"/>
  <c r="S17" i="5"/>
  <c r="S19" i="5"/>
  <c r="AC18" i="6"/>
  <c r="B16" i="2" s="1"/>
  <c r="AD307" i="6"/>
  <c r="AC17" i="6"/>
  <c r="C16" i="2" s="1"/>
  <c r="AC19" i="6"/>
  <c r="D16" i="2" s="1"/>
  <c r="AC307" i="7"/>
  <c r="Y307" i="7"/>
  <c r="AA307" i="7"/>
  <c r="P18" i="7"/>
  <c r="P19" i="7"/>
  <c r="P17" i="7"/>
  <c r="W18" i="6"/>
  <c r="E16" i="2" s="1"/>
  <c r="W17" i="6"/>
  <c r="AD307" i="15"/>
  <c r="AC18" i="15"/>
  <c r="B17" i="3" s="1"/>
  <c r="AC19" i="15"/>
  <c r="D17" i="3" s="1"/>
  <c r="AC17" i="15"/>
  <c r="C17" i="3" s="1"/>
  <c r="AA15" i="8"/>
  <c r="AA17" i="8"/>
  <c r="U307" i="5"/>
  <c r="Q18" i="5"/>
  <c r="Q19" i="5"/>
  <c r="Q17" i="5"/>
  <c r="AB307" i="6"/>
  <c r="AA18" i="6"/>
  <c r="AA17" i="6"/>
  <c r="AA19" i="6"/>
  <c r="X17" i="11"/>
  <c r="X15" i="11"/>
  <c r="Y17" i="8"/>
  <c r="Y15" i="8"/>
  <c r="AC307" i="5"/>
  <c r="Y307" i="5"/>
  <c r="P18" i="5"/>
  <c r="AA307" i="5"/>
  <c r="P19" i="5"/>
  <c r="P17" i="5"/>
  <c r="X307" i="7"/>
  <c r="W307" i="7"/>
  <c r="S18" i="7"/>
  <c r="S19" i="7"/>
  <c r="S17" i="7"/>
  <c r="W17" i="8"/>
  <c r="W15" i="8"/>
  <c r="U18" i="6"/>
  <c r="U19" i="6"/>
  <c r="K16" i="2" s="1"/>
  <c r="U17" i="6"/>
  <c r="J16" i="2" s="1"/>
  <c r="U307" i="7"/>
  <c r="Q18" i="7"/>
  <c r="Q17" i="7"/>
  <c r="Q19" i="7"/>
  <c r="S18" i="14"/>
  <c r="W307" i="14"/>
  <c r="X307" i="14"/>
  <c r="S17" i="14"/>
  <c r="S19" i="14"/>
  <c r="V15" i="11"/>
  <c r="V17" i="11"/>
  <c r="W18" i="15"/>
  <c r="E17" i="3" s="1"/>
  <c r="W17" i="15"/>
  <c r="W19" i="15"/>
  <c r="U307" i="14"/>
  <c r="Q18" i="14"/>
  <c r="Q19" i="14"/>
  <c r="Q17" i="14"/>
  <c r="X18" i="6"/>
  <c r="X19" i="6"/>
  <c r="F16" i="2" s="1"/>
  <c r="X17" i="6"/>
  <c r="U18" i="15"/>
  <c r="U19" i="15"/>
  <c r="K17" i="3" s="1"/>
  <c r="U17" i="15"/>
  <c r="J17" i="3" s="1"/>
  <c r="AB307" i="15"/>
  <c r="AA18" i="15"/>
  <c r="AA17" i="15"/>
  <c r="AA19" i="15"/>
  <c r="AA307" i="14"/>
  <c r="AC307" i="14"/>
  <c r="P18" i="14"/>
  <c r="Y307" i="14"/>
  <c r="P17" i="14"/>
  <c r="P19" i="14"/>
  <c r="Z17" i="11"/>
  <c r="Z15" i="11"/>
  <c r="X18" i="15"/>
  <c r="X17" i="15"/>
  <c r="X19" i="15"/>
  <c r="F17" i="3" s="1"/>
  <c r="Y18" i="6"/>
  <c r="Z307" i="6"/>
  <c r="Y19" i="6"/>
  <c r="Y17" i="6"/>
  <c r="Z307" i="15"/>
  <c r="Y18" i="15"/>
  <c r="Y17" i="15"/>
  <c r="Y19" i="15"/>
  <c r="Z18" i="6" l="1"/>
  <c r="Z17" i="6"/>
  <c r="Z19" i="6"/>
  <c r="G16" i="2" s="1"/>
  <c r="AB307" i="14"/>
  <c r="AA18" i="14"/>
  <c r="AA19" i="14"/>
  <c r="AA17" i="14"/>
  <c r="AB18" i="15"/>
  <c r="AB17" i="15"/>
  <c r="AB19" i="15"/>
  <c r="U18" i="7"/>
  <c r="U19" i="7"/>
  <c r="K17" i="2" s="1"/>
  <c r="U17" i="7"/>
  <c r="J17" i="2" s="1"/>
  <c r="AD307" i="5"/>
  <c r="AC18" i="5"/>
  <c r="B15" i="2" s="1"/>
  <c r="AC17" i="5"/>
  <c r="C15" i="2" s="1"/>
  <c r="AC19" i="5"/>
  <c r="D15" i="2" s="1"/>
  <c r="AB18" i="6"/>
  <c r="AB17" i="6"/>
  <c r="AB19" i="6"/>
  <c r="U18" i="5"/>
  <c r="U19" i="5"/>
  <c r="K15" i="2" s="1"/>
  <c r="U17" i="5"/>
  <c r="J15" i="2" s="1"/>
  <c r="AB307" i="7"/>
  <c r="AA18" i="7"/>
  <c r="AA19" i="7"/>
  <c r="AA17" i="7"/>
  <c r="Z18" i="15"/>
  <c r="Z19" i="15"/>
  <c r="G17" i="3" s="1"/>
  <c r="Z17" i="15"/>
  <c r="Z307" i="14"/>
  <c r="Y18" i="14"/>
  <c r="Y17" i="14"/>
  <c r="Y19" i="14"/>
  <c r="W18" i="7"/>
  <c r="E17" i="2" s="1"/>
  <c r="W17" i="7"/>
  <c r="AB307" i="5"/>
  <c r="AA18" i="5"/>
  <c r="AA17" i="5"/>
  <c r="AA19" i="5"/>
  <c r="Z307" i="7"/>
  <c r="Y18" i="7"/>
  <c r="Y19" i="7"/>
  <c r="Y17" i="7"/>
  <c r="AD18" i="6"/>
  <c r="I16" i="2" s="1"/>
  <c r="AD17" i="6"/>
  <c r="AD19" i="6"/>
  <c r="H16" i="2" s="1"/>
  <c r="W18" i="5"/>
  <c r="E15" i="2" s="1"/>
  <c r="W17" i="5"/>
  <c r="U18" i="14"/>
  <c r="U19" i="14"/>
  <c r="K16" i="3" s="1"/>
  <c r="U17" i="14"/>
  <c r="J16" i="3" s="1"/>
  <c r="X18" i="14"/>
  <c r="X17" i="14"/>
  <c r="X19" i="14"/>
  <c r="F16" i="3" s="1"/>
  <c r="X18" i="7"/>
  <c r="X19" i="7"/>
  <c r="F17" i="2" s="1"/>
  <c r="X17" i="7"/>
  <c r="AD18" i="15"/>
  <c r="I17" i="3" s="1"/>
  <c r="AD17" i="15"/>
  <c r="AD19" i="15"/>
  <c r="H17" i="3" s="1"/>
  <c r="AD307" i="7"/>
  <c r="AC18" i="7"/>
  <c r="B17" i="2" s="1"/>
  <c r="AC17" i="7"/>
  <c r="C17" i="2" s="1"/>
  <c r="AC19" i="7"/>
  <c r="D17" i="2" s="1"/>
  <c r="AD307" i="14"/>
  <c r="AC18" i="14"/>
  <c r="B16" i="3" s="1"/>
  <c r="AC17" i="14"/>
  <c r="C16" i="3" s="1"/>
  <c r="AC19" i="14"/>
  <c r="D16" i="3" s="1"/>
  <c r="W18" i="14"/>
  <c r="E16" i="3" s="1"/>
  <c r="W17" i="14"/>
  <c r="W19" i="14"/>
  <c r="Z307" i="5"/>
  <c r="Y18" i="5"/>
  <c r="Y17" i="5"/>
  <c r="Y19" i="5"/>
  <c r="X18" i="5"/>
  <c r="X19" i="5"/>
  <c r="F15" i="2" s="1"/>
  <c r="X17" i="5"/>
  <c r="AB18" i="7" l="1"/>
  <c r="AB17" i="7"/>
  <c r="AB19" i="7"/>
  <c r="AB18" i="14"/>
  <c r="AB17" i="14"/>
  <c r="AB19" i="14"/>
  <c r="Z18" i="14"/>
  <c r="Z19" i="14"/>
  <c r="G16" i="3" s="1"/>
  <c r="Z17" i="14"/>
  <c r="AD18" i="14"/>
  <c r="I16" i="3" s="1"/>
  <c r="AD17" i="14"/>
  <c r="AD19" i="14"/>
  <c r="H16" i="3" s="1"/>
  <c r="AD18" i="7"/>
  <c r="I17" i="2" s="1"/>
  <c r="AD19" i="7"/>
  <c r="H17" i="2" s="1"/>
  <c r="AD17" i="7"/>
  <c r="AD18" i="5"/>
  <c r="I15" i="2" s="1"/>
  <c r="AD17" i="5"/>
  <c r="AD19" i="5"/>
  <c r="H15" i="2" s="1"/>
  <c r="Z18" i="5"/>
  <c r="Z17" i="5"/>
  <c r="Z19" i="5"/>
  <c r="G15" i="2" s="1"/>
  <c r="Z18" i="7"/>
  <c r="Z19" i="7"/>
  <c r="G17" i="2" s="1"/>
  <c r="Z17" i="7"/>
  <c r="AB18" i="5"/>
  <c r="AB17" i="5"/>
  <c r="AB19" i="5"/>
</calcChain>
</file>

<file path=xl/sharedStrings.xml><?xml version="1.0" encoding="utf-8"?>
<sst xmlns="http://schemas.openxmlformats.org/spreadsheetml/2006/main" count="6196" uniqueCount="431">
  <si>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</si>
  <si>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</si>
  <si>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</si>
  <si>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</si>
  <si>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</si>
  <si>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</si>
  <si>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</si>
  <si>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</si>
  <si>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</si>
  <si>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</si>
  <si>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</si>
  <si>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</si>
  <si>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</si>
  <si>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</si>
  <si>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</si>
  <si>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</si>
  <si>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</si>
  <si>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</si>
  <si>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</si>
  <si>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</si>
  <si>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</si>
  <si>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</si>
  <si>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</si>
  <si>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</si>
  <si>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>填入個人資料</t>
  </si>
  <si>
    <t>股票現金可投資資產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</si>
  <si>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</si>
  <si>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</si>
  <si>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</si>
  <si>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</si>
  <si>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</si>
  <si>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</si>
  <si>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</si>
  <si>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</si>
  <si>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</si>
  <si>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</si>
  <si>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</si>
  <si>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</si>
  <si>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</si>
  <si>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</si>
  <si>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</si>
  <si>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</si>
  <si>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</si>
  <si>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</si>
  <si>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</si>
  <si>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</si>
  <si>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</si>
  <si>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</si>
  <si>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</si>
  <si>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</si>
  <si>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已經借款金額</t>
  </si>
  <si>
    <t>原始資產配置</t>
  </si>
  <si>
    <t>狀況八 借款再投資</t>
  </si>
  <si>
    <t>狀況九 單筆借款已花掉</t>
  </si>
  <si>
    <t>每年最高年開銷</t>
  </si>
  <si>
    <t>狀況六</t>
  </si>
  <si>
    <t>狀況七</t>
  </si>
  <si>
    <t>最低淨資產相對 原始資產比例</t>
  </si>
  <si>
    <t>最終淨資產相對 原始資產比例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</si>
  <si>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</si>
  <si>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</si>
  <si>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</si>
  <si>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</si>
  <si>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</si>
  <si>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</si>
  <si>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</si>
  <si>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</si>
  <si>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</si>
  <si>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</si>
  <si>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</si>
  <si>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</si>
  <si>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</si>
  <si>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</si>
  <si>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</si>
  <si>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</si>
  <si>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</si>
  <si>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</si>
  <si>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</si>
  <si>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</si>
  <si>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</si>
  <si>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</si>
  <si>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</si>
  <si>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</si>
  <si>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</si>
  <si>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</si>
  <si>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</si>
  <si>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</si>
  <si>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</si>
  <si>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</si>
  <si>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</si>
  <si>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</si>
  <si>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</si>
  <si>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</si>
  <si>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</si>
  <si>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</si>
  <si>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</si>
  <si>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</si>
  <si>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</si>
  <si>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</si>
  <si>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</si>
  <si>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</si>
  <si>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</si>
  <si>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</si>
  <si>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</si>
  <si>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</si>
  <si>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</si>
  <si>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</si>
  <si>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</si>
  <si>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</si>
  <si>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</si>
  <si>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</si>
  <si>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</si>
  <si>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</si>
  <si>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</si>
  <si>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</si>
  <si>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</si>
  <si>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</si>
  <si>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</si>
  <si>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</si>
  <si>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</si>
  <si>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</si>
  <si>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</si>
  <si>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</si>
  <si>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</si>
  <si>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</si>
  <si>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</si>
  <si>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</si>
  <si>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</si>
  <si>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</si>
  <si>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</si>
  <si>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</si>
  <si>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</si>
  <si>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</si>
  <si>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</si>
  <si>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</si>
  <si>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</si>
  <si>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</si>
  <si>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</si>
  <si>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</si>
  <si>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</si>
  <si>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</si>
  <si>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</si>
  <si>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</si>
  <si>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</si>
  <si>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</si>
  <si>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</si>
  <si>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</si>
  <si>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</si>
  <si>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</si>
  <si>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</si>
  <si>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</si>
  <si>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</si>
  <si>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</si>
  <si>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</si>
  <si>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</si>
  <si>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</si>
  <si>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</si>
  <si>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</si>
  <si>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</si>
  <si>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</si>
  <si>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</si>
  <si>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</si>
  <si>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</si>
  <si>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</si>
  <si>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</si>
  <si>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</si>
  <si>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</si>
  <si>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</si>
  <si>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</si>
  <si>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</si>
  <si>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</si>
  <si>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</si>
  <si>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</si>
  <si>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</si>
  <si>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</si>
  <si>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</si>
  <si>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</si>
  <si>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</si>
  <si>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</si>
  <si>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</si>
  <si>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</si>
  <si>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</si>
  <si>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</si>
  <si>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</si>
  <si>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</si>
  <si>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</si>
  <si>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</si>
  <si>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</si>
  <si>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</si>
  <si>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</si>
  <si>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</si>
  <si>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</si>
  <si>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</si>
  <si>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</si>
  <si>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</si>
  <si>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</si>
  <si>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</si>
  <si>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</si>
  <si>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</si>
  <si>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</si>
  <si>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</si>
  <si>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</si>
  <si>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</si>
  <si>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</si>
  <si>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</si>
  <si>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</si>
  <si>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</si>
  <si>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</si>
  <si>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</si>
  <si>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</si>
  <si>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</si>
  <si>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</si>
  <si>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</si>
  <si>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</si>
  <si>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</si>
  <si>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</si>
  <si>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</si>
  <si>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</si>
  <si>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</si>
  <si>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</si>
  <si>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</si>
  <si>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</si>
  <si>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</si>
  <si>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</si>
  <si>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</si>
  <si>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</si>
  <si>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</si>
  <si>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</si>
  <si>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</si>
  <si>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</si>
  <si>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</si>
  <si>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</si>
  <si>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</si>
  <si>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</si>
  <si>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</si>
  <si>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</si>
  <si>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</si>
  <si>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</si>
  <si>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</si>
  <si>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</si>
  <si>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</si>
  <si>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</si>
  <si>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</si>
  <si>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</si>
  <si>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</si>
  <si>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</si>
  <si>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</si>
  <si>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</si>
  <si>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</si>
  <si>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</si>
  <si>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</si>
  <si>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</si>
  <si>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</si>
  <si>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</si>
  <si>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</si>
  <si>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</si>
  <si>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</si>
  <si>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</si>
  <si>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</si>
  <si>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</si>
  <si>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</si>
  <si>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</si>
  <si>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</si>
  <si>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</si>
  <si>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</si>
  <si>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</si>
  <si>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</si>
  <si>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</si>
  <si>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</si>
  <si>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</si>
  <si>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</si>
  <si>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</si>
  <si>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</si>
  <si>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</si>
  <si>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</si>
  <si>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</si>
  <si>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</si>
  <si>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</si>
  <si>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</si>
  <si>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</si>
  <si>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</si>
  <si>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</si>
  <si>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</si>
  <si>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</si>
  <si>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</si>
  <si>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</si>
  <si>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</si>
  <si>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</si>
  <si>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</si>
  <si>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</si>
  <si>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</si>
  <si>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</si>
  <si>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</si>
  <si>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</si>
  <si>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</si>
  <si>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</si>
  <si>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</si>
  <si>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</si>
  <si>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</si>
  <si>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</si>
  <si>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</si>
  <si>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</si>
  <si>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</si>
  <si>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</si>
  <si>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</si>
  <si>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</si>
  <si>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</si>
  <si>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</si>
  <si>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</si>
  <si>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</si>
  <si>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</si>
  <si>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</si>
  <si>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</si>
  <si>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</si>
  <si>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</si>
  <si>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</si>
  <si>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</si>
  <si>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</si>
  <si>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</si>
  <si>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</si>
  <si>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</si>
  <si>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</si>
  <si>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</si>
  <si>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</si>
  <si>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</si>
  <si>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</si>
  <si>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</si>
  <si>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</si>
  <si>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</si>
  <si>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</si>
  <si>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</si>
  <si>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</si>
  <si>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</si>
  <si>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</si>
  <si>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</si>
  <si>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</si>
  <si>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</si>
  <si>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</si>
  <si>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</si>
  <si>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</si>
  <si>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</si>
  <si>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</si>
  <si>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</si>
  <si>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</si>
  <si>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</si>
  <si>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</si>
  <si>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</si>
  <si>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</si>
  <si>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</si>
  <si>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</si>
  <si>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</si>
  <si>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</si>
  <si>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</si>
  <si>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</si>
  <si>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</si>
  <si>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</si>
  <si>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</si>
  <si>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</si>
  <si>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</si>
  <si>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</si>
  <si>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</si>
  <si>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</si>
  <si>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</si>
  <si>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</si>
  <si>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</si>
  <si>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</si>
  <si>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</si>
  <si>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</si>
  <si>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</si>
  <si>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</si>
  <si>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</si>
  <si>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</si>
  <si>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</si>
  <si>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</si>
  <si>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</si>
  <si>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</si>
  <si>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</si>
  <si>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</si>
  <si>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</si>
  <si>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</si>
  <si>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</si>
  <si>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</si>
  <si>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</si>
  <si>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</si>
  <si>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</si>
  <si>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</si>
  <si>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</si>
  <si>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</si>
  <si>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</si>
  <si>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</si>
  <si>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</si>
  <si>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</si>
  <si>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</si>
  <si>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</si>
  <si>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</si>
  <si>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</si>
  <si>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</si>
  <si>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</si>
  <si>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50%</t>
  </si>
  <si>
    <t>25%</t>
  </si>
  <si>
    <r>
      <rPr>
        <b/>
        <sz val="21"/>
        <color rgb="FF000000"/>
        <rFont val="Helvetica Neue"/>
      </rPr>
      <t>狀況一 、一百萬質押， 60% QQQ 20% QLD 20%現金，一開始無借款 ；上漲年槓桿基金賺的部分轉30%到現金</t>
    </r>
    <r>
      <rPr>
        <sz val="21"/>
        <color rgb="FF000000"/>
        <rFont val="Helvetica Neue"/>
      </rPr>
      <t>；</t>
    </r>
    <r>
      <rPr>
        <b/>
        <sz val="21"/>
        <color rgb="FF000000"/>
        <rFont val="Helvetica Neue"/>
      </rPr>
      <t>粉紅色底的欄位可以修改做測試</t>
    </r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</si>
  <si>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</si>
  <si>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</si>
  <si>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</si>
  <si>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</si>
  <si>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</si>
  <si>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</si>
  <si>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</si>
  <si>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</si>
  <si>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</si>
  <si>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</si>
  <si>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</si>
  <si>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</si>
  <si>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</si>
  <si>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</si>
  <si>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</si>
  <si>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</si>
  <si>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</si>
  <si>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b/>
        <sz val="10"/>
        <color rgb="FF000000"/>
        <rFont val="Helvetica Neue"/>
      </rPr>
      <t>100</t>
    </r>
    <r>
      <rPr>
        <b/>
        <strike/>
        <sz val="10"/>
        <color rgb="FF000000"/>
        <rFont val="Helvetica Neue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</si>
  <si>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</si>
  <si>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</si>
  <si>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</si>
  <si>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</si>
  <si>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sz val="10"/>
        <color rgb="FF000000"/>
        <rFont val="Helvetica Neue"/>
      </rPr>
      <t>60</t>
    </r>
    <r>
      <rPr>
        <b/>
        <strike/>
        <sz val="10"/>
        <color rgb="FF000000"/>
        <rFont val="Helvetica Neue"/>
      </rPr>
      <t>%</t>
    </r>
  </si>
  <si>
    <r>
      <rPr>
        <sz val="10"/>
        <color rgb="FF000000"/>
        <rFont val="Helvetica Neue"/>
      </rPr>
      <t>20</t>
    </r>
    <r>
      <rPr>
        <b/>
        <strike/>
        <sz val="10"/>
        <color rgb="FF000000"/>
        <rFont val="Helvetica Neue"/>
      </rPr>
      <t>%</t>
    </r>
  </si>
  <si>
    <t>轉現金, % -&gt;</t>
  </si>
  <si>
    <t>轉現金, $ -&gt;</t>
  </si>
  <si>
    <t>聰明再平衡,轉現金, %</t>
  </si>
  <si>
    <t>借款開銷, %</t>
  </si>
  <si>
    <t>聰明再平衡       轉現金, $</t>
  </si>
  <si>
    <t xml:space="preserve">填入個人資料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</si>
</sst>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20">
    <font>
      <sz val="10"/>
      <color rgb="FF000000"/>
      <name val="Helvetica Neue"/>
      <scheme val="minor"/>
    </font>
    <font>
      <sz val="10"/>
      <color rgb="FF000000"/>
      <name val="Helvetica Neue"/>
    </font>
    <font>
      <sz val="12"/>
      <color rgb="FF000000"/>
      <name val="Helvetica Neue"/>
    </font>
    <font>
      <sz val="14"/>
      <color rgb="FF000000"/>
      <name val="Helvetica Neue"/>
    </font>
    <font>
      <u/>
      <sz val="12"/>
      <color rgb="FF0000FF"/>
      <name val="Helvetica Neue"/>
    </font>
    <font>
      <u/>
      <sz val="12"/>
      <color rgb="FF0000FF"/>
      <name val="Helvetica Neue"/>
    </font>
    <font>
      <b/>
      <sz val="18"/>
      <color rgb="FF000000"/>
      <name val="Helvetica Neue"/>
    </font>
    <font>
      <sz val="10"/>
      <name val="Helvetica Neue"/>
    </font>
    <font>
      <sz val="15"/>
      <color rgb="FF000000"/>
      <name val="Calibri"/>
    </font>
    <font>
      <b/>
      <sz val="10"/>
      <color rgb="FF000000"/>
      <name val="Helvetica Neue"/>
    </font>
    <font>
      <b/>
      <sz val="14"/>
      <color rgb="FF000000"/>
      <name val="Helvetica Neue"/>
    </font>
    <font>
      <b/>
      <sz val="11"/>
      <color rgb="FF000000"/>
      <name val="Helvetica Neue"/>
    </font>
    <font>
      <sz val="11"/>
      <color rgb="FF000000"/>
      <name val="Helvetica Neue"/>
    </font>
    <font>
      <b/>
      <sz val="10"/>
      <color rgb="FFFF0000"/>
      <name val="Helvetica Neue"/>
    </font>
    <font>
      <b/>
      <sz val="21"/>
      <color rgb="FF000000"/>
      <name val="Helvetica Neue"/>
    </font>
    <font>
      <sz val="21"/>
      <color rgb="FF000000"/>
      <name val="Helvetica Neue"/>
    </font>
    <font>
      <b/>
      <sz val="12"/>
      <color rgb="FF000000"/>
      <name val="Helvetica Neue"/>
    </font>
    <font>
      <b/>
      <sz val="13"/>
      <color rgb="FFFF4015"/>
      <name val="Helvetica Neue"/>
    </font>
    <font>
      <sz val="6"/>
      <color rgb="FF000000"/>
      <name val="Helvetica Neue"/>
    </font>
    <font>
      <b/>
      <strike/>
      <sz val="10"/>
      <color rgb="FF000000"/>
      <name val="Helvetica Neue"/>
    </font>
  </fonts>
  <fills count="39">
    <fill>
      <patternFill patternType="none"/>
    </fill>
    <fill>
      <patternFill patternType="gray125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DBDBDB"/>
        <bgColor rgb="FFDBDBDB"/>
      </patternFill>
    </fill>
    <fill>
      <patternFill patternType="solid">
        <fgColor rgb="FFBFEFAE"/>
        <bgColor rgb="FFBFEFAE"/>
      </patternFill>
    </fill>
    <fill>
      <patternFill patternType="solid">
        <fgColor rgb="FFCBECFE"/>
        <bgColor rgb="FFCBECFE"/>
      </patternFill>
    </fill>
    <fill>
      <patternFill patternType="solid">
        <fgColor rgb="FF98D9FF"/>
        <bgColor rgb="FF98D9FF"/>
      </patternFill>
    </fill>
    <fill>
      <patternFill patternType="solid">
        <fgColor rgb="FFDFF7D6"/>
        <bgColor rgb="FFDFF7D6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FEDFDB"/>
        <bgColor rgb="FFFEDFDB"/>
      </patternFill>
    </fill>
    <fill>
      <patternFill patternType="solid">
        <fgColor rgb="FFF9D3E0"/>
        <bgColor rgb="FFF9D3E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  <fill>
      <patternFill patternType="solid">
        <fgColor theme="7" tint="0.79998168889431442"/>
        <bgColor rgb="FFFEDFDB"/>
      </patternFill>
    </fill>
    <fill>
      <patternFill patternType="solid">
        <fgColor theme="7" tint="0.79998168889431442"/>
        <bgColor rgb="FFFFF7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FDFDB"/>
      </patternFill>
    </fill>
    <fill>
      <patternFill patternType="solid">
        <fgColor theme="7" tint="0.79998168889431442"/>
        <bgColor rgb="FFFFDBD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79998168889431442"/>
        <bgColor rgb="FFBFEFAE"/>
      </patternFill>
    </fill>
    <fill>
      <patternFill patternType="solid">
        <fgColor theme="6" tint="0.59999389629810485"/>
        <bgColor rgb="FFA0E786"/>
      </patternFill>
    </fill>
  </fills>
  <borders count="145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/>
      <right/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A5A5A5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  <diagonal/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  <diagonal/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3F3F3F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3F3F3F"/>
      </left>
      <right style="medium">
        <color rgb="FF000000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  <diagonal/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 style="thin">
        <color rgb="FFA5A5A5"/>
      </left>
      <right style="thin">
        <color rgb="FF3F3F3F"/>
      </right>
      <top/>
      <bottom style="thin">
        <color rgb="FFA5A5A5"/>
      </bottom>
      <diagonal/>
    </border>
    <border>
      <left style="thin">
        <color rgb="FF3F3F3F"/>
      </left>
      <right style="thin">
        <color rgb="FFA5A5A5"/>
      </right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FFFF00"/>
      </bottom>
      <diagonal/>
    </border>
    <border>
      <left/>
      <right style="thin">
        <color rgb="FFAAAAAA"/>
      </right>
      <top style="thin">
        <color rgb="FFAAAAAA"/>
      </top>
      <bottom style="thin">
        <color rgb="FFFFFF00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/>
      <right/>
      <top style="thin">
        <color rgb="FFFFFF00"/>
      </top>
      <bottom style="thin">
        <color rgb="FFFFFF00"/>
      </bottom>
      <diagonal/>
    </border>
    <border>
      <left/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  <diagonal/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  <diagonal/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  <diagonal/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  <diagonal/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  <diagonal/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  <diagonal/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/>
      <top style="medium">
        <color rgb="FF000000"/>
      </top>
      <bottom style="thin">
        <color rgb="FFFFFF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FFFF00"/>
      </right>
      <top style="thin">
        <color rgb="FF800000"/>
      </top>
      <bottom style="thin">
        <color rgb="FFFFFF00"/>
      </bottom>
      <diagonal/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  <diagonal/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 style="thin">
        <color rgb="FFAAAAAA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AAAAAA"/>
      </right>
      <top style="thin">
        <color rgb="FFFFFF00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rgb="FFFFFF00"/>
      </left>
      <right/>
      <top style="thin">
        <color rgb="FF800000"/>
      </top>
      <bottom style="thin">
        <color rgb="FFFFFF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FFFF00"/>
      </left>
      <right style="medium">
        <color rgb="FF000000"/>
      </right>
      <top/>
      <bottom style="thin">
        <color rgb="FFFFFF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FFFF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0" xfId="0" applyFont="1" applyBorder="1" applyAlignment="1">
      <alignment vertical="top" wrapText="1"/>
    </xf>
    <xf numFmtId="49" fontId="9" fillId="0" borderId="10" xfId="0" applyNumberFormat="1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top" wrapText="1"/>
    </xf>
    <xf numFmtId="49" fontId="1" fillId="0" borderId="23" xfId="0" applyNumberFormat="1" applyFont="1" applyBorder="1" applyAlignment="1">
      <alignment vertical="top" wrapText="1"/>
    </xf>
    <xf numFmtId="49" fontId="1" fillId="0" borderId="23" xfId="0" applyNumberFormat="1" applyFont="1" applyBorder="1" applyAlignment="1">
      <alignment horizontal="left" vertical="top" wrapText="1"/>
    </xf>
    <xf numFmtId="164" fontId="1" fillId="0" borderId="23" xfId="0" applyNumberFormat="1" applyFont="1" applyBorder="1" applyAlignment="1">
      <alignment vertical="top" wrapText="1"/>
    </xf>
    <xf numFmtId="9" fontId="1" fillId="0" borderId="23" xfId="0" applyNumberFormat="1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6" borderId="40" xfId="0" applyNumberFormat="1" applyFont="1" applyFill="1" applyBorder="1" applyAlignment="1">
      <alignment horizontal="center" vertical="top" wrapText="1"/>
    </xf>
    <xf numFmtId="164" fontId="12" fillId="8" borderId="41" xfId="0" applyNumberFormat="1" applyFont="1" applyFill="1" applyBorder="1" applyAlignment="1">
      <alignment horizontal="center" vertical="top" wrapText="1"/>
    </xf>
    <xf numFmtId="164" fontId="12" fillId="8" borderId="42" xfId="0" applyNumberFormat="1" applyFont="1" applyFill="1" applyBorder="1" applyAlignment="1">
      <alignment horizontal="center" vertical="top" wrapText="1"/>
    </xf>
    <xf numFmtId="9" fontId="12" fillId="8" borderId="41" xfId="0" applyNumberFormat="1" applyFont="1" applyFill="1" applyBorder="1" applyAlignment="1">
      <alignment horizontal="center" vertical="top" wrapText="1"/>
    </xf>
    <xf numFmtId="2" fontId="12" fillId="8" borderId="41" xfId="0" applyNumberFormat="1" applyFont="1" applyFill="1" applyBorder="1" applyAlignment="1">
      <alignment horizontal="center" vertical="top" wrapText="1"/>
    </xf>
    <xf numFmtId="2" fontId="12" fillId="8" borderId="43" xfId="0" applyNumberFormat="1" applyFont="1" applyFill="1" applyBorder="1" applyAlignment="1">
      <alignment horizontal="center" vertical="top" wrapText="1"/>
    </xf>
    <xf numFmtId="164" fontId="1" fillId="0" borderId="15" xfId="0" applyNumberFormat="1" applyFont="1" applyBorder="1" applyAlignment="1">
      <alignment vertical="top" wrapText="1"/>
    </xf>
    <xf numFmtId="164" fontId="1" fillId="0" borderId="44" xfId="0" applyNumberFormat="1" applyFont="1" applyBorder="1" applyAlignment="1">
      <alignment vertical="top" wrapText="1"/>
    </xf>
    <xf numFmtId="49" fontId="11" fillId="6" borderId="45" xfId="0" applyNumberFormat="1" applyFont="1" applyFill="1" applyBorder="1" applyAlignment="1">
      <alignment horizontal="center" vertical="top" wrapText="1"/>
    </xf>
    <xf numFmtId="164" fontId="12" fillId="8" borderId="44" xfId="0" applyNumberFormat="1" applyFont="1" applyFill="1" applyBorder="1" applyAlignment="1">
      <alignment horizontal="center" vertical="top" wrapText="1"/>
    </xf>
    <xf numFmtId="164" fontId="12" fillId="8" borderId="16" xfId="0" applyNumberFormat="1" applyFont="1" applyFill="1" applyBorder="1" applyAlignment="1">
      <alignment horizontal="center" vertical="top" wrapText="1"/>
    </xf>
    <xf numFmtId="9" fontId="12" fillId="8" borderId="44" xfId="0" applyNumberFormat="1" applyFont="1" applyFill="1" applyBorder="1" applyAlignment="1">
      <alignment horizontal="center" vertical="top" wrapText="1"/>
    </xf>
    <xf numFmtId="2" fontId="12" fillId="8" borderId="44" xfId="0" applyNumberFormat="1" applyFont="1" applyFill="1" applyBorder="1" applyAlignment="1">
      <alignment horizontal="center" vertical="top" wrapText="1"/>
    </xf>
    <xf numFmtId="2" fontId="12" fillId="8" borderId="46" xfId="0" applyNumberFormat="1" applyFont="1" applyFill="1" applyBorder="1" applyAlignment="1">
      <alignment horizontal="center" vertical="top" wrapText="1"/>
    </xf>
    <xf numFmtId="49" fontId="11" fillId="6" borderId="47" xfId="0" applyNumberFormat="1" applyFont="1" applyFill="1" applyBorder="1" applyAlignment="1">
      <alignment horizontal="center" vertical="top" wrapText="1"/>
    </xf>
    <xf numFmtId="164" fontId="12" fillId="8" borderId="48" xfId="0" applyNumberFormat="1" applyFont="1" applyFill="1" applyBorder="1" applyAlignment="1">
      <alignment horizontal="center" vertical="top" wrapText="1"/>
    </xf>
    <xf numFmtId="164" fontId="12" fillId="8" borderId="49" xfId="0" applyNumberFormat="1" applyFont="1" applyFill="1" applyBorder="1" applyAlignment="1">
      <alignment horizontal="center" vertical="top" wrapText="1"/>
    </xf>
    <xf numFmtId="9" fontId="12" fillId="8" borderId="48" xfId="0" applyNumberFormat="1" applyFont="1" applyFill="1" applyBorder="1" applyAlignment="1">
      <alignment horizontal="center" vertical="top" wrapText="1"/>
    </xf>
    <xf numFmtId="2" fontId="12" fillId="8" borderId="48" xfId="0" applyNumberFormat="1" applyFont="1" applyFill="1" applyBorder="1" applyAlignment="1">
      <alignment horizontal="center" vertical="top" wrapText="1"/>
    </xf>
    <xf numFmtId="2" fontId="12" fillId="8" borderId="50" xfId="0" applyNumberFormat="1" applyFont="1" applyFill="1" applyBorder="1" applyAlignment="1">
      <alignment horizontal="center" vertical="top" wrapText="1"/>
    </xf>
    <xf numFmtId="0" fontId="9" fillId="0" borderId="5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1" fillId="0" borderId="54" xfId="0" applyFont="1" applyBorder="1" applyAlignment="1">
      <alignment vertical="top" wrapText="1"/>
    </xf>
    <xf numFmtId="0" fontId="13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0" fontId="11" fillId="4" borderId="24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9" fontId="11" fillId="9" borderId="37" xfId="0" applyNumberFormat="1" applyFont="1" applyFill="1" applyBorder="1" applyAlignment="1">
      <alignment horizontal="center" vertical="center" wrapText="1"/>
    </xf>
    <xf numFmtId="49" fontId="11" fillId="9" borderId="38" xfId="0" applyNumberFormat="1" applyFont="1" applyFill="1" applyBorder="1" applyAlignment="1">
      <alignment horizontal="center" vertical="center" wrapText="1"/>
    </xf>
    <xf numFmtId="49" fontId="11" fillId="9" borderId="39" xfId="0" applyNumberFormat="1" applyFont="1" applyFill="1" applyBorder="1" applyAlignment="1">
      <alignment horizontal="center" vertical="center" wrapText="1"/>
    </xf>
    <xf numFmtId="49" fontId="11" fillId="6" borderId="23" xfId="0" applyNumberFormat="1" applyFont="1" applyFill="1" applyBorder="1" applyAlignment="1">
      <alignment horizontal="center" vertical="top" wrapText="1"/>
    </xf>
    <xf numFmtId="164" fontId="12" fillId="5" borderId="5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49" fontId="11" fillId="6" borderId="24" xfId="0" applyNumberFormat="1" applyFont="1" applyFill="1" applyBorder="1" applyAlignment="1">
      <alignment horizontal="center" vertical="center" wrapText="1"/>
    </xf>
    <xf numFmtId="49" fontId="11" fillId="9" borderId="25" xfId="0" applyNumberFormat="1" applyFont="1" applyFill="1" applyBorder="1" applyAlignment="1">
      <alignment horizontal="center" vertical="center" wrapText="1"/>
    </xf>
    <xf numFmtId="49" fontId="11" fillId="9" borderId="26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top" wrapText="1"/>
    </xf>
    <xf numFmtId="49" fontId="11" fillId="6" borderId="29" xfId="0" applyNumberFormat="1" applyFont="1" applyFill="1" applyBorder="1" applyAlignment="1">
      <alignment horizontal="center" vertical="center" wrapText="1"/>
    </xf>
    <xf numFmtId="164" fontId="12" fillId="8" borderId="23" xfId="0" applyNumberFormat="1" applyFont="1" applyFill="1" applyBorder="1" applyAlignment="1">
      <alignment horizontal="center" vertical="center" wrapText="1"/>
    </xf>
    <xf numFmtId="9" fontId="12" fillId="8" borderId="23" xfId="0" applyNumberFormat="1" applyFont="1" applyFill="1" applyBorder="1" applyAlignment="1">
      <alignment horizontal="center" vertical="center" wrapText="1"/>
    </xf>
    <xf numFmtId="2" fontId="12" fillId="8" borderId="23" xfId="0" applyNumberFormat="1" applyFont="1" applyFill="1" applyBorder="1" applyAlignment="1">
      <alignment horizontal="center" vertical="center" wrapText="1"/>
    </xf>
    <xf numFmtId="2" fontId="12" fillId="8" borderId="30" xfId="0" applyNumberFormat="1" applyFont="1" applyFill="1" applyBorder="1" applyAlignment="1">
      <alignment horizontal="center" vertical="center" wrapText="1"/>
    </xf>
    <xf numFmtId="49" fontId="11" fillId="6" borderId="31" xfId="0" applyNumberFormat="1" applyFont="1" applyFill="1" applyBorder="1" applyAlignment="1">
      <alignment horizontal="center" vertical="center" wrapText="1"/>
    </xf>
    <xf numFmtId="164" fontId="12" fillId="8" borderId="32" xfId="0" applyNumberFormat="1" applyFont="1" applyFill="1" applyBorder="1" applyAlignment="1">
      <alignment horizontal="center" vertical="center" wrapText="1"/>
    </xf>
    <xf numFmtId="9" fontId="12" fillId="8" borderId="32" xfId="0" applyNumberFormat="1" applyFont="1" applyFill="1" applyBorder="1" applyAlignment="1">
      <alignment horizontal="center" vertical="center" wrapText="1"/>
    </xf>
    <xf numFmtId="2" fontId="12" fillId="8" borderId="32" xfId="0" applyNumberFormat="1" applyFont="1" applyFill="1" applyBorder="1" applyAlignment="1">
      <alignment horizontal="center" vertical="center" wrapText="1"/>
    </xf>
    <xf numFmtId="2" fontId="12" fillId="8" borderId="33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49" fontId="9" fillId="0" borderId="55" xfId="0" applyNumberFormat="1" applyFont="1" applyBorder="1" applyAlignment="1">
      <alignment vertical="top" wrapText="1"/>
    </xf>
    <xf numFmtId="49" fontId="1" fillId="0" borderId="28" xfId="0" applyNumberFormat="1" applyFont="1" applyBorder="1" applyAlignment="1">
      <alignment vertical="top" wrapText="1"/>
    </xf>
    <xf numFmtId="165" fontId="15" fillId="11" borderId="66" xfId="0" applyNumberFormat="1" applyFont="1" applyFill="1" applyBorder="1" applyAlignment="1">
      <alignment vertical="top" wrapText="1"/>
    </xf>
    <xf numFmtId="0" fontId="15" fillId="11" borderId="66" xfId="0" applyFont="1" applyFill="1" applyBorder="1" applyAlignment="1">
      <alignment vertical="top" wrapText="1"/>
    </xf>
    <xf numFmtId="0" fontId="15" fillId="11" borderId="67" xfId="0" applyFont="1" applyFill="1" applyBorder="1" applyAlignment="1">
      <alignment vertical="top" wrapText="1"/>
    </xf>
    <xf numFmtId="0" fontId="15" fillId="12" borderId="67" xfId="0" applyFont="1" applyFill="1" applyBorder="1" applyAlignment="1">
      <alignment vertical="top" wrapText="1"/>
    </xf>
    <xf numFmtId="0" fontId="15" fillId="13" borderId="67" xfId="0" applyFont="1" applyFill="1" applyBorder="1" applyAlignment="1">
      <alignment vertical="top" wrapText="1"/>
    </xf>
    <xf numFmtId="0" fontId="15" fillId="11" borderId="68" xfId="0" applyFont="1" applyFill="1" applyBorder="1" applyAlignment="1">
      <alignment vertical="top" wrapText="1"/>
    </xf>
    <xf numFmtId="0" fontId="1" fillId="11" borderId="69" xfId="0" applyFont="1" applyFill="1" applyBorder="1" applyAlignment="1">
      <alignment vertical="top" wrapText="1"/>
    </xf>
    <xf numFmtId="0" fontId="1" fillId="11" borderId="66" xfId="0" applyFont="1" applyFill="1" applyBorder="1" applyAlignment="1">
      <alignment vertical="top" wrapText="1"/>
    </xf>
    <xf numFmtId="0" fontId="1" fillId="11" borderId="70" xfId="0" applyFont="1" applyFill="1" applyBorder="1" applyAlignment="1">
      <alignment vertical="top" wrapText="1"/>
    </xf>
    <xf numFmtId="49" fontId="9" fillId="16" borderId="75" xfId="0" applyNumberFormat="1" applyFont="1" applyFill="1" applyBorder="1" applyAlignment="1">
      <alignment horizontal="center" vertical="center" wrapText="1"/>
    </xf>
    <xf numFmtId="49" fontId="1" fillId="17" borderId="76" xfId="0" applyNumberFormat="1" applyFont="1" applyFill="1" applyBorder="1" applyAlignment="1">
      <alignment horizontal="center" vertical="center" wrapText="1"/>
    </xf>
    <xf numFmtId="9" fontId="1" fillId="18" borderId="77" xfId="0" applyNumberFormat="1" applyFont="1" applyFill="1" applyBorder="1" applyAlignment="1">
      <alignment horizontal="center" vertical="center" wrapText="1"/>
    </xf>
    <xf numFmtId="165" fontId="1" fillId="19" borderId="77" xfId="0" applyNumberFormat="1" applyFont="1" applyFill="1" applyBorder="1" applyAlignment="1">
      <alignment horizontal="center" vertical="center" wrapText="1"/>
    </xf>
    <xf numFmtId="0" fontId="1" fillId="11" borderId="78" xfId="0" applyFont="1" applyFill="1" applyBorder="1" applyAlignment="1">
      <alignment vertical="top" wrapText="1"/>
    </xf>
    <xf numFmtId="0" fontId="1" fillId="11" borderId="79" xfId="0" applyFont="1" applyFill="1" applyBorder="1" applyAlignment="1">
      <alignment vertical="top" wrapText="1"/>
    </xf>
    <xf numFmtId="165" fontId="1" fillId="20" borderId="80" xfId="0" applyNumberFormat="1" applyFont="1" applyFill="1" applyBorder="1" applyAlignment="1">
      <alignment vertical="top" wrapText="1"/>
    </xf>
    <xf numFmtId="0" fontId="1" fillId="20" borderId="81" xfId="0" applyFont="1" applyFill="1" applyBorder="1" applyAlignment="1">
      <alignment vertical="top" wrapText="1"/>
    </xf>
    <xf numFmtId="165" fontId="9" fillId="20" borderId="82" xfId="0" applyNumberFormat="1" applyFont="1" applyFill="1" applyBorder="1" applyAlignment="1">
      <alignment vertical="top" wrapText="1"/>
    </xf>
    <xf numFmtId="165" fontId="9" fillId="12" borderId="82" xfId="0" applyNumberFormat="1" applyFont="1" applyFill="1" applyBorder="1" applyAlignment="1">
      <alignment vertical="top" wrapText="1"/>
    </xf>
    <xf numFmtId="10" fontId="9" fillId="20" borderId="82" xfId="0" applyNumberFormat="1" applyFont="1" applyFill="1" applyBorder="1" applyAlignment="1">
      <alignment vertical="top" wrapText="1"/>
    </xf>
    <xf numFmtId="166" fontId="9" fillId="13" borderId="82" xfId="0" applyNumberFormat="1" applyFont="1" applyFill="1" applyBorder="1" applyAlignment="1">
      <alignment vertical="top" wrapText="1"/>
    </xf>
    <xf numFmtId="0" fontId="1" fillId="11" borderId="83" xfId="0" applyFont="1" applyFill="1" applyBorder="1" applyAlignment="1">
      <alignment vertical="top" wrapText="1"/>
    </xf>
    <xf numFmtId="0" fontId="1" fillId="11" borderId="6" xfId="0" applyFont="1" applyFill="1" applyBorder="1" applyAlignment="1">
      <alignment vertical="top" wrapText="1"/>
    </xf>
    <xf numFmtId="0" fontId="1" fillId="11" borderId="84" xfId="0" applyFont="1" applyFill="1" applyBorder="1" applyAlignment="1">
      <alignment vertical="top" wrapText="1"/>
    </xf>
    <xf numFmtId="49" fontId="9" fillId="14" borderId="85" xfId="0" applyNumberFormat="1" applyFont="1" applyFill="1" applyBorder="1" applyAlignment="1">
      <alignment horizontal="center" vertical="top" wrapText="1"/>
    </xf>
    <xf numFmtId="0" fontId="1" fillId="14" borderId="86" xfId="0" applyFont="1" applyFill="1" applyBorder="1" applyAlignment="1">
      <alignment vertical="top" wrapText="1"/>
    </xf>
    <xf numFmtId="0" fontId="1" fillId="14" borderId="87" xfId="0" applyFont="1" applyFill="1" applyBorder="1" applyAlignment="1">
      <alignment vertical="top" wrapText="1"/>
    </xf>
    <xf numFmtId="49" fontId="9" fillId="15" borderId="85" xfId="0" applyNumberFormat="1" applyFont="1" applyFill="1" applyBorder="1" applyAlignment="1">
      <alignment horizontal="center" vertical="top" wrapText="1"/>
    </xf>
    <xf numFmtId="0" fontId="1" fillId="15" borderId="86" xfId="0" applyFont="1" applyFill="1" applyBorder="1" applyAlignment="1">
      <alignment vertical="top" wrapText="1"/>
    </xf>
    <xf numFmtId="0" fontId="1" fillId="15" borderId="87" xfId="0" applyFont="1" applyFill="1" applyBorder="1" applyAlignment="1">
      <alignment vertical="top" wrapText="1"/>
    </xf>
    <xf numFmtId="165" fontId="9" fillId="18" borderId="88" xfId="0" applyNumberFormat="1" applyFont="1" applyFill="1" applyBorder="1" applyAlignment="1">
      <alignment horizontal="center" vertical="center" wrapText="1"/>
    </xf>
    <xf numFmtId="49" fontId="9" fillId="16" borderId="89" xfId="0" applyNumberFormat="1" applyFont="1" applyFill="1" applyBorder="1" applyAlignment="1">
      <alignment horizontal="left" vertical="center" wrapText="1"/>
    </xf>
    <xf numFmtId="9" fontId="9" fillId="13" borderId="90" xfId="0" applyNumberFormat="1" applyFont="1" applyFill="1" applyBorder="1" applyAlignment="1">
      <alignment horizontal="center" vertical="center" wrapText="1"/>
    </xf>
    <xf numFmtId="49" fontId="9" fillId="16" borderId="90" xfId="0" applyNumberFormat="1" applyFont="1" applyFill="1" applyBorder="1" applyAlignment="1">
      <alignment vertical="center" wrapText="1"/>
    </xf>
    <xf numFmtId="167" fontId="9" fillId="21" borderId="59" xfId="0" applyNumberFormat="1" applyFont="1" applyFill="1" applyBorder="1" applyAlignment="1">
      <alignment horizontal="center" vertical="center" wrapText="1"/>
    </xf>
    <xf numFmtId="49" fontId="9" fillId="16" borderId="91" xfId="0" applyNumberFormat="1" applyFont="1" applyFill="1" applyBorder="1" applyAlignment="1">
      <alignment horizontal="center" vertical="center" wrapText="1"/>
    </xf>
    <xf numFmtId="0" fontId="1" fillId="16" borderId="92" xfId="0" applyFont="1" applyFill="1" applyBorder="1" applyAlignment="1">
      <alignment vertical="top" wrapText="1"/>
    </xf>
    <xf numFmtId="165" fontId="9" fillId="20" borderId="93" xfId="0" applyNumberFormat="1" applyFont="1" applyFill="1" applyBorder="1" applyAlignment="1">
      <alignment vertical="top" wrapText="1"/>
    </xf>
    <xf numFmtId="10" fontId="9" fillId="20" borderId="94" xfId="0" applyNumberFormat="1" applyFont="1" applyFill="1" applyBorder="1" applyAlignment="1">
      <alignment vertical="top" wrapText="1"/>
    </xf>
    <xf numFmtId="49" fontId="9" fillId="14" borderId="82" xfId="0" applyNumberFormat="1" applyFont="1" applyFill="1" applyBorder="1" applyAlignment="1">
      <alignment vertical="top" wrapText="1"/>
    </xf>
    <xf numFmtId="49" fontId="9" fillId="15" borderId="82" xfId="0" applyNumberFormat="1" applyFont="1" applyFill="1" applyBorder="1" applyAlignment="1">
      <alignment vertical="top" wrapText="1"/>
    </xf>
    <xf numFmtId="49" fontId="9" fillId="16" borderId="96" xfId="0" applyNumberFormat="1" applyFont="1" applyFill="1" applyBorder="1" applyAlignment="1">
      <alignment vertical="center" wrapText="1"/>
    </xf>
    <xf numFmtId="165" fontId="9" fillId="13" borderId="97" xfId="0" applyNumberFormat="1" applyFont="1" applyFill="1" applyBorder="1" applyAlignment="1">
      <alignment horizontal="center" vertical="center" wrapText="1"/>
    </xf>
    <xf numFmtId="165" fontId="9" fillId="13" borderId="97" xfId="0" applyNumberFormat="1" applyFont="1" applyFill="1" applyBorder="1" applyAlignment="1">
      <alignment horizontal="center" vertical="top" wrapText="1"/>
    </xf>
    <xf numFmtId="49" fontId="9" fillId="16" borderId="98" xfId="0" applyNumberFormat="1" applyFont="1" applyFill="1" applyBorder="1" applyAlignment="1">
      <alignment vertical="top" wrapText="1"/>
    </xf>
    <xf numFmtId="49" fontId="9" fillId="20" borderId="82" xfId="0" applyNumberFormat="1" applyFont="1" applyFill="1" applyBorder="1" applyAlignment="1">
      <alignment vertical="top" wrapText="1"/>
    </xf>
    <xf numFmtId="49" fontId="9" fillId="12" borderId="82" xfId="0" applyNumberFormat="1" applyFont="1" applyFill="1" applyBorder="1" applyAlignment="1">
      <alignment vertical="top" wrapText="1"/>
    </xf>
    <xf numFmtId="49" fontId="9" fillId="13" borderId="82" xfId="0" applyNumberFormat="1" applyFont="1" applyFill="1" applyBorder="1" applyAlignment="1">
      <alignment vertical="top" wrapText="1"/>
    </xf>
    <xf numFmtId="49" fontId="9" fillId="15" borderId="99" xfId="0" applyNumberFormat="1" applyFont="1" applyFill="1" applyBorder="1" applyAlignment="1">
      <alignment vertical="top" wrapText="1"/>
    </xf>
    <xf numFmtId="49" fontId="9" fillId="16" borderId="98" xfId="0" applyNumberFormat="1" applyFont="1" applyFill="1" applyBorder="1" applyAlignment="1">
      <alignment horizontal="center" vertical="center" wrapText="1"/>
    </xf>
    <xf numFmtId="49" fontId="9" fillId="16" borderId="100" xfId="0" applyNumberFormat="1" applyFont="1" applyFill="1" applyBorder="1" applyAlignment="1">
      <alignment horizontal="center" vertical="center" wrapText="1"/>
    </xf>
    <xf numFmtId="49" fontId="9" fillId="16" borderId="101" xfId="0" applyNumberFormat="1" applyFont="1" applyFill="1" applyBorder="1" applyAlignment="1">
      <alignment horizontal="center" vertical="center" wrapText="1"/>
    </xf>
    <xf numFmtId="9" fontId="9" fillId="17" borderId="97" xfId="0" applyNumberFormat="1" applyFont="1" applyFill="1" applyBorder="1" applyAlignment="1">
      <alignment horizontal="center" vertical="top" wrapText="1"/>
    </xf>
    <xf numFmtId="9" fontId="9" fillId="16" borderId="91" xfId="0" applyNumberFormat="1" applyFont="1" applyFill="1" applyBorder="1" applyAlignment="1">
      <alignment horizontal="center" vertical="top" wrapText="1"/>
    </xf>
    <xf numFmtId="49" fontId="9" fillId="16" borderId="94" xfId="0" applyNumberFormat="1" applyFont="1" applyFill="1" applyBorder="1" applyAlignment="1">
      <alignment vertical="top" wrapText="1"/>
    </xf>
    <xf numFmtId="9" fontId="9" fillId="16" borderId="94" xfId="0" applyNumberFormat="1" applyFont="1" applyFill="1" applyBorder="1" applyAlignment="1">
      <alignment horizontal="center" vertical="center" wrapText="1"/>
    </xf>
    <xf numFmtId="49" fontId="9" fillId="13" borderId="82" xfId="0" applyNumberFormat="1" applyFont="1" applyFill="1" applyBorder="1" applyAlignment="1">
      <alignment horizontal="center" vertical="center" wrapText="1"/>
    </xf>
    <xf numFmtId="49" fontId="9" fillId="13" borderId="99" xfId="0" applyNumberFormat="1" applyFont="1" applyFill="1" applyBorder="1" applyAlignment="1">
      <alignment horizontal="center" vertical="center" wrapText="1"/>
    </xf>
    <xf numFmtId="49" fontId="9" fillId="16" borderId="102" xfId="0" applyNumberFormat="1" applyFont="1" applyFill="1" applyBorder="1" applyAlignment="1">
      <alignment horizontal="center" vertical="top" wrapText="1"/>
    </xf>
    <xf numFmtId="0" fontId="9" fillId="16" borderId="102" xfId="0" applyFont="1" applyFill="1" applyBorder="1" applyAlignment="1">
      <alignment horizontal="center" vertical="top" wrapText="1"/>
    </xf>
    <xf numFmtId="9" fontId="9" fillId="16" borderId="94" xfId="0" applyNumberFormat="1" applyFont="1" applyFill="1" applyBorder="1" applyAlignment="1">
      <alignment horizontal="center" vertical="top" wrapText="1"/>
    </xf>
    <xf numFmtId="49" fontId="9" fillId="13" borderId="82" xfId="0" applyNumberFormat="1" applyFont="1" applyFill="1" applyBorder="1" applyAlignment="1">
      <alignment horizontal="center" vertical="top" wrapText="1"/>
    </xf>
    <xf numFmtId="49" fontId="9" fillId="13" borderId="99" xfId="0" applyNumberFormat="1" applyFont="1" applyFill="1" applyBorder="1" applyAlignment="1">
      <alignment horizontal="center" vertical="top" wrapText="1"/>
    </xf>
    <xf numFmtId="0" fontId="9" fillId="14" borderId="103" xfId="0" applyFont="1" applyFill="1" applyBorder="1" applyAlignment="1">
      <alignment vertical="top" wrapText="1"/>
    </xf>
    <xf numFmtId="0" fontId="9" fillId="15" borderId="103" xfId="0" applyFont="1" applyFill="1" applyBorder="1" applyAlignment="1">
      <alignment vertical="top" wrapText="1"/>
    </xf>
    <xf numFmtId="0" fontId="9" fillId="15" borderId="104" xfId="0" applyFont="1" applyFill="1" applyBorder="1" applyAlignment="1">
      <alignment vertical="top" wrapText="1"/>
    </xf>
    <xf numFmtId="167" fontId="9" fillId="22" borderId="105" xfId="0" applyNumberFormat="1" applyFont="1" applyFill="1" applyBorder="1" applyAlignment="1">
      <alignment horizontal="center" vertical="center" wrapText="1"/>
    </xf>
    <xf numFmtId="165" fontId="9" fillId="16" borderId="106" xfId="0" applyNumberFormat="1" applyFont="1" applyFill="1" applyBorder="1" applyAlignment="1">
      <alignment horizontal="center" vertical="center" wrapText="1"/>
    </xf>
    <xf numFmtId="165" fontId="9" fillId="16" borderId="88" xfId="0" applyNumberFormat="1" applyFont="1" applyFill="1" applyBorder="1" applyAlignment="1">
      <alignment horizontal="center" vertical="center" wrapText="1"/>
    </xf>
    <xf numFmtId="165" fontId="9" fillId="17" borderId="97" xfId="0" applyNumberFormat="1" applyFont="1" applyFill="1" applyBorder="1" applyAlignment="1">
      <alignment horizontal="center" vertical="center" wrapText="1"/>
    </xf>
    <xf numFmtId="9" fontId="9" fillId="13" borderId="97" xfId="0" applyNumberFormat="1" applyFont="1" applyFill="1" applyBorder="1" applyAlignment="1">
      <alignment horizontal="center" vertical="center" wrapText="1"/>
    </xf>
    <xf numFmtId="9" fontId="9" fillId="13" borderId="97" xfId="0" applyNumberFormat="1" applyFont="1" applyFill="1" applyBorder="1" applyAlignment="1">
      <alignment horizontal="center" vertical="top" wrapText="1"/>
    </xf>
    <xf numFmtId="9" fontId="9" fillId="16" borderId="107" xfId="0" applyNumberFormat="1" applyFont="1" applyFill="1" applyBorder="1" applyAlignment="1">
      <alignment vertical="top" wrapText="1"/>
    </xf>
    <xf numFmtId="165" fontId="9" fillId="20" borderId="103" xfId="0" applyNumberFormat="1" applyFont="1" applyFill="1" applyBorder="1" applyAlignment="1">
      <alignment vertical="top" wrapText="1"/>
    </xf>
    <xf numFmtId="10" fontId="9" fillId="20" borderId="103" xfId="0" applyNumberFormat="1" applyFont="1" applyFill="1" applyBorder="1" applyAlignment="1">
      <alignment vertical="top" wrapText="1"/>
    </xf>
    <xf numFmtId="165" fontId="9" fillId="12" borderId="103" xfId="0" applyNumberFormat="1" applyFont="1" applyFill="1" applyBorder="1" applyAlignment="1">
      <alignment vertical="top" wrapText="1"/>
    </xf>
    <xf numFmtId="166" fontId="9" fillId="13" borderId="103" xfId="0" applyNumberFormat="1" applyFont="1" applyFill="1" applyBorder="1" applyAlignment="1">
      <alignment vertical="top" wrapText="1"/>
    </xf>
    <xf numFmtId="49" fontId="9" fillId="11" borderId="108" xfId="0" applyNumberFormat="1" applyFont="1" applyFill="1" applyBorder="1" applyAlignment="1">
      <alignment vertical="top" wrapText="1"/>
    </xf>
    <xf numFmtId="0" fontId="1" fillId="11" borderId="109" xfId="0" applyFont="1" applyFill="1" applyBorder="1" applyAlignment="1">
      <alignment vertical="top" wrapText="1"/>
    </xf>
    <xf numFmtId="0" fontId="1" fillId="11" borderId="110" xfId="0" applyFont="1" applyFill="1" applyBorder="1" applyAlignment="1">
      <alignment vertical="top" wrapText="1"/>
    </xf>
    <xf numFmtId="0" fontId="1" fillId="11" borderId="100" xfId="0" applyFont="1" applyFill="1" applyBorder="1" applyAlignment="1">
      <alignment vertical="top" wrapText="1"/>
    </xf>
    <xf numFmtId="165" fontId="1" fillId="11" borderId="100" xfId="0" applyNumberFormat="1" applyFont="1" applyFill="1" applyBorder="1" applyAlignment="1">
      <alignment vertical="top" wrapText="1"/>
    </xf>
    <xf numFmtId="165" fontId="1" fillId="11" borderId="111" xfId="0" applyNumberFormat="1" applyFont="1" applyFill="1" applyBorder="1" applyAlignment="1">
      <alignment vertical="top" wrapText="1"/>
    </xf>
    <xf numFmtId="0" fontId="1" fillId="11" borderId="112" xfId="0" applyFont="1" applyFill="1" applyBorder="1" applyAlignment="1">
      <alignment vertical="top" wrapText="1"/>
    </xf>
    <xf numFmtId="9" fontId="1" fillId="11" borderId="113" xfId="0" applyNumberFormat="1" applyFont="1" applyFill="1" applyBorder="1" applyAlignment="1">
      <alignment vertical="top" wrapText="1"/>
    </xf>
    <xf numFmtId="165" fontId="1" fillId="11" borderId="110" xfId="0" applyNumberFormat="1" applyFont="1" applyFill="1" applyBorder="1" applyAlignment="1">
      <alignment vertical="top" wrapText="1"/>
    </xf>
    <xf numFmtId="10" fontId="1" fillId="11" borderId="110" xfId="0" applyNumberFormat="1" applyFont="1" applyFill="1" applyBorder="1" applyAlignment="1">
      <alignment vertical="top" wrapText="1"/>
    </xf>
    <xf numFmtId="165" fontId="1" fillId="12" borderId="110" xfId="0" applyNumberFormat="1" applyFont="1" applyFill="1" applyBorder="1" applyAlignment="1">
      <alignment vertical="top" wrapText="1"/>
    </xf>
    <xf numFmtId="166" fontId="1" fillId="13" borderId="110" xfId="0" applyNumberFormat="1" applyFont="1" applyFill="1" applyBorder="1" applyAlignment="1">
      <alignment vertical="top" wrapText="1"/>
    </xf>
    <xf numFmtId="49" fontId="9" fillId="11" borderId="114" xfId="0" applyNumberFormat="1" applyFont="1" applyFill="1" applyBorder="1" applyAlignment="1">
      <alignment vertical="top" wrapText="1"/>
    </xf>
    <xf numFmtId="0" fontId="1" fillId="11" borderId="115" xfId="0" applyFont="1" applyFill="1" applyBorder="1" applyAlignment="1">
      <alignment vertical="top" wrapText="1"/>
    </xf>
    <xf numFmtId="0" fontId="1" fillId="11" borderId="82" xfId="0" applyFont="1" applyFill="1" applyBorder="1" applyAlignment="1">
      <alignment vertical="top" wrapText="1"/>
    </xf>
    <xf numFmtId="165" fontId="1" fillId="11" borderId="82" xfId="0" applyNumberFormat="1" applyFont="1" applyFill="1" applyBorder="1" applyAlignment="1">
      <alignment vertical="top" wrapText="1"/>
    </xf>
    <xf numFmtId="0" fontId="1" fillId="11" borderId="116" xfId="0" applyFont="1" applyFill="1" applyBorder="1" applyAlignment="1">
      <alignment vertical="top" wrapText="1"/>
    </xf>
    <xf numFmtId="0" fontId="1" fillId="11" borderId="80" xfId="0" applyFont="1" applyFill="1" applyBorder="1" applyAlignment="1">
      <alignment vertical="top" wrapText="1"/>
    </xf>
    <xf numFmtId="9" fontId="1" fillId="11" borderId="82" xfId="0" applyNumberFormat="1" applyFont="1" applyFill="1" applyBorder="1" applyAlignment="1">
      <alignment vertical="top" wrapText="1"/>
    </xf>
    <xf numFmtId="10" fontId="1" fillId="11" borderId="82" xfId="0" applyNumberFormat="1" applyFont="1" applyFill="1" applyBorder="1" applyAlignment="1">
      <alignment vertical="top" wrapText="1"/>
    </xf>
    <xf numFmtId="165" fontId="1" fillId="12" borderId="82" xfId="0" applyNumberFormat="1" applyFont="1" applyFill="1" applyBorder="1" applyAlignment="1">
      <alignment vertical="top" wrapText="1"/>
    </xf>
    <xf numFmtId="166" fontId="1" fillId="13" borderId="82" xfId="0" applyNumberFormat="1" applyFont="1" applyFill="1" applyBorder="1" applyAlignment="1">
      <alignment vertical="top" wrapText="1"/>
    </xf>
    <xf numFmtId="49" fontId="2" fillId="11" borderId="82" xfId="0" applyNumberFormat="1" applyFont="1" applyFill="1" applyBorder="1" applyAlignment="1">
      <alignment horizontal="center" vertical="center" wrapText="1"/>
    </xf>
    <xf numFmtId="165" fontId="1" fillId="11" borderId="85" xfId="0" applyNumberFormat="1" applyFont="1" applyFill="1" applyBorder="1" applyAlignment="1">
      <alignment vertical="top" wrapText="1"/>
    </xf>
    <xf numFmtId="165" fontId="1" fillId="11" borderId="86" xfId="0" applyNumberFormat="1" applyFont="1" applyFill="1" applyBorder="1" applyAlignment="1">
      <alignment vertical="top" wrapText="1"/>
    </xf>
    <xf numFmtId="168" fontId="1" fillId="11" borderId="86" xfId="0" applyNumberFormat="1" applyFont="1" applyFill="1" applyBorder="1" applyAlignment="1">
      <alignment vertical="top" wrapText="1"/>
    </xf>
    <xf numFmtId="0" fontId="1" fillId="11" borderId="86" xfId="0" applyFont="1" applyFill="1" applyBorder="1" applyAlignment="1">
      <alignment vertical="top" wrapText="1"/>
    </xf>
    <xf numFmtId="9" fontId="1" fillId="11" borderId="86" xfId="0" applyNumberFormat="1" applyFont="1" applyFill="1" applyBorder="1" applyAlignment="1">
      <alignment vertical="top" wrapText="1"/>
    </xf>
    <xf numFmtId="165" fontId="1" fillId="23" borderId="86" xfId="0" applyNumberFormat="1" applyFont="1" applyFill="1" applyBorder="1" applyAlignment="1">
      <alignment vertical="top" wrapText="1"/>
    </xf>
    <xf numFmtId="165" fontId="1" fillId="19" borderId="86" xfId="0" applyNumberFormat="1" applyFont="1" applyFill="1" applyBorder="1" applyAlignment="1">
      <alignment vertical="top" wrapText="1"/>
    </xf>
    <xf numFmtId="49" fontId="16" fillId="11" borderId="82" xfId="0" applyNumberFormat="1" applyFont="1" applyFill="1" applyBorder="1" applyAlignment="1">
      <alignment horizontal="center" vertical="center" wrapText="1"/>
    </xf>
    <xf numFmtId="2" fontId="1" fillId="11" borderId="82" xfId="0" applyNumberFormat="1" applyFont="1" applyFill="1" applyBorder="1" applyAlignment="1">
      <alignment vertical="top" wrapText="1"/>
    </xf>
    <xf numFmtId="169" fontId="1" fillId="11" borderId="82" xfId="0" applyNumberFormat="1" applyFont="1" applyFill="1" applyBorder="1" applyAlignment="1">
      <alignment vertical="top" wrapText="1"/>
    </xf>
    <xf numFmtId="168" fontId="1" fillId="11" borderId="82" xfId="0" applyNumberFormat="1" applyFont="1" applyFill="1" applyBorder="1" applyAlignment="1">
      <alignment vertical="top" wrapText="1"/>
    </xf>
    <xf numFmtId="165" fontId="1" fillId="23" borderId="82" xfId="0" applyNumberFormat="1" applyFont="1" applyFill="1" applyBorder="1" applyAlignment="1">
      <alignment vertical="top" wrapText="1"/>
    </xf>
    <xf numFmtId="165" fontId="1" fillId="19" borderId="82" xfId="0" applyNumberFormat="1" applyFont="1" applyFill="1" applyBorder="1" applyAlignment="1">
      <alignment vertical="top" wrapText="1"/>
    </xf>
    <xf numFmtId="165" fontId="1" fillId="13" borderId="82" xfId="0" applyNumberFormat="1" applyFont="1" applyFill="1" applyBorder="1" applyAlignment="1">
      <alignment vertical="top" wrapText="1"/>
    </xf>
    <xf numFmtId="49" fontId="9" fillId="11" borderId="114" xfId="0" applyNumberFormat="1" applyFont="1" applyFill="1" applyBorder="1" applyAlignment="1">
      <alignment vertical="top"/>
    </xf>
    <xf numFmtId="0" fontId="1" fillId="11" borderId="115" xfId="0" applyFont="1" applyFill="1" applyBorder="1" applyAlignment="1">
      <alignment vertical="top"/>
    </xf>
    <xf numFmtId="0" fontId="1" fillId="11" borderId="82" xfId="0" applyFont="1" applyFill="1" applyBorder="1" applyAlignment="1">
      <alignment vertical="top"/>
    </xf>
    <xf numFmtId="49" fontId="9" fillId="24" borderId="114" xfId="0" applyNumberFormat="1" applyFont="1" applyFill="1" applyBorder="1" applyAlignment="1">
      <alignment vertical="top"/>
    </xf>
    <xf numFmtId="0" fontId="1" fillId="24" borderId="115" xfId="0" applyFont="1" applyFill="1" applyBorder="1" applyAlignment="1">
      <alignment vertical="top"/>
    </xf>
    <xf numFmtId="0" fontId="1" fillId="24" borderId="82" xfId="0" applyFont="1" applyFill="1" applyBorder="1" applyAlignment="1">
      <alignment vertical="top"/>
    </xf>
    <xf numFmtId="9" fontId="1" fillId="11" borderId="82" xfId="0" applyNumberFormat="1" applyFont="1" applyFill="1" applyBorder="1" applyAlignment="1">
      <alignment vertical="top"/>
    </xf>
    <xf numFmtId="49" fontId="1" fillId="11" borderId="82" xfId="0" applyNumberFormat="1" applyFont="1" applyFill="1" applyBorder="1" applyAlignment="1">
      <alignment vertical="top"/>
    </xf>
    <xf numFmtId="49" fontId="1" fillId="24" borderId="82" xfId="0" applyNumberFormat="1" applyFont="1" applyFill="1" applyBorder="1" applyAlignment="1">
      <alignment vertical="top"/>
    </xf>
    <xf numFmtId="165" fontId="11" fillId="11" borderId="82" xfId="0" applyNumberFormat="1" applyFont="1" applyFill="1" applyBorder="1" applyAlignment="1">
      <alignment vertical="top" wrapText="1"/>
    </xf>
    <xf numFmtId="165" fontId="11" fillId="12" borderId="82" xfId="0" applyNumberFormat="1" applyFont="1" applyFill="1" applyBorder="1" applyAlignment="1">
      <alignment vertical="top" wrapText="1"/>
    </xf>
    <xf numFmtId="165" fontId="16" fillId="13" borderId="82" xfId="0" applyNumberFormat="1" applyFont="1" applyFill="1" applyBorder="1" applyAlignment="1">
      <alignment vertical="top" wrapText="1"/>
    </xf>
    <xf numFmtId="165" fontId="16" fillId="12" borderId="82" xfId="0" applyNumberFormat="1" applyFont="1" applyFill="1" applyBorder="1" applyAlignment="1">
      <alignment vertical="top" wrapText="1"/>
    </xf>
    <xf numFmtId="10" fontId="1" fillId="13" borderId="82" xfId="0" applyNumberFormat="1" applyFont="1" applyFill="1" applyBorder="1" applyAlignment="1">
      <alignment vertical="top" wrapText="1"/>
    </xf>
    <xf numFmtId="165" fontId="17" fillId="11" borderId="82" xfId="0" applyNumberFormat="1" applyFont="1" applyFill="1" applyBorder="1" applyAlignment="1">
      <alignment vertical="top" wrapText="1"/>
    </xf>
    <xf numFmtId="0" fontId="1" fillId="11" borderId="117" xfId="0" applyFont="1" applyFill="1" applyBorder="1" applyAlignment="1">
      <alignment vertical="top"/>
    </xf>
    <xf numFmtId="0" fontId="1" fillId="11" borderId="118" xfId="0" applyFont="1" applyFill="1" applyBorder="1" applyAlignment="1">
      <alignment vertical="top"/>
    </xf>
    <xf numFmtId="165" fontId="1" fillId="11" borderId="118" xfId="0" applyNumberFormat="1" applyFont="1" applyFill="1" applyBorder="1" applyAlignment="1">
      <alignment vertical="top"/>
    </xf>
    <xf numFmtId="165" fontId="1" fillId="12" borderId="118" xfId="0" applyNumberFormat="1" applyFont="1" applyFill="1" applyBorder="1" applyAlignment="1">
      <alignment vertical="top"/>
    </xf>
    <xf numFmtId="0" fontId="1" fillId="13" borderId="118" xfId="0" applyFont="1" applyFill="1" applyBorder="1" applyAlignment="1">
      <alignment vertical="top"/>
    </xf>
    <xf numFmtId="0" fontId="1" fillId="11" borderId="119" xfId="0" applyFont="1" applyFill="1" applyBorder="1" applyAlignment="1">
      <alignment vertical="top"/>
    </xf>
    <xf numFmtId="0" fontId="1" fillId="11" borderId="120" xfId="0" applyFont="1" applyFill="1" applyBorder="1" applyAlignment="1">
      <alignment vertical="top" wrapText="1"/>
    </xf>
    <xf numFmtId="0" fontId="1" fillId="11" borderId="120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165" fontId="1" fillId="11" borderId="6" xfId="0" applyNumberFormat="1" applyFont="1" applyFill="1" applyBorder="1" applyAlignment="1">
      <alignment vertical="top"/>
    </xf>
    <xf numFmtId="165" fontId="1" fillId="12" borderId="6" xfId="0" applyNumberFormat="1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1" borderId="84" xfId="0" applyFont="1" applyFill="1" applyBorder="1" applyAlignment="1">
      <alignment vertical="top"/>
    </xf>
    <xf numFmtId="49" fontId="1" fillId="13" borderId="82" xfId="0" applyNumberFormat="1" applyFont="1" applyFill="1" applyBorder="1" applyAlignment="1">
      <alignment horizontal="center" vertical="center" wrapText="1"/>
    </xf>
    <xf numFmtId="49" fontId="1" fillId="13" borderId="99" xfId="0" applyNumberFormat="1" applyFont="1" applyFill="1" applyBorder="1" applyAlignment="1">
      <alignment horizontal="center" vertical="center" wrapText="1"/>
    </xf>
    <xf numFmtId="49" fontId="2" fillId="11" borderId="121" xfId="0" applyNumberFormat="1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vertical="top" wrapText="1"/>
    </xf>
    <xf numFmtId="0" fontId="1" fillId="11" borderId="66" xfId="0" applyFont="1" applyFill="1" applyBorder="1" applyAlignment="1">
      <alignment vertical="top"/>
    </xf>
    <xf numFmtId="0" fontId="9" fillId="25" borderId="82" xfId="0" applyFont="1" applyFill="1" applyBorder="1" applyAlignment="1">
      <alignment vertical="top" wrapText="1"/>
    </xf>
    <xf numFmtId="10" fontId="9" fillId="25" borderId="82" xfId="0" applyNumberFormat="1" applyFont="1" applyFill="1" applyBorder="1" applyAlignment="1">
      <alignment vertical="top" wrapText="1"/>
    </xf>
    <xf numFmtId="165" fontId="9" fillId="25" borderId="82" xfId="0" applyNumberFormat="1" applyFont="1" applyFill="1" applyBorder="1" applyAlignment="1">
      <alignment vertical="top" wrapText="1"/>
    </xf>
    <xf numFmtId="166" fontId="9" fillId="25" borderId="82" xfId="0" applyNumberFormat="1" applyFont="1" applyFill="1" applyBorder="1" applyAlignment="1">
      <alignment vertical="top" wrapText="1"/>
    </xf>
    <xf numFmtId="0" fontId="1" fillId="11" borderId="83" xfId="0" applyFont="1" applyFill="1" applyBorder="1" applyAlignment="1">
      <alignment vertical="top"/>
    </xf>
    <xf numFmtId="49" fontId="9" fillId="25" borderId="82" xfId="0" applyNumberFormat="1" applyFont="1" applyFill="1" applyBorder="1" applyAlignment="1">
      <alignment vertical="top" wrapText="1"/>
    </xf>
    <xf numFmtId="9" fontId="9" fillId="25" borderId="122" xfId="0" applyNumberFormat="1" applyFont="1" applyFill="1" applyBorder="1" applyAlignment="1">
      <alignment horizontal="center" vertical="top" wrapText="1"/>
    </xf>
    <xf numFmtId="49" fontId="9" fillId="25" borderId="123" xfId="0" applyNumberFormat="1" applyFont="1" applyFill="1" applyBorder="1" applyAlignment="1">
      <alignment horizontal="center" vertical="top" wrapText="1"/>
    </xf>
    <xf numFmtId="0" fontId="9" fillId="25" borderId="103" xfId="0" applyFont="1" applyFill="1" applyBorder="1" applyAlignment="1">
      <alignment vertical="top" wrapText="1"/>
    </xf>
    <xf numFmtId="165" fontId="9" fillId="25" borderId="103" xfId="0" applyNumberFormat="1" applyFont="1" applyFill="1" applyBorder="1" applyAlignment="1">
      <alignment vertical="top" wrapText="1"/>
    </xf>
    <xf numFmtId="165" fontId="9" fillId="25" borderId="81" xfId="0" applyNumberFormat="1" applyFont="1" applyFill="1" applyBorder="1" applyAlignment="1">
      <alignment horizontal="center" vertical="top" wrapText="1"/>
    </xf>
    <xf numFmtId="9" fontId="9" fillId="25" borderId="103" xfId="0" applyNumberFormat="1" applyFont="1" applyFill="1" applyBorder="1" applyAlignment="1">
      <alignment vertical="top" wrapText="1"/>
    </xf>
    <xf numFmtId="10" fontId="9" fillId="25" borderId="103" xfId="0" applyNumberFormat="1" applyFont="1" applyFill="1" applyBorder="1" applyAlignment="1">
      <alignment vertical="top" wrapText="1"/>
    </xf>
    <xf numFmtId="166" fontId="9" fillId="25" borderId="103" xfId="0" applyNumberFormat="1" applyFont="1" applyFill="1" applyBorder="1" applyAlignment="1">
      <alignment vertical="top" wrapText="1"/>
    </xf>
    <xf numFmtId="165" fontId="1" fillId="11" borderId="124" xfId="0" applyNumberFormat="1" applyFont="1" applyFill="1" applyBorder="1" applyAlignment="1">
      <alignment vertical="top" wrapText="1"/>
    </xf>
    <xf numFmtId="0" fontId="1" fillId="11" borderId="118" xfId="0" applyFont="1" applyFill="1" applyBorder="1" applyAlignment="1">
      <alignment vertical="top" wrapText="1"/>
    </xf>
    <xf numFmtId="166" fontId="1" fillId="11" borderId="110" xfId="0" applyNumberFormat="1" applyFont="1" applyFill="1" applyBorder="1" applyAlignment="1">
      <alignment vertical="top" wrapText="1"/>
    </xf>
    <xf numFmtId="0" fontId="1" fillId="11" borderId="81" xfId="0" applyFont="1" applyFill="1" applyBorder="1" applyAlignment="1">
      <alignment vertical="top" wrapText="1"/>
    </xf>
    <xf numFmtId="166" fontId="1" fillId="11" borderId="82" xfId="0" applyNumberFormat="1" applyFont="1" applyFill="1" applyBorder="1" applyAlignment="1">
      <alignment vertical="top" wrapText="1"/>
    </xf>
    <xf numFmtId="0" fontId="1" fillId="14" borderId="83" xfId="0" applyFont="1" applyFill="1" applyBorder="1" applyAlignment="1">
      <alignment vertical="top"/>
    </xf>
    <xf numFmtId="0" fontId="1" fillId="14" borderId="6" xfId="0" applyFont="1" applyFill="1" applyBorder="1" applyAlignment="1">
      <alignment vertical="top"/>
    </xf>
    <xf numFmtId="0" fontId="1" fillId="26" borderId="115" xfId="0" applyFont="1" applyFill="1" applyBorder="1" applyAlignment="1">
      <alignment vertical="top"/>
    </xf>
    <xf numFmtId="0" fontId="1" fillId="26" borderId="82" xfId="0" applyFont="1" applyFill="1" applyBorder="1" applyAlignment="1">
      <alignment vertical="top"/>
    </xf>
    <xf numFmtId="9" fontId="1" fillId="26" borderId="82" xfId="0" applyNumberFormat="1" applyFont="1" applyFill="1" applyBorder="1" applyAlignment="1">
      <alignment vertical="top"/>
    </xf>
    <xf numFmtId="49" fontId="1" fillId="26" borderId="82" xfId="0" applyNumberFormat="1" applyFont="1" applyFill="1" applyBorder="1" applyAlignment="1">
      <alignment vertical="top"/>
    </xf>
    <xf numFmtId="49" fontId="9" fillId="27" borderId="114" xfId="0" applyNumberFormat="1" applyFont="1" applyFill="1" applyBorder="1" applyAlignment="1">
      <alignment vertical="top"/>
    </xf>
    <xf numFmtId="0" fontId="1" fillId="27" borderId="115" xfId="0" applyFont="1" applyFill="1" applyBorder="1" applyAlignment="1">
      <alignment vertical="top"/>
    </xf>
    <xf numFmtId="0" fontId="1" fillId="27" borderId="82" xfId="0" applyFont="1" applyFill="1" applyBorder="1" applyAlignment="1">
      <alignment vertical="top"/>
    </xf>
    <xf numFmtId="49" fontId="1" fillId="27" borderId="82" xfId="0" applyNumberFormat="1" applyFont="1" applyFill="1" applyBorder="1" applyAlignment="1">
      <alignment vertical="top"/>
    </xf>
    <xf numFmtId="9" fontId="1" fillId="27" borderId="82" xfId="0" applyNumberFormat="1" applyFont="1" applyFill="1" applyBorder="1" applyAlignment="1">
      <alignment vertical="top"/>
    </xf>
    <xf numFmtId="10" fontId="11" fillId="11" borderId="82" xfId="0" applyNumberFormat="1" applyFont="1" applyFill="1" applyBorder="1" applyAlignment="1">
      <alignment vertical="top" wrapText="1"/>
    </xf>
    <xf numFmtId="166" fontId="11" fillId="11" borderId="82" xfId="0" applyNumberFormat="1" applyFont="1" applyFill="1" applyBorder="1" applyAlignment="1">
      <alignment vertical="top" wrapText="1"/>
    </xf>
    <xf numFmtId="0" fontId="1" fillId="27" borderId="83" xfId="0" applyFont="1" applyFill="1" applyBorder="1" applyAlignment="1">
      <alignment vertical="top"/>
    </xf>
    <xf numFmtId="0" fontId="1" fillId="27" borderId="6" xfId="0" applyFont="1" applyFill="1" applyBorder="1" applyAlignment="1">
      <alignment vertical="top"/>
    </xf>
    <xf numFmtId="165" fontId="2" fillId="11" borderId="82" xfId="0" applyNumberFormat="1" applyFont="1" applyFill="1" applyBorder="1" applyAlignment="1">
      <alignment vertical="top" wrapText="1"/>
    </xf>
    <xf numFmtId="10" fontId="2" fillId="11" borderId="82" xfId="0" applyNumberFormat="1" applyFont="1" applyFill="1" applyBorder="1" applyAlignment="1">
      <alignment vertical="top" wrapText="1"/>
    </xf>
    <xf numFmtId="166" fontId="2" fillId="11" borderId="82" xfId="0" applyNumberFormat="1" applyFont="1" applyFill="1" applyBorder="1" applyAlignment="1">
      <alignment vertical="top" wrapText="1"/>
    </xf>
    <xf numFmtId="9" fontId="11" fillId="11" borderId="82" xfId="0" applyNumberFormat="1" applyFont="1" applyFill="1" applyBorder="1" applyAlignment="1">
      <alignment vertical="top" wrapText="1"/>
    </xf>
    <xf numFmtId="9" fontId="2" fillId="11" borderId="82" xfId="0" applyNumberFormat="1" applyFont="1" applyFill="1" applyBorder="1" applyAlignment="1">
      <alignment vertical="top" wrapText="1"/>
    </xf>
    <xf numFmtId="9" fontId="1" fillId="28" borderId="82" xfId="0" applyNumberFormat="1" applyFont="1" applyFill="1" applyBorder="1" applyAlignment="1">
      <alignment vertical="top" wrapText="1"/>
    </xf>
    <xf numFmtId="165" fontId="1" fillId="28" borderId="82" xfId="0" applyNumberFormat="1" applyFont="1" applyFill="1" applyBorder="1" applyAlignment="1">
      <alignment vertical="top" wrapText="1"/>
    </xf>
    <xf numFmtId="49" fontId="9" fillId="25" borderId="82" xfId="0" applyNumberFormat="1" applyFont="1" applyFill="1" applyBorder="1" applyAlignment="1">
      <alignment horizontal="center" vertical="top" wrapText="1"/>
    </xf>
    <xf numFmtId="164" fontId="9" fillId="25" borderId="103" xfId="0" applyNumberFormat="1" applyFont="1" applyFill="1" applyBorder="1" applyAlignment="1">
      <alignment vertical="top" wrapText="1"/>
    </xf>
    <xf numFmtId="49" fontId="9" fillId="25" borderId="103" xfId="0" applyNumberFormat="1" applyFont="1" applyFill="1" applyBorder="1" applyAlignment="1">
      <alignment vertical="top" wrapText="1"/>
    </xf>
    <xf numFmtId="0" fontId="1" fillId="11" borderId="85" xfId="0" applyFont="1" applyFill="1" applyBorder="1" applyAlignment="1">
      <alignment vertical="top" wrapText="1"/>
    </xf>
    <xf numFmtId="0" fontId="1" fillId="11" borderId="87" xfId="0" applyFont="1" applyFill="1" applyBorder="1" applyAlignment="1">
      <alignment vertical="top" wrapText="1"/>
    </xf>
    <xf numFmtId="49" fontId="1" fillId="11" borderId="82" xfId="0" applyNumberFormat="1" applyFont="1" applyFill="1" applyBorder="1" applyAlignment="1">
      <alignment vertical="top" wrapText="1"/>
    </xf>
    <xf numFmtId="9" fontId="9" fillId="25" borderId="82" xfId="0" applyNumberFormat="1" applyFont="1" applyFill="1" applyBorder="1" applyAlignment="1">
      <alignment vertical="top" wrapText="1"/>
    </xf>
    <xf numFmtId="165" fontId="18" fillId="11" borderId="66" xfId="0" applyNumberFormat="1" applyFont="1" applyFill="1" applyBorder="1" applyAlignment="1">
      <alignment vertical="top" wrapText="1"/>
    </xf>
    <xf numFmtId="0" fontId="18" fillId="11" borderId="66" xfId="0" applyFont="1" applyFill="1" applyBorder="1" applyAlignment="1">
      <alignment vertical="top" wrapText="1"/>
    </xf>
    <xf numFmtId="0" fontId="18" fillId="11" borderId="67" xfId="0" applyFont="1" applyFill="1" applyBorder="1" applyAlignment="1">
      <alignment vertical="top" wrapText="1"/>
    </xf>
    <xf numFmtId="0" fontId="18" fillId="12" borderId="67" xfId="0" applyFont="1" applyFill="1" applyBorder="1" applyAlignment="1">
      <alignment vertical="top" wrapText="1"/>
    </xf>
    <xf numFmtId="0" fontId="18" fillId="13" borderId="67" xfId="0" applyFont="1" applyFill="1" applyBorder="1" applyAlignment="1">
      <alignment vertical="top" wrapText="1"/>
    </xf>
    <xf numFmtId="0" fontId="18" fillId="11" borderId="68" xfId="0" applyFont="1" applyFill="1" applyBorder="1" applyAlignment="1">
      <alignment vertical="top" wrapText="1"/>
    </xf>
    <xf numFmtId="0" fontId="1" fillId="11" borderId="125" xfId="0" applyFont="1" applyFill="1" applyBorder="1" applyAlignment="1">
      <alignment vertical="top" wrapText="1"/>
    </xf>
    <xf numFmtId="49" fontId="9" fillId="16" borderId="89" xfId="0" applyNumberFormat="1" applyFont="1" applyFill="1" applyBorder="1" applyAlignment="1">
      <alignment horizontal="center" vertical="center" wrapText="1"/>
    </xf>
    <xf numFmtId="49" fontId="9" fillId="16" borderId="90" xfId="0" applyNumberFormat="1" applyFont="1" applyFill="1" applyBorder="1" applyAlignment="1">
      <alignment horizontal="center" vertical="center" wrapText="1"/>
    </xf>
    <xf numFmtId="49" fontId="9" fillId="16" borderId="102" xfId="0" applyNumberFormat="1" applyFont="1" applyFill="1" applyBorder="1" applyAlignment="1">
      <alignment horizontal="center" vertical="center" wrapText="1"/>
    </xf>
    <xf numFmtId="166" fontId="9" fillId="16" borderId="95" xfId="0" applyNumberFormat="1" applyFont="1" applyFill="1" applyBorder="1" applyAlignment="1">
      <alignment vertical="top" wrapText="1"/>
    </xf>
    <xf numFmtId="49" fontId="9" fillId="16" borderId="96" xfId="0" applyNumberFormat="1" applyFont="1" applyFill="1" applyBorder="1" applyAlignment="1">
      <alignment vertical="top" wrapText="1"/>
    </xf>
    <xf numFmtId="165" fontId="9" fillId="17" borderId="97" xfId="0" applyNumberFormat="1" applyFont="1" applyFill="1" applyBorder="1" applyAlignment="1">
      <alignment horizontal="center" vertical="top" wrapText="1"/>
    </xf>
    <xf numFmtId="9" fontId="9" fillId="16" borderId="97" xfId="0" applyNumberFormat="1" applyFont="1" applyFill="1" applyBorder="1" applyAlignment="1">
      <alignment horizontal="center" vertical="top" wrapText="1"/>
    </xf>
    <xf numFmtId="49" fontId="9" fillId="17" borderId="82" xfId="0" applyNumberFormat="1" applyFont="1" applyFill="1" applyBorder="1" applyAlignment="1">
      <alignment horizontal="center" vertical="top" wrapText="1"/>
    </xf>
    <xf numFmtId="49" fontId="9" fillId="17" borderId="99" xfId="0" applyNumberFormat="1" applyFont="1" applyFill="1" applyBorder="1" applyAlignment="1">
      <alignment horizontal="center" vertical="top" wrapText="1"/>
    </xf>
    <xf numFmtId="167" fontId="9" fillId="17" borderId="105" xfId="0" applyNumberFormat="1" applyFont="1" applyFill="1" applyBorder="1" applyAlignment="1">
      <alignment horizontal="center" vertical="center" wrapText="1"/>
    </xf>
    <xf numFmtId="165" fontId="9" fillId="16" borderId="9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49" fontId="10" fillId="0" borderId="60" xfId="0" applyNumberFormat="1" applyFont="1" applyBorder="1" applyAlignment="1">
      <alignment horizontal="left" vertical="center" wrapText="1"/>
    </xf>
    <xf numFmtId="0" fontId="7" fillId="0" borderId="61" xfId="0" applyFont="1" applyBorder="1" applyAlignment="1">
      <alignment vertical="top" wrapText="1"/>
    </xf>
    <xf numFmtId="0" fontId="7" fillId="0" borderId="62" xfId="0" applyFont="1" applyBorder="1" applyAlignment="1">
      <alignment vertical="top" wrapText="1"/>
    </xf>
    <xf numFmtId="49" fontId="14" fillId="11" borderId="63" xfId="0" applyNumberFormat="1" applyFont="1" applyFill="1" applyBorder="1" applyAlignment="1">
      <alignment horizontal="center" vertical="center" wrapText="1"/>
    </xf>
    <xf numFmtId="0" fontId="7" fillId="0" borderId="64" xfId="0" applyFont="1" applyBorder="1" applyAlignment="1">
      <alignment vertical="top" wrapText="1"/>
    </xf>
    <xf numFmtId="0" fontId="7" fillId="0" borderId="65" xfId="0" applyFont="1" applyBorder="1" applyAlignment="1">
      <alignment vertical="top" wrapText="1"/>
    </xf>
    <xf numFmtId="49" fontId="9" fillId="14" borderId="71" xfId="0" applyNumberFormat="1" applyFont="1" applyFill="1" applyBorder="1" applyAlignment="1">
      <alignment horizontal="center" vertical="top" wrapText="1"/>
    </xf>
    <xf numFmtId="0" fontId="7" fillId="0" borderId="72" xfId="0" applyFont="1" applyBorder="1" applyAlignment="1">
      <alignment vertical="top" wrapText="1"/>
    </xf>
    <xf numFmtId="0" fontId="7" fillId="0" borderId="73" xfId="0" applyFont="1" applyBorder="1" applyAlignment="1">
      <alignment vertical="top" wrapText="1"/>
    </xf>
    <xf numFmtId="49" fontId="9" fillId="15" borderId="71" xfId="0" applyNumberFormat="1" applyFont="1" applyFill="1" applyBorder="1" applyAlignment="1">
      <alignment horizontal="center" vertical="top" wrapText="1"/>
    </xf>
    <xf numFmtId="0" fontId="7" fillId="0" borderId="74" xfId="0" applyFont="1" applyBorder="1" applyAlignment="1">
      <alignment vertical="top" wrapText="1"/>
    </xf>
    <xf numFmtId="49" fontId="9" fillId="25" borderId="71" xfId="0" applyNumberFormat="1" applyFont="1" applyFill="1" applyBorder="1" applyAlignment="1">
      <alignment vertical="top" wrapText="1"/>
    </xf>
    <xf numFmtId="49" fontId="6" fillId="11" borderId="63" xfId="0" applyNumberFormat="1" applyFont="1" applyFill="1" applyBorder="1" applyAlignment="1">
      <alignment horizontal="center" vertical="center" wrapText="1"/>
    </xf>
    <xf numFmtId="167" fontId="9" fillId="29" borderId="59" xfId="0" applyNumberFormat="1" applyFont="1" applyFill="1" applyBorder="1" applyAlignment="1">
      <alignment horizontal="center" vertical="center" wrapText="1"/>
    </xf>
    <xf numFmtId="165" fontId="9" fillId="30" borderId="97" xfId="0" applyNumberFormat="1" applyFont="1" applyFill="1" applyBorder="1" applyAlignment="1">
      <alignment horizontal="center" vertical="center" wrapText="1"/>
    </xf>
    <xf numFmtId="49" fontId="9" fillId="16" borderId="126" xfId="0" applyNumberFormat="1" applyFont="1" applyFill="1" applyBorder="1" applyAlignment="1">
      <alignment horizontal="center" vertical="center" wrapText="1"/>
    </xf>
    <xf numFmtId="49" fontId="9" fillId="16" borderId="127" xfId="0" applyNumberFormat="1" applyFont="1" applyFill="1" applyBorder="1" applyAlignment="1">
      <alignment horizontal="left" vertical="center" wrapText="1"/>
    </xf>
    <xf numFmtId="49" fontId="9" fillId="16" borderId="112" xfId="0" applyNumberFormat="1" applyFont="1" applyFill="1" applyBorder="1" applyAlignment="1">
      <alignment vertical="center" wrapText="1"/>
    </xf>
    <xf numFmtId="49" fontId="9" fillId="16" borderId="81" xfId="0" applyNumberFormat="1" applyFont="1" applyFill="1" applyBorder="1" applyAlignment="1">
      <alignment horizontal="center" vertical="center" wrapText="1"/>
    </xf>
    <xf numFmtId="49" fontId="9" fillId="16" borderId="128" xfId="0" applyNumberFormat="1" applyFont="1" applyFill="1" applyBorder="1" applyAlignment="1">
      <alignment horizontal="center" vertical="center" wrapText="1"/>
    </xf>
    <xf numFmtId="49" fontId="9" fillId="16" borderId="129" xfId="0" applyNumberFormat="1" applyFont="1" applyFill="1" applyBorder="1" applyAlignment="1">
      <alignment vertical="center" wrapText="1"/>
    </xf>
    <xf numFmtId="49" fontId="9" fillId="16" borderId="131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9" fillId="0" borderId="133" xfId="0" applyFont="1" applyBorder="1" applyAlignment="1">
      <alignment vertical="top" wrapText="1"/>
    </xf>
    <xf numFmtId="0" fontId="1" fillId="0" borderId="13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32" xfId="0" applyFont="1" applyBorder="1" applyAlignment="1">
      <alignment vertical="top" wrapText="1"/>
    </xf>
    <xf numFmtId="0" fontId="0" fillId="0" borderId="132" xfId="0" applyBorder="1" applyAlignment="1">
      <alignment vertical="top" wrapText="1"/>
    </xf>
    <xf numFmtId="0" fontId="1" fillId="0" borderId="134" xfId="0" applyFont="1" applyBorder="1" applyAlignment="1">
      <alignment vertical="top" wrapText="1"/>
    </xf>
    <xf numFmtId="9" fontId="9" fillId="32" borderId="102" xfId="0" applyNumberFormat="1" applyFont="1" applyFill="1" applyBorder="1" applyAlignment="1">
      <alignment horizontal="center" vertical="center" wrapText="1"/>
    </xf>
    <xf numFmtId="9" fontId="9" fillId="33" borderId="130" xfId="0" applyNumberFormat="1" applyFont="1" applyFill="1" applyBorder="1" applyAlignment="1">
      <alignment horizontal="center" vertical="center" wrapText="1"/>
    </xf>
    <xf numFmtId="9" fontId="9" fillId="33" borderId="112" xfId="0" applyNumberFormat="1" applyFont="1" applyFill="1" applyBorder="1" applyAlignment="1">
      <alignment horizontal="center" vertical="center" wrapText="1"/>
    </xf>
    <xf numFmtId="9" fontId="9" fillId="33" borderId="90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vertical="top" wrapText="1"/>
    </xf>
    <xf numFmtId="9" fontId="1" fillId="0" borderId="27" xfId="0" applyNumberFormat="1" applyFont="1" applyBorder="1" applyAlignment="1">
      <alignment vertical="top" wrapText="1"/>
    </xf>
    <xf numFmtId="0" fontId="11" fillId="4" borderId="132" xfId="0" applyFont="1" applyFill="1" applyBorder="1" applyAlignment="1">
      <alignment horizontal="center" wrapText="1"/>
    </xf>
    <xf numFmtId="49" fontId="11" fillId="7" borderId="132" xfId="0" applyNumberFormat="1" applyFont="1" applyFill="1" applyBorder="1" applyAlignment="1">
      <alignment horizontal="center" wrapText="1"/>
    </xf>
    <xf numFmtId="0" fontId="9" fillId="34" borderId="132" xfId="0" applyFont="1" applyFill="1" applyBorder="1" applyAlignment="1">
      <alignment horizontal="center" vertical="center" wrapText="1"/>
    </xf>
    <xf numFmtId="49" fontId="11" fillId="6" borderId="132" xfId="0" applyNumberFormat="1" applyFont="1" applyFill="1" applyBorder="1" applyAlignment="1">
      <alignment horizontal="center" wrapText="1"/>
    </xf>
    <xf numFmtId="164" fontId="12" fillId="10" borderId="132" xfId="0" applyNumberFormat="1" applyFont="1" applyFill="1" applyBorder="1" applyAlignment="1">
      <alignment horizontal="center" wrapText="1"/>
    </xf>
    <xf numFmtId="3" fontId="1" fillId="35" borderId="132" xfId="0" applyNumberFormat="1" applyFont="1" applyFill="1" applyBorder="1" applyAlignment="1">
      <alignment horizontal="center" vertical="top" wrapText="1"/>
    </xf>
    <xf numFmtId="0" fontId="9" fillId="0" borderId="135" xfId="0" applyFont="1" applyBorder="1" applyAlignment="1">
      <alignment horizontal="center" vertical="center" wrapText="1"/>
    </xf>
    <xf numFmtId="164" fontId="1" fillId="0" borderId="135" xfId="0" applyNumberFormat="1" applyFont="1" applyBorder="1" applyAlignment="1">
      <alignment horizontal="center" vertical="center" wrapText="1"/>
    </xf>
    <xf numFmtId="0" fontId="11" fillId="4" borderId="136" xfId="0" applyFont="1" applyFill="1" applyBorder="1" applyAlignment="1">
      <alignment horizontal="center" vertical="center" wrapText="1"/>
    </xf>
    <xf numFmtId="164" fontId="12" fillId="5" borderId="137" xfId="0" applyNumberFormat="1" applyFont="1" applyFill="1" applyBorder="1" applyAlignment="1">
      <alignment horizontal="center" vertical="center" wrapText="1"/>
    </xf>
    <xf numFmtId="9" fontId="12" fillId="31" borderId="139" xfId="0" applyNumberFormat="1" applyFont="1" applyFill="1" applyBorder="1" applyAlignment="1">
      <alignment horizontal="center" vertical="center" wrapText="1"/>
    </xf>
    <xf numFmtId="9" fontId="12" fillId="31" borderId="141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vertical="top" wrapText="1"/>
    </xf>
    <xf numFmtId="49" fontId="10" fillId="0" borderId="5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vertical="top" wrapText="1"/>
    </xf>
    <xf numFmtId="0" fontId="7" fillId="0" borderId="142" xfId="0" applyFont="1" applyBorder="1" applyAlignment="1">
      <alignment vertical="top" wrapText="1"/>
    </xf>
    <xf numFmtId="49" fontId="11" fillId="4" borderId="136" xfId="0" applyNumberFormat="1" applyFont="1" applyFill="1" applyBorder="1" applyAlignment="1">
      <alignment horizontal="center" vertical="center" wrapText="1"/>
    </xf>
    <xf numFmtId="49" fontId="11" fillId="6" borderId="138" xfId="0" applyNumberFormat="1" applyFont="1" applyFill="1" applyBorder="1" applyAlignment="1">
      <alignment horizontal="center" vertical="top" wrapText="1"/>
    </xf>
    <xf numFmtId="49" fontId="11" fillId="6" borderId="140" xfId="0" applyNumberFormat="1" applyFont="1" applyFill="1" applyBorder="1" applyAlignment="1">
      <alignment horizontal="center" vertical="top" wrapText="1"/>
    </xf>
    <xf numFmtId="3" fontId="9" fillId="35" borderId="132" xfId="0" applyNumberFormat="1" applyFont="1" applyFill="1" applyBorder="1" applyAlignment="1">
      <alignment horizontal="center" vertical="top" wrapText="1"/>
    </xf>
    <xf numFmtId="3" fontId="1" fillId="35" borderId="139" xfId="0" applyNumberFormat="1" applyFont="1" applyFill="1" applyBorder="1" applyAlignment="1">
      <alignment horizontal="center" vertical="top" wrapText="1"/>
    </xf>
    <xf numFmtId="3" fontId="9" fillId="35" borderId="144" xfId="0" applyNumberFormat="1" applyFont="1" applyFill="1" applyBorder="1" applyAlignment="1">
      <alignment horizontal="center" vertical="top" wrapText="1"/>
    </xf>
    <xf numFmtId="3" fontId="1" fillId="35" borderId="141" xfId="0" applyNumberFormat="1" applyFont="1" applyFill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center" wrapText="1"/>
    </xf>
    <xf numFmtId="0" fontId="11" fillId="4" borderId="138" xfId="0" applyFont="1" applyFill="1" applyBorder="1" applyAlignment="1">
      <alignment horizontal="center" vertical="center" wrapText="1"/>
    </xf>
    <xf numFmtId="164" fontId="12" fillId="5" borderId="139" xfId="0" applyNumberFormat="1" applyFont="1" applyFill="1" applyBorder="1" applyAlignment="1">
      <alignment horizontal="center" vertical="center" wrapText="1"/>
    </xf>
    <xf numFmtId="0" fontId="11" fillId="36" borderId="138" xfId="0" applyFont="1" applyFill="1" applyBorder="1" applyAlignment="1">
      <alignment horizontal="center" vertical="center" wrapText="1"/>
    </xf>
    <xf numFmtId="0" fontId="9" fillId="36" borderId="140" xfId="0" applyFont="1" applyFill="1" applyBorder="1" applyAlignment="1">
      <alignment horizontal="center" vertical="center" wrapText="1"/>
    </xf>
    <xf numFmtId="164" fontId="12" fillId="37" borderId="132" xfId="0" applyNumberFormat="1" applyFont="1" applyFill="1" applyBorder="1" applyAlignment="1">
      <alignment horizontal="center" vertical="top" wrapText="1"/>
    </xf>
    <xf numFmtId="164" fontId="12" fillId="37" borderId="132" xfId="0" applyNumberFormat="1" applyFont="1" applyFill="1" applyBorder="1" applyAlignment="1">
      <alignment horizontal="center" vertical="center" wrapText="1"/>
    </xf>
    <xf numFmtId="164" fontId="12" fillId="37" borderId="144" xfId="0" applyNumberFormat="1" applyFont="1" applyFill="1" applyBorder="1" applyAlignment="1">
      <alignment horizontal="center" vertical="top" wrapText="1"/>
    </xf>
    <xf numFmtId="49" fontId="11" fillId="38" borderId="143" xfId="0" applyNumberFormat="1" applyFont="1" applyFill="1" applyBorder="1" applyAlignment="1">
      <alignment horizontal="center" vertical="center" wrapText="1"/>
    </xf>
    <xf numFmtId="0" fontId="11" fillId="38" borderId="143" xfId="0" applyFont="1" applyFill="1" applyBorder="1" applyAlignment="1">
      <alignment horizontal="center" vertical="center" wrapText="1"/>
    </xf>
    <xf numFmtId="0" fontId="9" fillId="34" borderId="143" xfId="0" applyFont="1" applyFill="1" applyBorder="1" applyAlignment="1">
      <alignment horizontal="center" vertical="center" wrapText="1"/>
    </xf>
    <xf numFmtId="0" fontId="11" fillId="34" borderId="137" xfId="0" applyFont="1" applyFill="1" applyBorder="1" applyAlignment="1">
      <alignment horizontal="center" vertical="center" wrapText="1"/>
    </xf>
    <xf numFmtId="49" fontId="11" fillId="34" borderId="143" xfId="0" applyNumberFormat="1" applyFont="1" applyFill="1" applyBorder="1" applyAlignment="1">
      <alignment horizontal="center" vertical="center" wrapText="1"/>
    </xf>
    <xf numFmtId="0" fontId="11" fillId="34" borderId="143" xfId="0" applyFont="1" applyFill="1" applyBorder="1" applyAlignment="1">
      <alignment horizontal="center" vertical="center" wrapText="1"/>
    </xf>
    <xf numFmtId="164" fontId="1" fillId="35" borderId="139" xfId="0" applyNumberFormat="1" applyFont="1" applyFill="1" applyBorder="1" applyAlignment="1">
      <alignment horizontal="center" vertical="top" wrapText="1"/>
    </xf>
    <xf numFmtId="164" fontId="12" fillId="37" borderId="144" xfId="0" applyNumberFormat="1" applyFont="1" applyFill="1" applyBorder="1" applyAlignment="1">
      <alignment horizontal="center" vertical="center" wrapText="1"/>
    </xf>
    <xf numFmtId="3" fontId="1" fillId="35" borderId="144" xfId="0" applyNumberFormat="1" applyFont="1" applyFill="1" applyBorder="1" applyAlignment="1">
      <alignment horizontal="center" vertical="top" wrapText="1"/>
    </xf>
    <xf numFmtId="164" fontId="1" fillId="35" borderId="14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5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21097875" y="5603875"/>
          <a:ext cx="11039475" cy="8886825"/>
          <a:chOff x="0" y="0"/>
          <a:chExt cx="10691991" cy="7560001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pSpPr/>
        </xdr:nvGrpSpPr>
        <xdr:grpSpPr>
          <a:xfrm>
            <a:off x="0" y="0"/>
            <a:ext cx="10691991" cy="7560001"/>
            <a:chOff x="-1853999" y="-1410665"/>
            <a:chExt cx="12732425" cy="8885666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C00-000004000000}"/>
                </a:ext>
              </a:extLst>
            </xdr:cNvPr>
            <xdr:cNvSpPr/>
          </xdr:nvSpPr>
          <xdr:spPr>
            <a:xfrm>
              <a:off x="-1853999" y="-1410665"/>
              <a:ext cx="12732425" cy="8885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C00-000005000000}"/>
                </a:ext>
              </a:extLst>
            </xdr:cNvPr>
            <xdr:cNvGrpSpPr/>
          </xdr:nvGrpSpPr>
          <xdr:grpSpPr>
            <a:xfrm>
              <a:off x="-19051" y="7086061"/>
              <a:ext cx="10171926" cy="388940"/>
              <a:chOff x="-19050" y="-23813"/>
              <a:chExt cx="10171925" cy="388939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C00-000006000000}"/>
                  </a:ext>
                </a:extLst>
              </xdr:cNvPr>
              <xdr:cNvSpPr/>
            </xdr:nvSpPr>
            <xdr:spPr>
              <a:xfrm>
                <a:off x="0" y="0"/>
                <a:ext cx="10133825" cy="365126"/>
              </a:xfrm>
              <a:prstGeom prst="roundRect">
                <a:avLst>
                  <a:gd name="adj" fmla="val 0"/>
                </a:avLst>
              </a:prstGeom>
              <a:solidFill>
                <a:srgbClr val="000000">
                  <a:alpha val="0"/>
                </a:srgbClr>
              </a:solidFill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C00-000007000000}"/>
                  </a:ext>
                </a:extLst>
              </xdr:cNvPr>
              <xdr:cNvSpPr txBox="1"/>
            </xdr:nvSpPr>
            <xdr:spPr>
              <a:xfrm>
                <a:off x="-19050" y="-23813"/>
                <a:ext cx="10171925" cy="3651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50800" tIns="50800" rIns="50800" bIns="50800" anchor="t" anchorCtr="0">
                <a:spAutoFit/>
              </a:bodyPr>
              <a:lstStyle/>
              <a:p>
                <a:pPr marL="0" marR="0" lvl="0" indent="0" algn="ctr" rtl="0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Helvetica Neue"/>
                  <a:buNone/>
                </a:pPr>
                <a:r>
                  <a:rPr lang="en-US" sz="1200" b="0" i="0" u="none" strike="noStrike" cap="none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  <a:sym typeface="Helvetica Neue"/>
                  </a:rPr>
                  <a:t>說明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/>
  </sheetViews>
  <sheetFormatPr defaultColWidth="14.453125" defaultRowHeight="15" customHeight="1"/>
  <cols>
    <col min="1" max="1" width="2" customWidth="1"/>
    <col min="2" max="4" width="33.54296875" customWidth="1"/>
    <col min="5" max="26" width="10" customWidth="1"/>
  </cols>
  <sheetData>
    <row r="1" spans="1:26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9.5" customHeight="1">
      <c r="A3" s="5"/>
      <c r="B3" s="317" t="s">
        <v>0</v>
      </c>
      <c r="C3" s="318"/>
      <c r="D3" s="318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"/>
      <c r="B7" s="7" t="s">
        <v>1</v>
      </c>
      <c r="C7" s="7" t="s">
        <v>2</v>
      </c>
      <c r="D7" s="7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"/>
      <c r="B9" s="8" t="s">
        <v>4</v>
      </c>
      <c r="C9" s="9"/>
      <c r="D9" s="9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"/>
      <c r="B10" s="10"/>
      <c r="C10" s="11" t="s">
        <v>5</v>
      </c>
      <c r="D10" s="12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"/>
      <c r="B11" s="9" t="s">
        <v>7</v>
      </c>
      <c r="C11" s="9"/>
      <c r="D11" s="9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"/>
      <c r="B12" s="10"/>
      <c r="C12" s="10" t="s">
        <v>8</v>
      </c>
      <c r="D12" s="13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"/>
      <c r="B13" s="9" t="s">
        <v>10</v>
      </c>
      <c r="C13" s="9"/>
      <c r="D13" s="9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"/>
      <c r="B14" s="10"/>
      <c r="C14" s="10" t="s">
        <v>5</v>
      </c>
      <c r="D14" s="13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"/>
      <c r="B15" s="9" t="s">
        <v>11</v>
      </c>
      <c r="C15" s="9"/>
      <c r="D15" s="9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5"/>
      <c r="B16" s="10"/>
      <c r="C16" s="10" t="s">
        <v>5</v>
      </c>
      <c r="D16" s="13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5"/>
      <c r="B17" s="9" t="s">
        <v>12</v>
      </c>
      <c r="C17" s="9"/>
      <c r="D17" s="9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5"/>
      <c r="B18" s="10"/>
      <c r="C18" s="10" t="s">
        <v>5</v>
      </c>
      <c r="D18" s="13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5"/>
      <c r="B19" s="9" t="s">
        <v>13</v>
      </c>
      <c r="C19" s="9"/>
      <c r="D19" s="9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5"/>
      <c r="B20" s="10"/>
      <c r="C20" s="10" t="s">
        <v>5</v>
      </c>
      <c r="D20" s="13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5"/>
      <c r="B21" s="9" t="s">
        <v>14</v>
      </c>
      <c r="C21" s="9"/>
      <c r="D21" s="9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5"/>
      <c r="B22" s="10"/>
      <c r="C22" s="10" t="s">
        <v>5</v>
      </c>
      <c r="D22" s="13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5"/>
      <c r="B23" s="9" t="s">
        <v>15</v>
      </c>
      <c r="C23" s="9"/>
      <c r="D23" s="9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5"/>
      <c r="B24" s="10"/>
      <c r="C24" s="10" t="s">
        <v>5</v>
      </c>
      <c r="D24" s="13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5"/>
      <c r="B25" s="9" t="s">
        <v>16</v>
      </c>
      <c r="C25" s="9"/>
      <c r="D25" s="9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5"/>
      <c r="B26" s="10"/>
      <c r="C26" s="10" t="s">
        <v>5</v>
      </c>
      <c r="D26" s="13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5"/>
      <c r="B27" s="9" t="s">
        <v>17</v>
      </c>
      <c r="C27" s="9"/>
      <c r="D27" s="9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14"/>
      <c r="B28" s="10"/>
      <c r="C28" s="10" t="s">
        <v>5</v>
      </c>
      <c r="D28" s="13" t="s">
        <v>17</v>
      </c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4"/>
      <c r="B29" s="9" t="s">
        <v>18</v>
      </c>
      <c r="C29" s="9"/>
      <c r="D29" s="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4"/>
      <c r="B30" s="10"/>
      <c r="C30" s="10" t="s">
        <v>5</v>
      </c>
      <c r="D30" s="13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4"/>
      <c r="B31" s="9" t="s">
        <v>19</v>
      </c>
      <c r="C31" s="9"/>
      <c r="D31" s="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4"/>
      <c r="B32" s="10"/>
      <c r="C32" s="10" t="s">
        <v>5</v>
      </c>
      <c r="D32" s="13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4"/>
      <c r="B33" s="9" t="s">
        <v>21</v>
      </c>
      <c r="C33" s="9"/>
      <c r="D33" s="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4"/>
      <c r="B34" s="10"/>
      <c r="C34" s="10" t="s">
        <v>5</v>
      </c>
      <c r="D34" s="13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3:D3"/>
  </mergeCells>
  <hyperlinks>
    <hyperlink ref="D10" location="'輸出摘要'!R1C1" display="輸出摘要" xr:uid="{00000000-0004-0000-0000-000000000000}"/>
    <hyperlink ref="D12" location="null!R2C1" display="資產模擬結果總表-1 - 個人資料與模擬結果" xr:uid="{00000000-0004-0000-0000-000001000000}"/>
    <hyperlink ref="D14" location="null!R1C1" display="狀況一上漲年槓桿基金轉的部分轉轉30% (4)" xr:uid="{00000000-0004-0000-0000-000002000000}"/>
    <hyperlink ref="D16" location="null!R1C1" display="狀況二、上漲年槓桿基金轉的部分轉轉30% (4)" xr:uid="{00000000-0004-0000-0000-000003000000}"/>
    <hyperlink ref="D18" location="null!R1C1" display="狀況三、上漲年槓桿基金轉的部分轉轉30% (4)" xr:uid="{00000000-0004-0000-0000-000004000000}"/>
    <hyperlink ref="D20" location="'狀況四、100萬 年花2%；40%QQQ;30%QLD(4)'!R1C1" display="狀況四、100萬 年花2%；40%QQQ;30%QLD(4)" xr:uid="{00000000-0004-0000-0000-000005000000}"/>
    <hyperlink ref="D22" location="'狀況四之一、100萬 沒有年開銷；40QQQ;30QLD(4)'!R1C1" display="狀況四之一、100萬 沒有年開銷；40QQQ;30QLD(4)" xr:uid="{00000000-0004-0000-0000-000006000000}"/>
    <hyperlink ref="D24" location="'狀況五、100萬 年花2%；60QQQ;20QLD(4)'!R1C1" display="狀況五、100萬 年花2%；60QQQ;20QLD(4)" xr:uid="{00000000-0004-0000-0000-000007000000}"/>
    <hyperlink ref="D26" location="'狀況五之一、100萬 沒有年開銷；60QQQ;20QLD (4'!R1C1" display="狀況五之一、100萬 沒有年開銷；60QQQ;20QLD (4" xr:uid="{00000000-0004-0000-0000-000008000000}"/>
    <hyperlink ref="D28" location="null!R1C1" display="狀況六、100萬 年花2%（兩萬）；80QQQ;20現金 (4" xr:uid="{00000000-0004-0000-0000-000009000000}"/>
    <hyperlink ref="D30" location="null!R1C1" display="狀況七、100%投資QQQ，每月賣股票生活(4)" xr:uid="{00000000-0004-0000-0000-00000A000000}"/>
    <hyperlink ref="D32" location="null!R1C1" display="狀況八、一開始質押借款再投資；上漲年槓桿基金轉的部分轉轉30%" xr:uid="{00000000-0004-0000-0000-00000B000000}"/>
    <hyperlink ref="D34" location="null!R1C1" display="狀況九、已質押一開始借款花掉；上漲年槓桿基金轉的部分轉轉30%" xr:uid="{00000000-0004-0000-0000-00000C000000}"/>
  </hyperlinks>
  <pageMargins left="0.7" right="0.7" top="0.75" bottom="0.75" header="0" footer="0"/>
  <pageSetup orientation="portrait"/>
  <headerFooter>
    <oddFooter>&amp;C000000&amp;P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U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27" customHeight="1">
      <c r="A1" s="248" t="s">
        <v>403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</row>
    <row r="2" spans="1:47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251"/>
      <c r="P2" s="332" t="s">
        <v>404</v>
      </c>
      <c r="Q2" s="328"/>
      <c r="R2" s="328"/>
      <c r="S2" s="328"/>
      <c r="T2" s="329"/>
      <c r="U2" s="252"/>
      <c r="V2" s="253"/>
      <c r="W2" s="253"/>
      <c r="X2" s="253"/>
      <c r="Y2" s="252"/>
      <c r="Z2" s="254"/>
      <c r="AA2" s="252"/>
      <c r="AB2" s="255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</row>
    <row r="3" spans="1:47" ht="45.75" customHeight="1">
      <c r="A3" s="256" t="s">
        <v>69</v>
      </c>
      <c r="B3" s="256" t="s">
        <v>70</v>
      </c>
      <c r="C3" s="256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69</v>
      </c>
      <c r="I3" s="256" t="s">
        <v>70</v>
      </c>
      <c r="J3" s="256" t="s">
        <v>71</v>
      </c>
      <c r="K3" s="256" t="s">
        <v>72</v>
      </c>
      <c r="L3" s="256" t="s">
        <v>73</v>
      </c>
      <c r="M3" s="256" t="s">
        <v>74</v>
      </c>
      <c r="N3" s="256" t="s">
        <v>75</v>
      </c>
      <c r="O3" s="251"/>
      <c r="P3" s="256" t="s">
        <v>403</v>
      </c>
      <c r="Q3" s="256" t="s">
        <v>405</v>
      </c>
      <c r="R3" s="256" t="s">
        <v>406</v>
      </c>
      <c r="S3" s="256" t="s">
        <v>407</v>
      </c>
      <c r="T3" s="256" t="s">
        <v>77</v>
      </c>
      <c r="U3" s="256" t="s">
        <v>79</v>
      </c>
      <c r="V3" s="256" t="s">
        <v>80</v>
      </c>
      <c r="W3" s="256" t="s">
        <v>81</v>
      </c>
      <c r="X3" s="256" t="s">
        <v>82</v>
      </c>
      <c r="Y3" s="256" t="s">
        <v>408</v>
      </c>
      <c r="Z3" s="256" t="s">
        <v>84</v>
      </c>
      <c r="AA3" s="256" t="s">
        <v>409</v>
      </c>
      <c r="AB3" s="255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</row>
    <row r="4" spans="1:47" ht="19.5" customHeight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1"/>
      <c r="P4" s="256"/>
      <c r="Q4" s="256"/>
      <c r="R4" s="256"/>
      <c r="S4" s="257">
        <v>0.05</v>
      </c>
      <c r="T4" s="256"/>
      <c r="U4" s="256"/>
      <c r="V4" s="253"/>
      <c r="W4" s="253"/>
      <c r="X4" s="253"/>
      <c r="Y4" s="256"/>
      <c r="Z4" s="256"/>
      <c r="AA4" s="256"/>
      <c r="AB4" s="255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</row>
    <row r="5" spans="1:47" ht="24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1"/>
      <c r="P5" s="256"/>
      <c r="Q5" s="256"/>
      <c r="R5" s="256"/>
      <c r="S5" s="258" t="s">
        <v>410</v>
      </c>
      <c r="T5" s="256"/>
      <c r="U5" s="256"/>
      <c r="V5" s="253"/>
      <c r="W5" s="253"/>
      <c r="X5" s="253"/>
      <c r="Y5" s="256"/>
      <c r="Z5" s="256"/>
      <c r="AA5" s="256"/>
      <c r="AB5" s="255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</row>
    <row r="6" spans="1:47" ht="20.25" customHeight="1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1">
        <v>20000</v>
      </c>
      <c r="T6" s="262"/>
      <c r="U6" s="263"/>
      <c r="V6" s="260"/>
      <c r="W6" s="260"/>
      <c r="X6" s="260"/>
      <c r="Y6" s="263"/>
      <c r="Z6" s="264"/>
      <c r="AA6" s="263"/>
      <c r="AB6" s="255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</row>
    <row r="7" spans="1:47" ht="20.25" customHeight="1">
      <c r="A7" s="181" t="s">
        <v>95</v>
      </c>
      <c r="B7" s="182">
        <v>54</v>
      </c>
      <c r="C7" s="183">
        <v>57.28125</v>
      </c>
      <c r="D7" s="183">
        <v>48.84375</v>
      </c>
      <c r="E7" s="183">
        <v>53.71875</v>
      </c>
      <c r="F7" s="183">
        <v>45.873294999999999</v>
      </c>
      <c r="G7" s="183">
        <v>256366400</v>
      </c>
      <c r="H7" s="183"/>
      <c r="I7" s="183">
        <f t="shared" ref="I7:N7" si="0">(I8/B8*B7)/B8*B7</f>
        <v>4.3862467221915393</v>
      </c>
      <c r="J7" s="183">
        <f t="shared" si="0"/>
        <v>4.9312861738281253</v>
      </c>
      <c r="K7" s="183">
        <f t="shared" si="0"/>
        <v>3.5827940208946893</v>
      </c>
      <c r="L7" s="183">
        <f t="shared" si="0"/>
        <v>4.3077442246863011</v>
      </c>
      <c r="M7" s="183">
        <f t="shared" si="0"/>
        <v>3.6622907053957476</v>
      </c>
      <c r="N7" s="183">
        <f t="shared" si="0"/>
        <v>1456309.0172473388</v>
      </c>
      <c r="O7" s="183"/>
      <c r="P7" s="189"/>
      <c r="Q7" s="189"/>
      <c r="R7" s="265"/>
      <c r="S7" s="266"/>
      <c r="T7" s="188"/>
      <c r="U7" s="190"/>
      <c r="V7" s="189"/>
      <c r="W7" s="189"/>
      <c r="X7" s="189"/>
      <c r="Y7" s="190"/>
      <c r="Z7" s="267"/>
      <c r="AA7" s="190"/>
      <c r="AB7" s="255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</row>
    <row r="8" spans="1:47" ht="19.5" customHeight="1">
      <c r="A8" s="193" t="s">
        <v>96</v>
      </c>
      <c r="B8" s="194">
        <v>53.5625</v>
      </c>
      <c r="C8" s="195">
        <v>56</v>
      </c>
      <c r="D8" s="195">
        <v>48.9375</v>
      </c>
      <c r="E8" s="195">
        <v>52.03125</v>
      </c>
      <c r="F8" s="195">
        <v>44.432236000000003</v>
      </c>
      <c r="G8" s="195">
        <v>259300000</v>
      </c>
      <c r="H8" s="195"/>
      <c r="I8" s="195">
        <f t="shared" ref="I8:N8" si="1">(I9/B9*B8)/B9*B8</f>
        <v>4.315461193183693</v>
      </c>
      <c r="J8" s="195">
        <f t="shared" si="1"/>
        <v>4.7131502748191973</v>
      </c>
      <c r="K8" s="195">
        <f t="shared" si="1"/>
        <v>3.5965607479690558</v>
      </c>
      <c r="L8" s="195">
        <f t="shared" si="1"/>
        <v>4.04135155532712</v>
      </c>
      <c r="M8" s="195">
        <f t="shared" si="1"/>
        <v>3.4358111228974235</v>
      </c>
      <c r="N8" s="195">
        <f t="shared" si="1"/>
        <v>1489828.7895755416</v>
      </c>
      <c r="O8" s="195"/>
      <c r="P8" s="196"/>
      <c r="Q8" s="196"/>
      <c r="R8" s="196"/>
      <c r="S8" s="268"/>
      <c r="T8" s="199"/>
      <c r="U8" s="200"/>
      <c r="V8" s="196"/>
      <c r="W8" s="196"/>
      <c r="X8" s="196"/>
      <c r="Y8" s="200"/>
      <c r="Z8" s="269"/>
      <c r="AA8" s="200"/>
      <c r="AB8" s="255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</row>
    <row r="9" spans="1:47" ht="19.5" customHeight="1">
      <c r="A9" s="193" t="s">
        <v>97</v>
      </c>
      <c r="B9" s="194">
        <v>51.9375</v>
      </c>
      <c r="C9" s="195">
        <v>59.9375</v>
      </c>
      <c r="D9" s="195">
        <v>49.570312999999999</v>
      </c>
      <c r="E9" s="195">
        <v>57.625</v>
      </c>
      <c r="F9" s="195">
        <v>49.209060999999998</v>
      </c>
      <c r="G9" s="195">
        <v>247872200</v>
      </c>
      <c r="H9" s="195"/>
      <c r="I9" s="195">
        <f t="shared" ref="I9:N9" si="2">(I10/B10*B9)/B10*B9</f>
        <v>4.0575849337750123</v>
      </c>
      <c r="J9" s="195">
        <f t="shared" si="2"/>
        <v>5.3992381291553659</v>
      </c>
      <c r="K9" s="195">
        <f t="shared" si="2"/>
        <v>3.6901767113820263</v>
      </c>
      <c r="L9" s="195">
        <f t="shared" si="2"/>
        <v>4.9570122130183512</v>
      </c>
      <c r="M9" s="195">
        <f t="shared" si="2"/>
        <v>4.2142772040038965</v>
      </c>
      <c r="N9" s="195">
        <f t="shared" si="2"/>
        <v>1361403.8410989733</v>
      </c>
      <c r="O9" s="195"/>
      <c r="P9" s="196"/>
      <c r="Q9" s="196"/>
      <c r="R9" s="196"/>
      <c r="S9" s="196"/>
      <c r="T9" s="199"/>
      <c r="U9" s="200"/>
      <c r="V9" s="196"/>
      <c r="W9" s="196"/>
      <c r="X9" s="196"/>
      <c r="Y9" s="200"/>
      <c r="Z9" s="269"/>
      <c r="AA9" s="200"/>
      <c r="AB9" s="255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</row>
    <row r="10" spans="1:47" ht="19.5" customHeight="1">
      <c r="A10" s="193" t="s">
        <v>98</v>
      </c>
      <c r="B10" s="194">
        <v>57.8125</v>
      </c>
      <c r="C10" s="195">
        <v>61.71875</v>
      </c>
      <c r="D10" s="195">
        <v>55.78125</v>
      </c>
      <c r="E10" s="195">
        <v>56.59375</v>
      </c>
      <c r="F10" s="195">
        <v>48.328406999999999</v>
      </c>
      <c r="G10" s="195">
        <v>195790400</v>
      </c>
      <c r="H10" s="195"/>
      <c r="I10" s="195">
        <f t="shared" ref="I10:N10" si="3">(I11/B11*B10)/B11*B10</f>
        <v>5.0274647843727704</v>
      </c>
      <c r="J10" s="195">
        <f t="shared" si="3"/>
        <v>5.724920713686771</v>
      </c>
      <c r="K10" s="195">
        <f t="shared" si="3"/>
        <v>4.6728337032623743</v>
      </c>
      <c r="L10" s="195">
        <f t="shared" si="3"/>
        <v>4.7811795811627906</v>
      </c>
      <c r="M10" s="195">
        <f t="shared" si="3"/>
        <v>4.0647880333492594</v>
      </c>
      <c r="N10" s="195">
        <f t="shared" si="3"/>
        <v>849403.63678899826</v>
      </c>
      <c r="O10" s="195"/>
      <c r="P10" s="196"/>
      <c r="Q10" s="196"/>
      <c r="R10" s="196"/>
      <c r="S10" s="196"/>
      <c r="T10" s="199"/>
      <c r="U10" s="200"/>
      <c r="V10" s="196"/>
      <c r="W10" s="196"/>
      <c r="X10" s="196"/>
      <c r="Y10" s="200"/>
      <c r="Z10" s="269"/>
      <c r="AA10" s="200"/>
      <c r="AB10" s="255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</row>
    <row r="11" spans="1:47" ht="19.5" customHeight="1">
      <c r="A11" s="193" t="s">
        <v>99</v>
      </c>
      <c r="B11" s="194">
        <v>56.6875</v>
      </c>
      <c r="C11" s="195">
        <v>61.75</v>
      </c>
      <c r="D11" s="195">
        <v>52.9375</v>
      </c>
      <c r="E11" s="195">
        <v>59.6875</v>
      </c>
      <c r="F11" s="195">
        <v>50.970332999999997</v>
      </c>
      <c r="G11" s="195">
        <v>257880600</v>
      </c>
      <c r="H11" s="195"/>
      <c r="I11" s="195">
        <f t="shared" ref="I11:N11" si="4">(I12/B12*B11)/B12*B11</f>
        <v>4.8337050429796644</v>
      </c>
      <c r="J11" s="195">
        <f t="shared" si="4"/>
        <v>5.7307195694444442</v>
      </c>
      <c r="K11" s="195">
        <f t="shared" si="4"/>
        <v>4.2085326105014644</v>
      </c>
      <c r="L11" s="195">
        <f t="shared" si="4"/>
        <v>5.318202746526298</v>
      </c>
      <c r="M11" s="195">
        <f t="shared" si="4"/>
        <v>4.5213474763506243</v>
      </c>
      <c r="N11" s="195">
        <f t="shared" si="4"/>
        <v>1473562.8799359493</v>
      </c>
      <c r="O11" s="195"/>
      <c r="P11" s="196"/>
      <c r="Q11" s="196"/>
      <c r="R11" s="196"/>
      <c r="S11" s="196"/>
      <c r="T11" s="199"/>
      <c r="U11" s="200"/>
      <c r="V11" s="196"/>
      <c r="W11" s="196"/>
      <c r="X11" s="196"/>
      <c r="Y11" s="200"/>
      <c r="Z11" s="269"/>
      <c r="AA11" s="200"/>
      <c r="AB11" s="255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</row>
    <row r="12" spans="1:47" ht="19.5" customHeight="1">
      <c r="A12" s="193" t="s">
        <v>100</v>
      </c>
      <c r="B12" s="194">
        <v>60.0625</v>
      </c>
      <c r="C12" s="195">
        <v>63.75</v>
      </c>
      <c r="D12" s="195">
        <v>58.625</v>
      </c>
      <c r="E12" s="195">
        <v>60.1875</v>
      </c>
      <c r="F12" s="195">
        <v>51.397311999999999</v>
      </c>
      <c r="G12" s="195">
        <v>289632000</v>
      </c>
      <c r="H12" s="195"/>
      <c r="I12" s="195">
        <f t="shared" ref="I12:N12" si="5">(I13/B13*B12)/B13*B12</f>
        <v>5.4264067846646897</v>
      </c>
      <c r="J12" s="195">
        <f t="shared" si="5"/>
        <v>6.1079519415680465</v>
      </c>
      <c r="K12" s="195">
        <f t="shared" si="5"/>
        <v>5.1614241892059489</v>
      </c>
      <c r="L12" s="195">
        <f t="shared" si="5"/>
        <v>5.4076767225057942</v>
      </c>
      <c r="M12" s="195">
        <f t="shared" si="5"/>
        <v>4.5974155066990763</v>
      </c>
      <c r="N12" s="195">
        <f t="shared" si="5"/>
        <v>1858764.6961498149</v>
      </c>
      <c r="O12" s="195"/>
      <c r="P12" s="196"/>
      <c r="Q12" s="196"/>
      <c r="R12" s="196"/>
      <c r="S12" s="196"/>
      <c r="T12" s="199"/>
      <c r="U12" s="200"/>
      <c r="V12" s="196"/>
      <c r="W12" s="196"/>
      <c r="X12" s="196"/>
      <c r="Y12" s="200"/>
      <c r="Z12" s="269"/>
      <c r="AA12" s="200"/>
      <c r="AB12" s="255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</row>
    <row r="13" spans="1:47" ht="19.5" customHeight="1">
      <c r="A13" s="193" t="s">
        <v>101</v>
      </c>
      <c r="B13" s="194">
        <v>59.375</v>
      </c>
      <c r="C13" s="195">
        <v>66.25</v>
      </c>
      <c r="D13" s="195">
        <v>57.414062999999999</v>
      </c>
      <c r="E13" s="195">
        <v>65.75</v>
      </c>
      <c r="F13" s="195">
        <v>56.147415000000002</v>
      </c>
      <c r="G13" s="195">
        <v>415435200</v>
      </c>
      <c r="H13" s="195"/>
      <c r="I13" s="195">
        <f t="shared" ref="I13:N13" si="6">(I14/B14*B13)/B14*B13</f>
        <v>5.3028920004633164</v>
      </c>
      <c r="J13" s="195">
        <f t="shared" si="6"/>
        <v>6.5964002321663378</v>
      </c>
      <c r="K13" s="195">
        <f t="shared" si="6"/>
        <v>4.9504012810514642</v>
      </c>
      <c r="L13" s="195">
        <f t="shared" si="6"/>
        <v>6.4534154791717775</v>
      </c>
      <c r="M13" s="195">
        <f t="shared" si="6"/>
        <v>5.4864632651738496</v>
      </c>
      <c r="N13" s="195">
        <f t="shared" si="6"/>
        <v>3824176.3579991395</v>
      </c>
      <c r="O13" s="195"/>
      <c r="P13" s="196"/>
      <c r="Q13" s="196"/>
      <c r="R13" s="196"/>
      <c r="S13" s="196"/>
      <c r="T13" s="199"/>
      <c r="U13" s="200"/>
      <c r="V13" s="196"/>
      <c r="W13" s="196"/>
      <c r="X13" s="196"/>
      <c r="Y13" s="200"/>
      <c r="Z13" s="269"/>
      <c r="AA13" s="200"/>
      <c r="AB13" s="255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</row>
    <row r="14" spans="1:47" ht="19.5" customHeight="1">
      <c r="A14" s="193" t="s">
        <v>102</v>
      </c>
      <c r="B14" s="194">
        <v>65.75</v>
      </c>
      <c r="C14" s="195">
        <v>78.78125</v>
      </c>
      <c r="D14" s="195">
        <v>65.195312999999999</v>
      </c>
      <c r="E14" s="195">
        <v>73.5</v>
      </c>
      <c r="F14" s="195">
        <v>62.765560000000001</v>
      </c>
      <c r="G14" s="195">
        <v>366819200</v>
      </c>
      <c r="H14" s="195"/>
      <c r="I14" s="195">
        <f t="shared" ref="I14:N14" si="7">(I15/B15*B14)/B15*B14</f>
        <v>6.5027499041337995</v>
      </c>
      <c r="J14" s="195">
        <f t="shared" si="7"/>
        <v>9.3278374172124128</v>
      </c>
      <c r="K14" s="195">
        <f t="shared" si="7"/>
        <v>6.3831726430506546</v>
      </c>
      <c r="L14" s="195">
        <f t="shared" si="7"/>
        <v>8.0644135430278272</v>
      </c>
      <c r="M14" s="195">
        <f t="shared" si="7"/>
        <v>6.8560781450518515</v>
      </c>
      <c r="N14" s="195">
        <f t="shared" si="7"/>
        <v>2981504.3517660303</v>
      </c>
      <c r="O14" s="195"/>
      <c r="P14" s="196"/>
      <c r="Q14" s="196"/>
      <c r="R14" s="196"/>
      <c r="S14" s="196"/>
      <c r="T14" s="199"/>
      <c r="U14" s="200"/>
      <c r="V14" s="196"/>
      <c r="W14" s="196"/>
      <c r="X14" s="196"/>
      <c r="Y14" s="200"/>
      <c r="Z14" s="269"/>
      <c r="AA14" s="200"/>
      <c r="AB14" s="255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</row>
    <row r="15" spans="1:47" ht="19.5" customHeight="1">
      <c r="A15" s="193" t="s">
        <v>103</v>
      </c>
      <c r="B15" s="194">
        <v>74.3125</v>
      </c>
      <c r="C15" s="195">
        <v>93.75</v>
      </c>
      <c r="D15" s="195">
        <v>73.75</v>
      </c>
      <c r="E15" s="195">
        <v>91.375</v>
      </c>
      <c r="F15" s="195">
        <v>78.029953000000006</v>
      </c>
      <c r="G15" s="195">
        <v>465355600</v>
      </c>
      <c r="H15" s="195"/>
      <c r="I15" s="195">
        <f t="shared" ref="I15:N15" si="8">(I16/B16*B15)/B16*B15</f>
        <v>8.3067144396531862</v>
      </c>
      <c r="J15" s="195">
        <f t="shared" si="8"/>
        <v>13.209238627958582</v>
      </c>
      <c r="K15" s="195">
        <f t="shared" si="8"/>
        <v>8.1682287326507463</v>
      </c>
      <c r="L15" s="195">
        <f t="shared" si="8"/>
        <v>12.463869467773534</v>
      </c>
      <c r="M15" s="195">
        <f t="shared" si="8"/>
        <v>10.596333871075668</v>
      </c>
      <c r="N15" s="195">
        <f t="shared" si="8"/>
        <v>4798452.6960909339</v>
      </c>
      <c r="O15" s="203" t="s">
        <v>104</v>
      </c>
      <c r="P15" s="196">
        <f t="shared" ref="P15:S15" si="9">MAX(P18:P305)</f>
        <v>2424653.4297029716</v>
      </c>
      <c r="Q15" s="196">
        <f t="shared" si="9"/>
        <v>1742696.9590203171</v>
      </c>
      <c r="R15" s="196">
        <f t="shared" si="9"/>
        <v>1308791.9144971403</v>
      </c>
      <c r="S15" s="196">
        <f t="shared" si="9"/>
        <v>-1666.6666666666667</v>
      </c>
      <c r="T15" s="199"/>
      <c r="U15" s="199">
        <f t="shared" ref="U15:AA15" si="10">MAX(U18:U305)</f>
        <v>480</v>
      </c>
      <c r="V15" s="196">
        <f t="shared" si="10"/>
        <v>2953697.6387093347</v>
      </c>
      <c r="W15" s="196">
        <f t="shared" si="10"/>
        <v>2028957.6689494187</v>
      </c>
      <c r="X15" s="196">
        <f t="shared" si="10"/>
        <v>5214767.8673126344</v>
      </c>
      <c r="Y15" s="199">
        <f t="shared" si="10"/>
        <v>5.2147678673126343</v>
      </c>
      <c r="Z15" s="196">
        <f t="shared" si="10"/>
        <v>4290027.8975527184</v>
      </c>
      <c r="AA15" s="199">
        <f t="shared" si="10"/>
        <v>4.2900278975527186</v>
      </c>
      <c r="AB15" s="255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</row>
    <row r="16" spans="1:47" ht="19.5" customHeight="1">
      <c r="A16" s="193" t="s">
        <v>105</v>
      </c>
      <c r="B16" s="194">
        <v>96.1875</v>
      </c>
      <c r="C16" s="195">
        <v>97.625</v>
      </c>
      <c r="D16" s="195">
        <v>79.75</v>
      </c>
      <c r="E16" s="195">
        <v>89.6875</v>
      </c>
      <c r="F16" s="195">
        <v>76.588920999999999</v>
      </c>
      <c r="G16" s="195">
        <v>583431800</v>
      </c>
      <c r="H16" s="195"/>
      <c r="I16" s="195">
        <f t="shared" ref="I16:N16" si="11">(I17/B17*B16)/B17*B16</f>
        <v>13.916909766015927</v>
      </c>
      <c r="J16" s="195">
        <f t="shared" si="11"/>
        <v>14.323769604885769</v>
      </c>
      <c r="K16" s="195">
        <f t="shared" si="11"/>
        <v>9.5513602305460807</v>
      </c>
      <c r="L16" s="195">
        <f t="shared" si="11"/>
        <v>12.007758614857725</v>
      </c>
      <c r="M16" s="195">
        <f t="shared" si="11"/>
        <v>10.208568453644549</v>
      </c>
      <c r="N16" s="195">
        <f t="shared" si="11"/>
        <v>7542434.0629864465</v>
      </c>
      <c r="O16" s="211" t="s">
        <v>106</v>
      </c>
      <c r="P16" s="196">
        <v>2424653.4297029702</v>
      </c>
      <c r="Q16" s="196">
        <v>1481322.5231125201</v>
      </c>
      <c r="R16" s="196">
        <v>1308791.9144971401</v>
      </c>
      <c r="S16" s="196">
        <v>-924739.96975991596</v>
      </c>
      <c r="T16" s="195"/>
      <c r="U16" s="199">
        <v>4.0372920672709798</v>
      </c>
      <c r="V16" s="196">
        <v>2953697.63870933</v>
      </c>
      <c r="W16" s="196">
        <v>2028957.6689494201</v>
      </c>
      <c r="X16" s="196">
        <v>5214767.8673126297</v>
      </c>
      <c r="Y16" s="199">
        <v>5.2147678673126299</v>
      </c>
      <c r="Z16" s="196">
        <v>4290027.8975527203</v>
      </c>
      <c r="AA16" s="199">
        <v>4.2900278975527204</v>
      </c>
      <c r="AB16" s="255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</row>
    <row r="17" spans="1:47" ht="19.5" customHeight="1">
      <c r="A17" s="193" t="s">
        <v>107</v>
      </c>
      <c r="B17" s="194">
        <v>89.53125</v>
      </c>
      <c r="C17" s="195">
        <v>107.5</v>
      </c>
      <c r="D17" s="195">
        <v>88.4375</v>
      </c>
      <c r="E17" s="195">
        <v>106.75</v>
      </c>
      <c r="F17" s="195">
        <v>91.159492</v>
      </c>
      <c r="G17" s="195">
        <v>575169800</v>
      </c>
      <c r="H17" s="195"/>
      <c r="I17" s="195">
        <f t="shared" ref="I17:N17" si="12">(I18/B18*B17)/B18*B17</f>
        <v>12.057432324239059</v>
      </c>
      <c r="J17" s="195">
        <f t="shared" si="12"/>
        <v>17.368094025312296</v>
      </c>
      <c r="K17" s="195">
        <f t="shared" si="12"/>
        <v>11.745641894736886</v>
      </c>
      <c r="L17" s="195">
        <f t="shared" si="12"/>
        <v>17.01115804626221</v>
      </c>
      <c r="M17" s="195">
        <f t="shared" si="12"/>
        <v>14.462279006702733</v>
      </c>
      <c r="N17" s="195">
        <f t="shared" si="12"/>
        <v>7330329.191425032</v>
      </c>
      <c r="O17" s="211" t="s">
        <v>108</v>
      </c>
      <c r="P17" s="196">
        <f t="shared" ref="P17:S17" si="13">MIN(P18:P305)</f>
        <v>117386.1386138614</v>
      </c>
      <c r="Q17" s="196">
        <f t="shared" si="13"/>
        <v>25571.440008996815</v>
      </c>
      <c r="R17" s="196">
        <f t="shared" si="13"/>
        <v>67689.875460606534</v>
      </c>
      <c r="S17" s="196">
        <f t="shared" si="13"/>
        <v>-924739.96975991584</v>
      </c>
      <c r="T17" s="199"/>
      <c r="U17" s="290">
        <f t="shared" ref="U17:AA17" si="14">MIN(U18:U305)</f>
        <v>1.0219823301353628</v>
      </c>
      <c r="V17" s="196">
        <f t="shared" si="14"/>
        <v>161956.53786792487</v>
      </c>
      <c r="W17" s="291">
        <f t="shared" si="14"/>
        <v>-43920.948967461387</v>
      </c>
      <c r="X17" s="196">
        <f t="shared" si="14"/>
        <v>239729.20502159063</v>
      </c>
      <c r="Y17" s="199">
        <f t="shared" si="14"/>
        <v>0.23972920502159065</v>
      </c>
      <c r="Z17" s="196">
        <f t="shared" si="14"/>
        <v>76683.6181418864</v>
      </c>
      <c r="AA17" s="199">
        <f t="shared" si="14"/>
        <v>7.66836181418864E-2</v>
      </c>
      <c r="AB17" s="255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</row>
    <row r="18" spans="1:47" ht="19.5" customHeight="1">
      <c r="A18" s="193" t="s">
        <v>109</v>
      </c>
      <c r="B18" s="194">
        <v>107.25</v>
      </c>
      <c r="C18" s="195">
        <v>120.5</v>
      </c>
      <c r="D18" s="195">
        <v>101</v>
      </c>
      <c r="E18" s="195">
        <v>109.5</v>
      </c>
      <c r="F18" s="195">
        <v>93.507857999999999</v>
      </c>
      <c r="G18" s="195">
        <v>721106900</v>
      </c>
      <c r="H18" s="195"/>
      <c r="I18" s="195">
        <f t="shared" ref="I18:N18" si="15">(I19/B19*B18)/B19*B18</f>
        <v>17.3021526277189</v>
      </c>
      <c r="J18" s="195">
        <f t="shared" si="15"/>
        <v>21.822742435568706</v>
      </c>
      <c r="K18" s="195">
        <f t="shared" si="15"/>
        <v>15.319570477774484</v>
      </c>
      <c r="L18" s="195">
        <f t="shared" si="15"/>
        <v>17.898900362680251</v>
      </c>
      <c r="M18" s="195">
        <f t="shared" si="15"/>
        <v>15.217004194305867</v>
      </c>
      <c r="N18" s="195">
        <f t="shared" si="15"/>
        <v>11522073.231914233</v>
      </c>
      <c r="O18" s="195"/>
      <c r="P18" s="196">
        <v>600000</v>
      </c>
      <c r="Q18" s="196">
        <v>200000</v>
      </c>
      <c r="R18" s="196">
        <v>200000</v>
      </c>
      <c r="S18" s="196">
        <f>-$S$6/12</f>
        <v>-1666.6666666666667</v>
      </c>
      <c r="T18" s="199"/>
      <c r="U18" s="199">
        <f t="shared" ref="U18:U272" si="16">IF(S18=0,"NA",((P18+R18)/-(S18)))</f>
        <v>480</v>
      </c>
      <c r="V18" s="196">
        <f t="shared" ref="V18:V272" si="17">P18*0.7+R18*0.96</f>
        <v>612000</v>
      </c>
      <c r="W18" s="196">
        <f t="shared" ref="W18:W272" si="18">V18+S18</f>
        <v>610333.33333333337</v>
      </c>
      <c r="X18" s="196">
        <f t="shared" ref="X18:X272" si="19">P18+Q18+R18</f>
        <v>1000000</v>
      </c>
      <c r="Y18" s="200">
        <f t="shared" ref="Y18:Y272" si="20">X18/1000000</f>
        <v>1</v>
      </c>
      <c r="Z18" s="269">
        <f t="shared" ref="Z18:Z272" si="21">SUM(P18:S18)</f>
        <v>998333.33333333337</v>
      </c>
      <c r="AA18" s="200">
        <f t="shared" ref="AA18:AA272" si="22">Z18/1000000</f>
        <v>0.99833333333333341</v>
      </c>
      <c r="AB18" s="270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</row>
    <row r="19" spans="1:47" ht="19.5" customHeight="1">
      <c r="A19" s="193" t="s">
        <v>110</v>
      </c>
      <c r="B19" s="194">
        <v>107.765625</v>
      </c>
      <c r="C19" s="195">
        <v>109.125</v>
      </c>
      <c r="D19" s="195">
        <v>78</v>
      </c>
      <c r="E19" s="195">
        <v>94.75</v>
      </c>
      <c r="F19" s="195">
        <v>80.912041000000002</v>
      </c>
      <c r="G19" s="195">
        <v>678411400</v>
      </c>
      <c r="H19" s="195"/>
      <c r="I19" s="195">
        <f t="shared" ref="I19:N19" si="23">(I20/B20*B19)/B20*B19</f>
        <v>17.46891940022627</v>
      </c>
      <c r="J19" s="195">
        <f t="shared" si="23"/>
        <v>17.89714458006657</v>
      </c>
      <c r="K19" s="195">
        <f t="shared" si="23"/>
        <v>9.1367774518949076</v>
      </c>
      <c r="L19" s="195">
        <f t="shared" si="23"/>
        <v>13.401596854714008</v>
      </c>
      <c r="M19" s="195">
        <f t="shared" si="23"/>
        <v>11.393555067818641</v>
      </c>
      <c r="N19" s="195">
        <f t="shared" si="23"/>
        <v>10198060.948237082</v>
      </c>
      <c r="O19" s="195"/>
      <c r="P19" s="196">
        <f t="shared" ref="P19:P273" si="24">P18*D19/D18</f>
        <v>463366.33663366339</v>
      </c>
      <c r="Q19" s="196">
        <f t="shared" ref="Q19:Q27" si="25">Q18*K19/K18</f>
        <v>119282.42329183411</v>
      </c>
      <c r="R19" s="196">
        <f t="shared" ref="R19:R27" si="26">R18</f>
        <v>200000</v>
      </c>
      <c r="S19" s="196">
        <f t="shared" ref="S19:S273" si="27">S18*(1+$S$4/12)+$S$18</f>
        <v>-3340.2777777777778</v>
      </c>
      <c r="T19" s="199"/>
      <c r="U19" s="199">
        <f t="shared" si="16"/>
        <v>198.59615899219861</v>
      </c>
      <c r="V19" s="196">
        <f t="shared" si="17"/>
        <v>516356.43564356433</v>
      </c>
      <c r="W19" s="196">
        <f t="shared" si="18"/>
        <v>513016.15786578658</v>
      </c>
      <c r="X19" s="196">
        <f t="shared" si="19"/>
        <v>782648.75992549746</v>
      </c>
      <c r="Y19" s="200">
        <f t="shared" si="20"/>
        <v>0.78264875992549743</v>
      </c>
      <c r="Z19" s="269">
        <f t="shared" si="21"/>
        <v>779308.48214771971</v>
      </c>
      <c r="AA19" s="200">
        <f t="shared" si="22"/>
        <v>0.77930848214771975</v>
      </c>
      <c r="AB19" s="255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</row>
    <row r="20" spans="1:47" ht="19.5" customHeight="1">
      <c r="A20" s="193" t="s">
        <v>111</v>
      </c>
      <c r="B20" s="194">
        <v>95.75</v>
      </c>
      <c r="C20" s="195">
        <v>96.875</v>
      </c>
      <c r="D20" s="195">
        <v>72.25</v>
      </c>
      <c r="E20" s="195">
        <v>83.125</v>
      </c>
      <c r="F20" s="195">
        <v>70.984840000000005</v>
      </c>
      <c r="G20" s="195">
        <v>563189300</v>
      </c>
      <c r="H20" s="195"/>
      <c r="I20" s="195">
        <f t="shared" ref="I20:N20" si="28">(I21/B21*B20)/B21*B20</f>
        <v>13.790598110244227</v>
      </c>
      <c r="J20" s="195">
        <f t="shared" si="28"/>
        <v>14.104531468297994</v>
      </c>
      <c r="K20" s="195">
        <f t="shared" si="28"/>
        <v>7.8393407868971332</v>
      </c>
      <c r="L20" s="195">
        <f t="shared" si="28"/>
        <v>10.314814657855177</v>
      </c>
      <c r="M20" s="195">
        <f t="shared" si="28"/>
        <v>8.7692844702460988</v>
      </c>
      <c r="N20" s="195">
        <f t="shared" si="28"/>
        <v>7028135.3871746529</v>
      </c>
      <c r="O20" s="195"/>
      <c r="P20" s="196">
        <f t="shared" si="24"/>
        <v>429207.92079207924</v>
      </c>
      <c r="Q20" s="196">
        <f t="shared" si="25"/>
        <v>102344.13292814427</v>
      </c>
      <c r="R20" s="196">
        <f t="shared" si="26"/>
        <v>200000</v>
      </c>
      <c r="S20" s="196">
        <f t="shared" si="27"/>
        <v>-5020.8622685185182</v>
      </c>
      <c r="T20" s="199"/>
      <c r="U20" s="199">
        <f t="shared" si="16"/>
        <v>125.31869769407888</v>
      </c>
      <c r="V20" s="196">
        <f t="shared" si="17"/>
        <v>492445.54455445544</v>
      </c>
      <c r="W20" s="196">
        <f t="shared" si="18"/>
        <v>487424.6822859369</v>
      </c>
      <c r="X20" s="196">
        <f t="shared" si="19"/>
        <v>731552.05372022348</v>
      </c>
      <c r="Y20" s="200">
        <f t="shared" si="20"/>
        <v>0.73155205372022347</v>
      </c>
      <c r="Z20" s="269">
        <f t="shared" si="21"/>
        <v>726531.19145170494</v>
      </c>
      <c r="AA20" s="200">
        <f t="shared" si="22"/>
        <v>0.72653119145170497</v>
      </c>
      <c r="AB20" s="255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</row>
    <row r="21" spans="1:47" ht="19.5" customHeight="1">
      <c r="A21" s="193" t="s">
        <v>112</v>
      </c>
      <c r="B21" s="194">
        <v>85.1875</v>
      </c>
      <c r="C21" s="195">
        <v>99.71875</v>
      </c>
      <c r="D21" s="195">
        <v>82.5</v>
      </c>
      <c r="E21" s="195">
        <v>93.4375</v>
      </c>
      <c r="F21" s="195">
        <v>79.791245000000004</v>
      </c>
      <c r="G21" s="195">
        <v>469516700</v>
      </c>
      <c r="H21" s="195"/>
      <c r="I21" s="195">
        <f t="shared" ref="I21:N21" si="29">(I22/B22*B21)/B22*B21</f>
        <v>10.915843067932116</v>
      </c>
      <c r="J21" s="195">
        <f t="shared" si="29"/>
        <v>14.944757928183812</v>
      </c>
      <c r="K21" s="195">
        <f t="shared" si="29"/>
        <v>10.221431875733023</v>
      </c>
      <c r="L21" s="195">
        <f t="shared" si="29"/>
        <v>13.032884069575877</v>
      </c>
      <c r="M21" s="195">
        <f t="shared" si="29"/>
        <v>11.080093520899684</v>
      </c>
      <c r="N21" s="195">
        <f t="shared" si="29"/>
        <v>4884649.6212254753</v>
      </c>
      <c r="O21" s="195"/>
      <c r="P21" s="196">
        <f t="shared" si="24"/>
        <v>490099.00990099012</v>
      </c>
      <c r="Q21" s="196">
        <f t="shared" si="25"/>
        <v>133442.79972551708</v>
      </c>
      <c r="R21" s="196">
        <f t="shared" si="26"/>
        <v>200000</v>
      </c>
      <c r="S21" s="196">
        <f t="shared" si="27"/>
        <v>-6708.4491946373455</v>
      </c>
      <c r="T21" s="199"/>
      <c r="U21" s="199">
        <f t="shared" si="16"/>
        <v>102.8701254013591</v>
      </c>
      <c r="V21" s="196">
        <f t="shared" si="17"/>
        <v>535069.3069306931</v>
      </c>
      <c r="W21" s="196">
        <f t="shared" si="18"/>
        <v>528360.85773605574</v>
      </c>
      <c r="X21" s="196">
        <f t="shared" si="19"/>
        <v>823541.80962650722</v>
      </c>
      <c r="Y21" s="200">
        <f t="shared" si="20"/>
        <v>0.82354180962650725</v>
      </c>
      <c r="Z21" s="269">
        <f t="shared" si="21"/>
        <v>816833.36043186986</v>
      </c>
      <c r="AA21" s="200">
        <f t="shared" si="22"/>
        <v>0.81683336043186983</v>
      </c>
      <c r="AB21" s="255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</row>
    <row r="22" spans="1:47" ht="19.5" customHeight="1">
      <c r="A22" s="193" t="s">
        <v>113</v>
      </c>
      <c r="B22" s="194">
        <v>93.5</v>
      </c>
      <c r="C22" s="195">
        <v>102.0625</v>
      </c>
      <c r="D22" s="195">
        <v>85.71875</v>
      </c>
      <c r="E22" s="195">
        <v>89.4375</v>
      </c>
      <c r="F22" s="195">
        <v>76.375443000000004</v>
      </c>
      <c r="G22" s="195">
        <v>381758100</v>
      </c>
      <c r="H22" s="195"/>
      <c r="I22" s="195">
        <f t="shared" ref="I22:N22" si="30">(I23/B23*B22)/B23*B22</f>
        <v>13.150091017516797</v>
      </c>
      <c r="J22" s="195">
        <f t="shared" si="30"/>
        <v>15.655525043356549</v>
      </c>
      <c r="K22" s="195">
        <f t="shared" si="30"/>
        <v>11.034572182503613</v>
      </c>
      <c r="L22" s="195">
        <f t="shared" si="30"/>
        <v>11.940909705796921</v>
      </c>
      <c r="M22" s="195">
        <f t="shared" si="30"/>
        <v>10.15173862667644</v>
      </c>
      <c r="N22" s="195">
        <f t="shared" si="30"/>
        <v>3229295.9645266179</v>
      </c>
      <c r="O22" s="195"/>
      <c r="P22" s="196">
        <f t="shared" si="24"/>
        <v>509220.29702970292</v>
      </c>
      <c r="Q22" s="196">
        <f t="shared" si="25"/>
        <v>144058.50605945493</v>
      </c>
      <c r="R22" s="196">
        <f t="shared" si="26"/>
        <v>200000</v>
      </c>
      <c r="S22" s="196">
        <f t="shared" si="27"/>
        <v>-8403.0677329483333</v>
      </c>
      <c r="T22" s="199"/>
      <c r="U22" s="199">
        <f t="shared" si="16"/>
        <v>84.400164269634317</v>
      </c>
      <c r="V22" s="196">
        <f t="shared" si="17"/>
        <v>548454.20792079205</v>
      </c>
      <c r="W22" s="196">
        <f t="shared" si="18"/>
        <v>540051.1401878437</v>
      </c>
      <c r="X22" s="196">
        <f t="shared" si="19"/>
        <v>853278.80308915791</v>
      </c>
      <c r="Y22" s="200">
        <f t="shared" si="20"/>
        <v>0.85327880308915793</v>
      </c>
      <c r="Z22" s="269">
        <f t="shared" si="21"/>
        <v>844875.73535620957</v>
      </c>
      <c r="AA22" s="200">
        <f t="shared" si="22"/>
        <v>0.84487573535620952</v>
      </c>
      <c r="AB22" s="255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</row>
    <row r="23" spans="1:47" ht="19.5" customHeight="1">
      <c r="A23" s="193" t="s">
        <v>114</v>
      </c>
      <c r="B23" s="194">
        <v>89.8125</v>
      </c>
      <c r="C23" s="195">
        <v>102</v>
      </c>
      <c r="D23" s="195">
        <v>83.3125</v>
      </c>
      <c r="E23" s="195">
        <v>101.625</v>
      </c>
      <c r="F23" s="195">
        <v>86.782973999999996</v>
      </c>
      <c r="G23" s="195">
        <v>378312400</v>
      </c>
      <c r="H23" s="195"/>
      <c r="I23" s="195">
        <f t="shared" ref="I23:N23" si="31">(I24/B24*B23)/B24*B23</f>
        <v>12.133304810309955</v>
      </c>
      <c r="J23" s="195">
        <f t="shared" si="31"/>
        <v>15.6363569704142</v>
      </c>
      <c r="K23" s="195">
        <f t="shared" si="31"/>
        <v>10.42375451345235</v>
      </c>
      <c r="L23" s="195">
        <f t="shared" si="31"/>
        <v>15.416977171322017</v>
      </c>
      <c r="M23" s="195">
        <f t="shared" si="31"/>
        <v>13.106960817336386</v>
      </c>
      <c r="N23" s="195">
        <f t="shared" si="31"/>
        <v>3171264.6152139381</v>
      </c>
      <c r="O23" s="195"/>
      <c r="P23" s="196">
        <f t="shared" si="24"/>
        <v>494925.74257425737</v>
      </c>
      <c r="Q23" s="196">
        <f t="shared" si="25"/>
        <v>136084.16147926671</v>
      </c>
      <c r="R23" s="196">
        <f t="shared" si="26"/>
        <v>200000</v>
      </c>
      <c r="S23" s="196">
        <f t="shared" si="27"/>
        <v>-10104.747181835617</v>
      </c>
      <c r="T23" s="199"/>
      <c r="U23" s="199">
        <f t="shared" si="16"/>
        <v>68.772204793353168</v>
      </c>
      <c r="V23" s="196">
        <f t="shared" si="17"/>
        <v>538448.01980198012</v>
      </c>
      <c r="W23" s="196">
        <f t="shared" si="18"/>
        <v>528343.27262014453</v>
      </c>
      <c r="X23" s="196">
        <f t="shared" si="19"/>
        <v>831009.90405352414</v>
      </c>
      <c r="Y23" s="200">
        <f t="shared" si="20"/>
        <v>0.83100990405352415</v>
      </c>
      <c r="Z23" s="269">
        <f t="shared" si="21"/>
        <v>820905.15687168855</v>
      </c>
      <c r="AA23" s="200">
        <f t="shared" si="22"/>
        <v>0.82090515687168852</v>
      </c>
      <c r="AB23" s="255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</row>
    <row r="24" spans="1:47" ht="19.5" customHeight="1">
      <c r="A24" s="193" t="s">
        <v>115</v>
      </c>
      <c r="B24" s="194">
        <v>103</v>
      </c>
      <c r="C24" s="195">
        <v>103.515625</v>
      </c>
      <c r="D24" s="195">
        <v>87</v>
      </c>
      <c r="E24" s="195">
        <v>88.75</v>
      </c>
      <c r="F24" s="195">
        <v>75.788368000000006</v>
      </c>
      <c r="G24" s="195">
        <v>510706700</v>
      </c>
      <c r="H24" s="195"/>
      <c r="I24" s="195">
        <f t="shared" ref="I24:N24" si="32">(I25/B25*B24)/B25*B24</f>
        <v>15.958056061635814</v>
      </c>
      <c r="J24" s="195">
        <f t="shared" si="32"/>
        <v>16.104492754312346</v>
      </c>
      <c r="K24" s="195">
        <f t="shared" si="32"/>
        <v>11.36690804296393</v>
      </c>
      <c r="L24" s="195">
        <f t="shared" si="32"/>
        <v>11.758037354344044</v>
      </c>
      <c r="M24" s="195">
        <f t="shared" si="32"/>
        <v>9.9962717382236352</v>
      </c>
      <c r="N24" s="195">
        <f t="shared" si="32"/>
        <v>5779289.363140204</v>
      </c>
      <c r="O24" s="195"/>
      <c r="P24" s="196">
        <f t="shared" si="24"/>
        <v>516831.68316831673</v>
      </c>
      <c r="Q24" s="196">
        <f t="shared" si="25"/>
        <v>148397.21595921964</v>
      </c>
      <c r="R24" s="196">
        <f t="shared" si="26"/>
        <v>200000</v>
      </c>
      <c r="S24" s="196">
        <f t="shared" si="27"/>
        <v>-11813.516961759931</v>
      </c>
      <c r="T24" s="199"/>
      <c r="U24" s="199">
        <f t="shared" si="16"/>
        <v>60.678939683134459</v>
      </c>
      <c r="V24" s="196">
        <f t="shared" si="17"/>
        <v>553782.17821782175</v>
      </c>
      <c r="W24" s="196">
        <f t="shared" si="18"/>
        <v>541968.66125606187</v>
      </c>
      <c r="X24" s="196">
        <f t="shared" si="19"/>
        <v>865228.89912753634</v>
      </c>
      <c r="Y24" s="200">
        <f t="shared" si="20"/>
        <v>0.86522889912753631</v>
      </c>
      <c r="Z24" s="269">
        <f t="shared" si="21"/>
        <v>853415.38216577645</v>
      </c>
      <c r="AA24" s="200">
        <f t="shared" si="22"/>
        <v>0.8534153821657765</v>
      </c>
      <c r="AB24" s="255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</row>
    <row r="25" spans="1:47" ht="19.5" customHeight="1">
      <c r="A25" s="218" t="s">
        <v>116</v>
      </c>
      <c r="B25" s="219">
        <v>90.25</v>
      </c>
      <c r="C25" s="220">
        <v>90.25</v>
      </c>
      <c r="D25" s="220">
        <v>73.625</v>
      </c>
      <c r="E25" s="220">
        <v>81.703125</v>
      </c>
      <c r="F25" s="220">
        <v>69.770638000000005</v>
      </c>
      <c r="G25" s="220">
        <v>904925400</v>
      </c>
      <c r="H25" s="220"/>
      <c r="I25" s="220">
        <f t="shared" ref="I25:N25" si="33">(I26/B26*B25)/B26*B25</f>
        <v>12.251801677870445</v>
      </c>
      <c r="J25" s="220">
        <f t="shared" si="33"/>
        <v>12.241359553665349</v>
      </c>
      <c r="K25" s="220">
        <f t="shared" si="33"/>
        <v>8.1405632868713855</v>
      </c>
      <c r="L25" s="220">
        <f t="shared" si="33"/>
        <v>9.9649574314666047</v>
      </c>
      <c r="M25" s="220">
        <f t="shared" si="33"/>
        <v>8.4718514419458355</v>
      </c>
      <c r="N25" s="220">
        <f t="shared" si="33"/>
        <v>18144996.371034577</v>
      </c>
      <c r="O25" s="220"/>
      <c r="P25" s="196">
        <f t="shared" si="24"/>
        <v>437376.23762376228</v>
      </c>
      <c r="Q25" s="196">
        <f t="shared" si="25"/>
        <v>106276.6517988432</v>
      </c>
      <c r="R25" s="196">
        <f t="shared" si="26"/>
        <v>200000</v>
      </c>
      <c r="S25" s="196">
        <f t="shared" si="27"/>
        <v>-13529.406615767264</v>
      </c>
      <c r="T25" s="199"/>
      <c r="U25" s="199">
        <f t="shared" si="16"/>
        <v>47.110435492489351</v>
      </c>
      <c r="V25" s="196">
        <f t="shared" si="17"/>
        <v>498163.36633663357</v>
      </c>
      <c r="W25" s="196">
        <f t="shared" si="18"/>
        <v>484633.95972086629</v>
      </c>
      <c r="X25" s="196">
        <f t="shared" si="19"/>
        <v>743652.88942260551</v>
      </c>
      <c r="Y25" s="200">
        <f t="shared" si="20"/>
        <v>0.74365288942260555</v>
      </c>
      <c r="Z25" s="269">
        <f t="shared" si="21"/>
        <v>730123.48280683823</v>
      </c>
      <c r="AA25" s="200">
        <f t="shared" si="22"/>
        <v>0.73012348280683825</v>
      </c>
      <c r="AB25" s="255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</row>
    <row r="26" spans="1:47" ht="19.5" customHeight="1">
      <c r="A26" s="218" t="s">
        <v>117</v>
      </c>
      <c r="B26" s="219">
        <v>80.3125</v>
      </c>
      <c r="C26" s="220">
        <v>84.125</v>
      </c>
      <c r="D26" s="220">
        <v>60.5</v>
      </c>
      <c r="E26" s="220">
        <v>62.984375</v>
      </c>
      <c r="F26" s="220">
        <v>53.785721000000002</v>
      </c>
      <c r="G26" s="220">
        <v>936207600</v>
      </c>
      <c r="H26" s="220"/>
      <c r="I26" s="220">
        <f t="shared" ref="I26:N26" si="34">(I27/B27*B26)/B27*B26</f>
        <v>9.702235837634392</v>
      </c>
      <c r="J26" s="220">
        <f t="shared" si="34"/>
        <v>10.636172875595822</v>
      </c>
      <c r="K26" s="220">
        <f t="shared" si="34"/>
        <v>5.4968589198386466</v>
      </c>
      <c r="L26" s="220">
        <f t="shared" si="34"/>
        <v>5.9219366943339491</v>
      </c>
      <c r="M26" s="220">
        <f t="shared" si="34"/>
        <v>5.0346227332749107</v>
      </c>
      <c r="N26" s="220">
        <f t="shared" si="34"/>
        <v>19421181.79326776</v>
      </c>
      <c r="O26" s="220"/>
      <c r="P26" s="196">
        <f t="shared" si="24"/>
        <v>359405.94059405936</v>
      </c>
      <c r="Q26" s="196">
        <f t="shared" si="25"/>
        <v>71762.572296833605</v>
      </c>
      <c r="R26" s="196">
        <f t="shared" si="26"/>
        <v>200000</v>
      </c>
      <c r="S26" s="196">
        <f t="shared" si="27"/>
        <v>-15252.445809999626</v>
      </c>
      <c r="T26" s="199"/>
      <c r="U26" s="199">
        <f t="shared" si="16"/>
        <v>36.676474551203349</v>
      </c>
      <c r="V26" s="196">
        <f t="shared" si="17"/>
        <v>443584.15841584152</v>
      </c>
      <c r="W26" s="196">
        <f t="shared" si="18"/>
        <v>428331.71260584192</v>
      </c>
      <c r="X26" s="196">
        <f t="shared" si="19"/>
        <v>631168.51289089303</v>
      </c>
      <c r="Y26" s="200">
        <f t="shared" si="20"/>
        <v>0.63116851289089304</v>
      </c>
      <c r="Z26" s="269">
        <f t="shared" si="21"/>
        <v>615916.06708089344</v>
      </c>
      <c r="AA26" s="200">
        <f t="shared" si="22"/>
        <v>0.61591606708089341</v>
      </c>
      <c r="AB26" s="255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</row>
    <row r="27" spans="1:47" ht="19.5" customHeight="1">
      <c r="A27" s="218" t="s">
        <v>118</v>
      </c>
      <c r="B27" s="272">
        <v>64.0625</v>
      </c>
      <c r="C27" s="273">
        <v>74.78125</v>
      </c>
      <c r="D27" s="273">
        <v>54.25</v>
      </c>
      <c r="E27" s="273">
        <v>58.375</v>
      </c>
      <c r="F27" s="273">
        <v>49.849513999999999</v>
      </c>
      <c r="G27" s="273">
        <v>1087788500</v>
      </c>
      <c r="H27" s="273"/>
      <c r="I27" s="273">
        <f t="shared" ref="I27:N27" si="35">(I28/B28*B27)/B28*B27</f>
        <v>6.1732420033094408</v>
      </c>
      <c r="J27" s="273">
        <f t="shared" si="35"/>
        <v>8.4046701479816388</v>
      </c>
      <c r="K27" s="273">
        <f t="shared" si="35"/>
        <v>4.4198072139246296</v>
      </c>
      <c r="L27" s="273">
        <f t="shared" si="35"/>
        <v>5.0868847620939075</v>
      </c>
      <c r="M27" s="273">
        <f t="shared" si="35"/>
        <v>4.3246881887926092</v>
      </c>
      <c r="N27" s="273">
        <f t="shared" si="35"/>
        <v>26219249.433839429</v>
      </c>
      <c r="O27" s="273"/>
      <c r="P27" s="196">
        <f t="shared" si="24"/>
        <v>322277.22772277222</v>
      </c>
      <c r="Q27" s="196">
        <f t="shared" si="25"/>
        <v>57701.45083815309</v>
      </c>
      <c r="R27" s="196">
        <f t="shared" si="26"/>
        <v>200000</v>
      </c>
      <c r="S27" s="196">
        <f t="shared" si="27"/>
        <v>-16982.664334207959</v>
      </c>
      <c r="T27" s="199">
        <f>(P27-P18)/P18</f>
        <v>-0.46287128712871295</v>
      </c>
      <c r="U27" s="199">
        <f t="shared" si="16"/>
        <v>30.75355064698276</v>
      </c>
      <c r="V27" s="196">
        <f t="shared" si="17"/>
        <v>417594.05940594058</v>
      </c>
      <c r="W27" s="196">
        <f t="shared" si="18"/>
        <v>400611.39507173264</v>
      </c>
      <c r="X27" s="196">
        <f t="shared" si="19"/>
        <v>579978.6785609253</v>
      </c>
      <c r="Y27" s="200">
        <f t="shared" si="20"/>
        <v>0.57997867856092533</v>
      </c>
      <c r="Z27" s="269">
        <f t="shared" si="21"/>
        <v>562996.01422671729</v>
      </c>
      <c r="AA27" s="200">
        <f t="shared" si="22"/>
        <v>0.5629960142267173</v>
      </c>
      <c r="AB27" s="255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</row>
    <row r="28" spans="1:47" ht="19.5" customHeight="1">
      <c r="A28" s="218" t="s">
        <v>119</v>
      </c>
      <c r="B28" s="219">
        <v>58.5625</v>
      </c>
      <c r="C28" s="220">
        <v>69.125</v>
      </c>
      <c r="D28" s="220">
        <v>52.15625</v>
      </c>
      <c r="E28" s="220">
        <v>64.300003000000004</v>
      </c>
      <c r="F28" s="220">
        <v>54.909184000000003</v>
      </c>
      <c r="G28" s="220">
        <v>1197806700</v>
      </c>
      <c r="H28" s="220"/>
      <c r="I28" s="220">
        <f t="shared" ref="I28:N28" si="36">(I29/B29*B28)/B29*B28</f>
        <v>5.1587532263210818</v>
      </c>
      <c r="J28" s="220">
        <f t="shared" si="36"/>
        <v>7.1813405432486812</v>
      </c>
      <c r="K28" s="220">
        <f t="shared" si="36"/>
        <v>4.0852304288910037</v>
      </c>
      <c r="L28" s="220">
        <f t="shared" si="36"/>
        <v>6.1719173049681055</v>
      </c>
      <c r="M28" s="220">
        <f t="shared" si="36"/>
        <v>5.2471432701196896</v>
      </c>
      <c r="N28" s="220">
        <f t="shared" si="36"/>
        <v>31791045.076041669</v>
      </c>
      <c r="O28" s="220"/>
      <c r="P28" s="196">
        <f t="shared" si="24"/>
        <v>309839.10891089105</v>
      </c>
      <c r="Q28" s="196">
        <f>((Q27+R27)/2)*K28/K27</f>
        <v>119096.80191667911</v>
      </c>
      <c r="R28" s="196">
        <f>(Q27+R27)/2</f>
        <v>128850.72541907654</v>
      </c>
      <c r="S28" s="196">
        <f t="shared" si="27"/>
        <v>-18720.092102267161</v>
      </c>
      <c r="T28" s="224"/>
      <c r="U28" s="199">
        <f t="shared" si="16"/>
        <v>23.434170725946299</v>
      </c>
      <c r="V28" s="196">
        <f t="shared" si="17"/>
        <v>340584.07263993716</v>
      </c>
      <c r="W28" s="196">
        <f t="shared" si="18"/>
        <v>321863.98053767002</v>
      </c>
      <c r="X28" s="196">
        <f t="shared" si="19"/>
        <v>557786.63624664664</v>
      </c>
      <c r="Y28" s="200">
        <f t="shared" si="20"/>
        <v>0.55778663624664659</v>
      </c>
      <c r="Z28" s="269">
        <f t="shared" si="21"/>
        <v>539066.54414437944</v>
      </c>
      <c r="AA28" s="200">
        <f t="shared" si="22"/>
        <v>0.53906654414437949</v>
      </c>
      <c r="AB28" s="255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</row>
    <row r="29" spans="1:47" ht="19.5" customHeight="1">
      <c r="A29" s="218" t="s">
        <v>120</v>
      </c>
      <c r="B29" s="219">
        <v>64.550003000000004</v>
      </c>
      <c r="C29" s="220">
        <v>65.610000999999997</v>
      </c>
      <c r="D29" s="220">
        <v>46.860000999999997</v>
      </c>
      <c r="E29" s="220">
        <v>47.450001</v>
      </c>
      <c r="F29" s="220">
        <v>40.520072999999996</v>
      </c>
      <c r="G29" s="220">
        <v>1215871200</v>
      </c>
      <c r="H29" s="220"/>
      <c r="I29" s="220">
        <f t="shared" ref="I29:N29" si="37">(I30/B30*B29)/B30*B29</f>
        <v>6.2675538003311679</v>
      </c>
      <c r="J29" s="220">
        <f t="shared" si="37"/>
        <v>6.4695685936164242</v>
      </c>
      <c r="K29" s="220">
        <f t="shared" si="37"/>
        <v>3.2976793782225098</v>
      </c>
      <c r="L29" s="220">
        <f t="shared" si="37"/>
        <v>3.3610158764355345</v>
      </c>
      <c r="M29" s="220">
        <f t="shared" si="37"/>
        <v>2.857415401286314</v>
      </c>
      <c r="N29" s="220">
        <f t="shared" si="37"/>
        <v>32757177.345817205</v>
      </c>
      <c r="O29" s="220"/>
      <c r="P29" s="196">
        <f t="shared" si="24"/>
        <v>278376.24356435641</v>
      </c>
      <c r="Q29" s="196">
        <f t="shared" ref="Q29:Q39" si="38">Q28*K29/K28</f>
        <v>96137.310863881838</v>
      </c>
      <c r="R29" s="196">
        <f t="shared" ref="R29:R39" si="39">R28</f>
        <v>128850.72541907654</v>
      </c>
      <c r="S29" s="196">
        <f t="shared" si="27"/>
        <v>-20464.759152693274</v>
      </c>
      <c r="T29" s="224"/>
      <c r="U29" s="199">
        <f t="shared" si="16"/>
        <v>19.898937776154561</v>
      </c>
      <c r="V29" s="196">
        <f t="shared" si="17"/>
        <v>318560.06689736294</v>
      </c>
      <c r="W29" s="196">
        <f t="shared" si="18"/>
        <v>298095.30774466967</v>
      </c>
      <c r="X29" s="196">
        <f t="shared" si="19"/>
        <v>503364.27984731481</v>
      </c>
      <c r="Y29" s="200">
        <f t="shared" si="20"/>
        <v>0.5033642798473148</v>
      </c>
      <c r="Z29" s="269">
        <f t="shared" si="21"/>
        <v>482899.52069462155</v>
      </c>
      <c r="AA29" s="200">
        <f t="shared" si="22"/>
        <v>0.48289952069462155</v>
      </c>
      <c r="AB29" s="255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</row>
    <row r="30" spans="1:47" ht="19.5" customHeight="1">
      <c r="A30" s="218" t="s">
        <v>121</v>
      </c>
      <c r="B30" s="219">
        <v>46.970001000000003</v>
      </c>
      <c r="C30" s="220">
        <v>50.66</v>
      </c>
      <c r="D30" s="220">
        <v>38</v>
      </c>
      <c r="E30" s="220">
        <v>39.150002000000001</v>
      </c>
      <c r="F30" s="220">
        <v>33.432270000000003</v>
      </c>
      <c r="G30" s="220">
        <v>1724918800</v>
      </c>
      <c r="H30" s="220"/>
      <c r="I30" s="220">
        <f t="shared" ref="I30:N30" si="40">(I31/B31*B30)/B31*B30</f>
        <v>3.318537089585254</v>
      </c>
      <c r="J30" s="220">
        <f t="shared" si="40"/>
        <v>3.8571417900018385</v>
      </c>
      <c r="K30" s="220">
        <f t="shared" si="40"/>
        <v>2.1685579619553317</v>
      </c>
      <c r="L30" s="220">
        <f t="shared" si="40"/>
        <v>2.2880298671091976</v>
      </c>
      <c r="M30" s="220">
        <f t="shared" si="40"/>
        <v>1.945201850568623</v>
      </c>
      <c r="N30" s="220">
        <f t="shared" si="40"/>
        <v>65927808.56297981</v>
      </c>
      <c r="O30" s="220"/>
      <c r="P30" s="196">
        <f t="shared" si="24"/>
        <v>225742.57425742573</v>
      </c>
      <c r="Q30" s="196">
        <f t="shared" si="38"/>
        <v>63220.012318850335</v>
      </c>
      <c r="R30" s="196">
        <f t="shared" si="39"/>
        <v>128850.72541907654</v>
      </c>
      <c r="S30" s="196">
        <f t="shared" si="27"/>
        <v>-22216.69564916283</v>
      </c>
      <c r="T30" s="224"/>
      <c r="U30" s="199">
        <f t="shared" si="16"/>
        <v>15.960667836301932</v>
      </c>
      <c r="V30" s="196">
        <f t="shared" si="17"/>
        <v>281716.49838251149</v>
      </c>
      <c r="W30" s="196">
        <f t="shared" si="18"/>
        <v>259499.80273334865</v>
      </c>
      <c r="X30" s="196">
        <f t="shared" si="19"/>
        <v>417813.31199535262</v>
      </c>
      <c r="Y30" s="200">
        <f t="shared" si="20"/>
        <v>0.4178133119953526</v>
      </c>
      <c r="Z30" s="269">
        <f t="shared" si="21"/>
        <v>395596.61634618981</v>
      </c>
      <c r="AA30" s="200">
        <f t="shared" si="22"/>
        <v>0.39559661634618981</v>
      </c>
      <c r="AB30" s="255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</row>
    <row r="31" spans="1:47" ht="19.5" customHeight="1">
      <c r="A31" s="218" t="s">
        <v>122</v>
      </c>
      <c r="B31" s="219">
        <v>39.169998</v>
      </c>
      <c r="C31" s="220">
        <v>49.439999</v>
      </c>
      <c r="D31" s="220">
        <v>33.599997999999999</v>
      </c>
      <c r="E31" s="220">
        <v>46.150002000000001</v>
      </c>
      <c r="F31" s="220">
        <v>39.409939000000001</v>
      </c>
      <c r="G31" s="220">
        <v>1643682200</v>
      </c>
      <c r="H31" s="220"/>
      <c r="I31" s="220">
        <f t="shared" ref="I31:N31" si="41">(I32/B32*B31)/B32*B31</f>
        <v>2.3078768762972368</v>
      </c>
      <c r="J31" s="220">
        <f t="shared" si="41"/>
        <v>3.6736023117181134</v>
      </c>
      <c r="K31" s="220">
        <f t="shared" si="41"/>
        <v>1.6954396850934277</v>
      </c>
      <c r="L31" s="220">
        <f t="shared" si="41"/>
        <v>3.1793735761832864</v>
      </c>
      <c r="M31" s="220">
        <f t="shared" si="41"/>
        <v>2.702990182556873</v>
      </c>
      <c r="N31" s="220">
        <f t="shared" si="41"/>
        <v>59864179.293959774</v>
      </c>
      <c r="O31" s="220"/>
      <c r="P31" s="196">
        <f t="shared" si="24"/>
        <v>199603.94851485148</v>
      </c>
      <c r="Q31" s="196">
        <f t="shared" si="38"/>
        <v>49427.186018504064</v>
      </c>
      <c r="R31" s="196">
        <f t="shared" si="39"/>
        <v>128850.72541907654</v>
      </c>
      <c r="S31" s="196">
        <f t="shared" si="27"/>
        <v>-23975.931881034343</v>
      </c>
      <c r="T31" s="224"/>
      <c r="U31" s="199">
        <f t="shared" si="16"/>
        <v>13.699349646290294</v>
      </c>
      <c r="V31" s="196">
        <f t="shared" si="17"/>
        <v>263419.46036270948</v>
      </c>
      <c r="W31" s="196">
        <f t="shared" si="18"/>
        <v>239443.52848167514</v>
      </c>
      <c r="X31" s="196">
        <f t="shared" si="19"/>
        <v>377881.8599524321</v>
      </c>
      <c r="Y31" s="200">
        <f t="shared" si="20"/>
        <v>0.37788185995243212</v>
      </c>
      <c r="Z31" s="269">
        <f t="shared" si="21"/>
        <v>353905.92807139776</v>
      </c>
      <c r="AA31" s="200">
        <f t="shared" si="22"/>
        <v>0.35390592807139776</v>
      </c>
      <c r="AB31" s="25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</row>
    <row r="32" spans="1:47" ht="19.5" customHeight="1">
      <c r="A32" s="218" t="s">
        <v>123</v>
      </c>
      <c r="B32" s="219">
        <v>46.200001</v>
      </c>
      <c r="C32" s="220">
        <v>51.950001</v>
      </c>
      <c r="D32" s="220">
        <v>43.349997999999999</v>
      </c>
      <c r="E32" s="220">
        <v>44.73</v>
      </c>
      <c r="F32" s="220">
        <v>38.197327000000001</v>
      </c>
      <c r="G32" s="220">
        <v>1394690300</v>
      </c>
      <c r="H32" s="220"/>
      <c r="I32" s="220">
        <f t="shared" ref="I32:N32" si="42">(I33/B33*B32)/B33*B32</f>
        <v>3.2106244372440709</v>
      </c>
      <c r="J32" s="220">
        <f t="shared" si="42"/>
        <v>4.0560785185759087</v>
      </c>
      <c r="K32" s="220">
        <f t="shared" si="42"/>
        <v>2.8221624228758042</v>
      </c>
      <c r="L32" s="220">
        <f t="shared" si="42"/>
        <v>2.9867296166010573</v>
      </c>
      <c r="M32" s="220">
        <f t="shared" si="42"/>
        <v>2.5392115695797575</v>
      </c>
      <c r="N32" s="220">
        <f t="shared" si="42"/>
        <v>43100954.663098991</v>
      </c>
      <c r="O32" s="220"/>
      <c r="P32" s="196">
        <f t="shared" si="24"/>
        <v>257524.7405940594</v>
      </c>
      <c r="Q32" s="196">
        <f t="shared" si="38"/>
        <v>82274.555843151567</v>
      </c>
      <c r="R32" s="196">
        <f t="shared" si="39"/>
        <v>128850.72541907654</v>
      </c>
      <c r="S32" s="196">
        <f t="shared" si="27"/>
        <v>-25742.498263871988</v>
      </c>
      <c r="T32" s="224"/>
      <c r="U32" s="199">
        <f t="shared" si="16"/>
        <v>15.009245103276948</v>
      </c>
      <c r="V32" s="196">
        <f t="shared" si="17"/>
        <v>303964.01481815509</v>
      </c>
      <c r="W32" s="196">
        <f t="shared" si="18"/>
        <v>278221.51655428309</v>
      </c>
      <c r="X32" s="196">
        <f t="shared" si="19"/>
        <v>468650.02185628749</v>
      </c>
      <c r="Y32" s="200">
        <f t="shared" si="20"/>
        <v>0.46865002185628751</v>
      </c>
      <c r="Z32" s="269">
        <f t="shared" si="21"/>
        <v>442907.5235924155</v>
      </c>
      <c r="AA32" s="200">
        <f t="shared" si="22"/>
        <v>0.44290752359241548</v>
      </c>
      <c r="AB32" s="255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</row>
    <row r="33" spans="1:47" ht="19.5" customHeight="1">
      <c r="A33" s="218" t="s">
        <v>124</v>
      </c>
      <c r="B33" s="219">
        <v>45.540000999999997</v>
      </c>
      <c r="C33" s="220">
        <v>49.490001999999997</v>
      </c>
      <c r="D33" s="220">
        <v>41.259998000000003</v>
      </c>
      <c r="E33" s="220">
        <v>45.700001</v>
      </c>
      <c r="F33" s="220">
        <v>39.025660999999999</v>
      </c>
      <c r="G33" s="220">
        <v>1363050300</v>
      </c>
      <c r="H33" s="220"/>
      <c r="I33" s="220">
        <f t="shared" ref="I33:N33" si="43">(I34/B34*B33)/B34*B33</f>
        <v>3.1195475418998355</v>
      </c>
      <c r="J33" s="220">
        <f t="shared" si="43"/>
        <v>3.6810369408271484</v>
      </c>
      <c r="K33" s="220">
        <f t="shared" si="43"/>
        <v>2.556596832697529</v>
      </c>
      <c r="L33" s="220">
        <f t="shared" si="43"/>
        <v>3.1176727803351558</v>
      </c>
      <c r="M33" s="220">
        <f t="shared" si="43"/>
        <v>2.6505346032294184</v>
      </c>
      <c r="N33" s="220">
        <f t="shared" si="43"/>
        <v>41167556.878658712</v>
      </c>
      <c r="O33" s="220"/>
      <c r="P33" s="196">
        <f t="shared" si="24"/>
        <v>245108.89900990104</v>
      </c>
      <c r="Q33" s="196">
        <f t="shared" si="38"/>
        <v>74532.517042678344</v>
      </c>
      <c r="R33" s="196">
        <f t="shared" si="39"/>
        <v>128850.72541907654</v>
      </c>
      <c r="S33" s="196">
        <f t="shared" si="27"/>
        <v>-27516.425339971454</v>
      </c>
      <c r="T33" s="224"/>
      <c r="U33" s="199">
        <f t="shared" si="16"/>
        <v>13.5904144455039</v>
      </c>
      <c r="V33" s="196">
        <f t="shared" si="17"/>
        <v>295272.92570924421</v>
      </c>
      <c r="W33" s="196">
        <f t="shared" si="18"/>
        <v>267756.50036927278</v>
      </c>
      <c r="X33" s="196">
        <f t="shared" si="19"/>
        <v>448492.14147165592</v>
      </c>
      <c r="Y33" s="200">
        <f t="shared" si="20"/>
        <v>0.44849214147165595</v>
      </c>
      <c r="Z33" s="269">
        <f t="shared" si="21"/>
        <v>420975.71613168449</v>
      </c>
      <c r="AA33" s="200">
        <f t="shared" si="22"/>
        <v>0.4209757161316845</v>
      </c>
      <c r="AB33" s="255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</row>
    <row r="34" spans="1:47" ht="19.5" customHeight="1">
      <c r="A34" s="218" t="s">
        <v>125</v>
      </c>
      <c r="B34" s="219">
        <v>45.650002000000001</v>
      </c>
      <c r="C34" s="220">
        <v>46.48</v>
      </c>
      <c r="D34" s="220">
        <v>39.310001</v>
      </c>
      <c r="E34" s="220">
        <v>41.759998000000003</v>
      </c>
      <c r="F34" s="220">
        <v>35.661087000000002</v>
      </c>
      <c r="G34" s="220">
        <v>1198392500</v>
      </c>
      <c r="H34" s="220"/>
      <c r="I34" s="220">
        <f t="shared" ref="I34:N34" si="44">(I35/B35*B34)/B35*B34</f>
        <v>3.1346361577005708</v>
      </c>
      <c r="J34" s="220">
        <f t="shared" si="44"/>
        <v>3.2468892243229437</v>
      </c>
      <c r="K34" s="220">
        <f t="shared" si="44"/>
        <v>2.3206516347412136</v>
      </c>
      <c r="L34" s="220">
        <f t="shared" si="44"/>
        <v>2.6032690223544126</v>
      </c>
      <c r="M34" s="220">
        <f t="shared" si="44"/>
        <v>2.2132073147446865</v>
      </c>
      <c r="N34" s="220">
        <f t="shared" si="44"/>
        <v>31822148.171625137</v>
      </c>
      <c r="O34" s="220"/>
      <c r="P34" s="196">
        <f t="shared" si="24"/>
        <v>233524.75841584158</v>
      </c>
      <c r="Q34" s="196">
        <f t="shared" si="38"/>
        <v>67654.002111068185</v>
      </c>
      <c r="R34" s="196">
        <f t="shared" si="39"/>
        <v>128850.72541907654</v>
      </c>
      <c r="S34" s="196">
        <f t="shared" si="27"/>
        <v>-29297.743778888002</v>
      </c>
      <c r="T34" s="224"/>
      <c r="U34" s="199">
        <f t="shared" si="16"/>
        <v>12.368716395698922</v>
      </c>
      <c r="V34" s="196">
        <f t="shared" si="17"/>
        <v>287164.02729340259</v>
      </c>
      <c r="W34" s="196">
        <f t="shared" si="18"/>
        <v>257866.28351451459</v>
      </c>
      <c r="X34" s="196">
        <f t="shared" si="19"/>
        <v>430029.48594598635</v>
      </c>
      <c r="Y34" s="200">
        <f t="shared" si="20"/>
        <v>0.43002948594598633</v>
      </c>
      <c r="Z34" s="269">
        <f t="shared" si="21"/>
        <v>400731.74216709833</v>
      </c>
      <c r="AA34" s="200">
        <f t="shared" si="22"/>
        <v>0.40073174216709834</v>
      </c>
      <c r="AB34" s="255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</row>
    <row r="35" spans="1:47" ht="19.5" customHeight="1">
      <c r="A35" s="218" t="s">
        <v>126</v>
      </c>
      <c r="B35" s="219">
        <v>42.630001</v>
      </c>
      <c r="C35" s="220">
        <v>44</v>
      </c>
      <c r="D35" s="220">
        <v>35.75</v>
      </c>
      <c r="E35" s="220">
        <v>36.630001</v>
      </c>
      <c r="F35" s="220">
        <v>31.280290999999998</v>
      </c>
      <c r="G35" s="220">
        <v>1313411700</v>
      </c>
      <c r="H35" s="220"/>
      <c r="I35" s="220">
        <f t="shared" ref="I35:N35" si="45">(I36/B36*B35)/B36*B35</f>
        <v>2.7336079114470806</v>
      </c>
      <c r="J35" s="220">
        <f t="shared" si="45"/>
        <v>2.9096488941485852</v>
      </c>
      <c r="K35" s="220">
        <f t="shared" si="45"/>
        <v>1.9193577633320886</v>
      </c>
      <c r="L35" s="220">
        <f t="shared" si="45"/>
        <v>2.0029586018066512</v>
      </c>
      <c r="M35" s="220">
        <f t="shared" si="45"/>
        <v>1.7028426231785325</v>
      </c>
      <c r="N35" s="220">
        <f t="shared" si="45"/>
        <v>38223732.247405671</v>
      </c>
      <c r="O35" s="220"/>
      <c r="P35" s="196">
        <f t="shared" si="24"/>
        <v>212376.23762376237</v>
      </c>
      <c r="Q35" s="196">
        <f t="shared" si="38"/>
        <v>55955.074095748387</v>
      </c>
      <c r="R35" s="196">
        <f t="shared" si="39"/>
        <v>128850.72541907654</v>
      </c>
      <c r="S35" s="196">
        <f t="shared" si="27"/>
        <v>-31086.484377966703</v>
      </c>
      <c r="T35" s="224"/>
      <c r="U35" s="199">
        <f t="shared" si="16"/>
        <v>10.976698390657896</v>
      </c>
      <c r="V35" s="196">
        <f t="shared" si="17"/>
        <v>272360.0627389471</v>
      </c>
      <c r="W35" s="196">
        <f t="shared" si="18"/>
        <v>241273.57836098041</v>
      </c>
      <c r="X35" s="196">
        <f t="shared" si="19"/>
        <v>397182.03713858733</v>
      </c>
      <c r="Y35" s="200">
        <f t="shared" si="20"/>
        <v>0.39718203713858735</v>
      </c>
      <c r="Z35" s="269">
        <f t="shared" si="21"/>
        <v>366095.5527606206</v>
      </c>
      <c r="AA35" s="200">
        <f t="shared" si="22"/>
        <v>0.36609555276062061</v>
      </c>
      <c r="AB35" s="255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</row>
    <row r="36" spans="1:47" ht="19.5" customHeight="1">
      <c r="A36" s="218" t="s">
        <v>127</v>
      </c>
      <c r="B36" s="219">
        <v>36.509998000000003</v>
      </c>
      <c r="C36" s="220">
        <v>37.5</v>
      </c>
      <c r="D36" s="220">
        <v>27.200001</v>
      </c>
      <c r="E36" s="220">
        <v>28.98</v>
      </c>
      <c r="F36" s="220">
        <v>24.747557</v>
      </c>
      <c r="G36" s="220">
        <v>1302116200</v>
      </c>
      <c r="H36" s="220"/>
      <c r="I36" s="220">
        <f t="shared" ref="I36:N36" si="46">(I37/B37*B36)/B37*B36</f>
        <v>2.0050682283278793</v>
      </c>
      <c r="J36" s="220">
        <f t="shared" si="46"/>
        <v>2.113478180473372</v>
      </c>
      <c r="K36" s="220">
        <f t="shared" si="46"/>
        <v>1.1110706651956979</v>
      </c>
      <c r="L36" s="220">
        <f t="shared" si="46"/>
        <v>1.2537036041912</v>
      </c>
      <c r="M36" s="220">
        <f t="shared" si="46"/>
        <v>1.0658537301937967</v>
      </c>
      <c r="N36" s="220">
        <f t="shared" si="46"/>
        <v>37569101.883014224</v>
      </c>
      <c r="O36" s="220"/>
      <c r="P36" s="196">
        <f t="shared" si="24"/>
        <v>161584.16435643565</v>
      </c>
      <c r="Q36" s="196">
        <f t="shared" si="38"/>
        <v>32391.064648993746</v>
      </c>
      <c r="R36" s="196">
        <f t="shared" si="39"/>
        <v>128850.72541907654</v>
      </c>
      <c r="S36" s="196">
        <f t="shared" si="27"/>
        <v>-32882.678062874897</v>
      </c>
      <c r="T36" s="224"/>
      <c r="U36" s="199">
        <f t="shared" si="16"/>
        <v>8.8324585126604429</v>
      </c>
      <c r="V36" s="196">
        <f t="shared" si="17"/>
        <v>236805.61145181843</v>
      </c>
      <c r="W36" s="196">
        <f t="shared" si="18"/>
        <v>203922.93338894355</v>
      </c>
      <c r="X36" s="196">
        <f t="shared" si="19"/>
        <v>322825.95442450594</v>
      </c>
      <c r="Y36" s="200">
        <f t="shared" si="20"/>
        <v>0.32282595442450596</v>
      </c>
      <c r="Z36" s="269">
        <f t="shared" si="21"/>
        <v>289943.27636163105</v>
      </c>
      <c r="AA36" s="200">
        <f t="shared" si="22"/>
        <v>0.28994327636163103</v>
      </c>
      <c r="AB36" s="255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</row>
    <row r="37" spans="1:47" ht="19.5" customHeight="1">
      <c r="A37" s="218" t="s">
        <v>128</v>
      </c>
      <c r="B37" s="219">
        <v>28.85</v>
      </c>
      <c r="C37" s="220">
        <v>37.060001</v>
      </c>
      <c r="D37" s="220">
        <v>27.85</v>
      </c>
      <c r="E37" s="220">
        <v>33.900002000000001</v>
      </c>
      <c r="F37" s="220">
        <v>28.949010999999999</v>
      </c>
      <c r="G37" s="220">
        <v>2160146800</v>
      </c>
      <c r="H37" s="220"/>
      <c r="I37" s="220">
        <f t="shared" ref="I37:N37" si="47">(I38/B38*B37)/B38*B37</f>
        <v>1.2519793681177185</v>
      </c>
      <c r="J37" s="220">
        <f t="shared" si="47"/>
        <v>2.064172968790615</v>
      </c>
      <c r="K37" s="220">
        <f t="shared" si="47"/>
        <v>1.1648077201154428</v>
      </c>
      <c r="L37" s="220">
        <f t="shared" si="47"/>
        <v>1.7155270084349152</v>
      </c>
      <c r="M37" s="220">
        <f t="shared" si="47"/>
        <v>1.4584797566423404</v>
      </c>
      <c r="N37" s="220">
        <f t="shared" si="47"/>
        <v>103394600.85456975</v>
      </c>
      <c r="O37" s="220"/>
      <c r="P37" s="196">
        <f t="shared" si="24"/>
        <v>165445.54455445547</v>
      </c>
      <c r="Q37" s="196">
        <f t="shared" si="38"/>
        <v>33957.662053170017</v>
      </c>
      <c r="R37" s="196">
        <f t="shared" si="39"/>
        <v>128850.72541907654</v>
      </c>
      <c r="S37" s="196">
        <f t="shared" si="27"/>
        <v>-34686.355888136874</v>
      </c>
      <c r="T37" s="224"/>
      <c r="U37" s="199">
        <f t="shared" si="16"/>
        <v>8.4844966396191719</v>
      </c>
      <c r="V37" s="196">
        <f t="shared" si="17"/>
        <v>239508.57759043231</v>
      </c>
      <c r="W37" s="196">
        <f t="shared" si="18"/>
        <v>204822.22170229544</v>
      </c>
      <c r="X37" s="196">
        <f t="shared" si="19"/>
        <v>328253.93202670198</v>
      </c>
      <c r="Y37" s="200">
        <f t="shared" si="20"/>
        <v>0.328253932026702</v>
      </c>
      <c r="Z37" s="269">
        <f t="shared" si="21"/>
        <v>293567.57613856508</v>
      </c>
      <c r="AA37" s="200">
        <f t="shared" si="22"/>
        <v>0.2935675761385651</v>
      </c>
      <c r="AB37" s="255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</row>
    <row r="38" spans="1:47" ht="19.5" customHeight="1">
      <c r="A38" s="218" t="s">
        <v>129</v>
      </c>
      <c r="B38" s="219">
        <v>34.439999</v>
      </c>
      <c r="C38" s="220">
        <v>40.970001000000003</v>
      </c>
      <c r="D38" s="220">
        <v>33.779998999999997</v>
      </c>
      <c r="E38" s="220">
        <v>39.650002000000001</v>
      </c>
      <c r="F38" s="220">
        <v>33.859234000000001</v>
      </c>
      <c r="G38" s="220">
        <v>1721098400</v>
      </c>
      <c r="H38" s="220"/>
      <c r="I38" s="220">
        <f t="shared" ref="I38:N38" si="48">(I39/B39*B38)/B39*B38</f>
        <v>1.7841517791571107</v>
      </c>
      <c r="J38" s="220">
        <f t="shared" si="48"/>
        <v>2.5227091487008293</v>
      </c>
      <c r="K38" s="220">
        <f t="shared" si="48"/>
        <v>1.7136538702265207</v>
      </c>
      <c r="L38" s="220">
        <f t="shared" si="48"/>
        <v>2.3468457141588761</v>
      </c>
      <c r="M38" s="220">
        <f t="shared" si="48"/>
        <v>1.9952035121744349</v>
      </c>
      <c r="N38" s="220">
        <f t="shared" si="48"/>
        <v>65636094.338875048</v>
      </c>
      <c r="O38" s="220"/>
      <c r="P38" s="196">
        <f t="shared" si="24"/>
        <v>200673.26138613862</v>
      </c>
      <c r="Q38" s="196">
        <f t="shared" si="38"/>
        <v>49958.184510909443</v>
      </c>
      <c r="R38" s="196">
        <f t="shared" si="39"/>
        <v>128850.72541907654</v>
      </c>
      <c r="S38" s="196">
        <f t="shared" si="27"/>
        <v>-36497.549037670775</v>
      </c>
      <c r="T38" s="224"/>
      <c r="U38" s="199">
        <f t="shared" si="16"/>
        <v>9.0286607044516458</v>
      </c>
      <c r="V38" s="196">
        <f t="shared" si="17"/>
        <v>264167.97937261051</v>
      </c>
      <c r="W38" s="196">
        <f t="shared" si="18"/>
        <v>227670.43033493974</v>
      </c>
      <c r="X38" s="196">
        <f t="shared" si="19"/>
        <v>379482.17131612462</v>
      </c>
      <c r="Y38" s="200">
        <f t="shared" si="20"/>
        <v>0.37948217131612461</v>
      </c>
      <c r="Z38" s="269">
        <f t="shared" si="21"/>
        <v>342984.62227845384</v>
      </c>
      <c r="AA38" s="200">
        <f t="shared" si="22"/>
        <v>0.34298462227845383</v>
      </c>
      <c r="AB38" s="255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</row>
    <row r="39" spans="1:47" ht="19.5" customHeight="1">
      <c r="A39" s="218" t="s">
        <v>130</v>
      </c>
      <c r="B39" s="272">
        <v>39.290000999999997</v>
      </c>
      <c r="C39" s="273">
        <v>43.240001999999997</v>
      </c>
      <c r="D39" s="273">
        <v>38.439999</v>
      </c>
      <c r="E39" s="273">
        <v>38.909999999999997</v>
      </c>
      <c r="F39" s="273">
        <v>33.227325</v>
      </c>
      <c r="G39" s="273">
        <v>1277765400</v>
      </c>
      <c r="H39" s="273"/>
      <c r="I39" s="273">
        <f t="shared" ref="I39:N39" si="49">(I40/B40*B39)/B40*B39</f>
        <v>2.3220395724725336</v>
      </c>
      <c r="J39" s="273">
        <f t="shared" si="49"/>
        <v>2.8100020958084437</v>
      </c>
      <c r="K39" s="273">
        <f t="shared" si="49"/>
        <v>2.2190678264639789</v>
      </c>
      <c r="L39" s="273">
        <f t="shared" si="49"/>
        <v>2.2600631473224988</v>
      </c>
      <c r="M39" s="273">
        <f t="shared" si="49"/>
        <v>1.9214261708848299</v>
      </c>
      <c r="N39" s="273">
        <f t="shared" si="49"/>
        <v>36177085.528843805</v>
      </c>
      <c r="O39" s="273"/>
      <c r="P39" s="196">
        <f t="shared" si="24"/>
        <v>228356.42970297034</v>
      </c>
      <c r="Q39" s="196">
        <f t="shared" si="38"/>
        <v>64692.527378388288</v>
      </c>
      <c r="R39" s="196">
        <f t="shared" si="39"/>
        <v>128850.72541907654</v>
      </c>
      <c r="S39" s="196">
        <f t="shared" si="27"/>
        <v>-38316.288825327734</v>
      </c>
      <c r="T39" s="274">
        <f>(P39-P27)/P27</f>
        <v>-0.29142858986175091</v>
      </c>
      <c r="U39" s="199">
        <f t="shared" si="16"/>
        <v>9.322592716388721</v>
      </c>
      <c r="V39" s="196">
        <f t="shared" si="17"/>
        <v>283546.19719439268</v>
      </c>
      <c r="W39" s="196">
        <f t="shared" si="18"/>
        <v>245229.90836906494</v>
      </c>
      <c r="X39" s="196">
        <f t="shared" si="19"/>
        <v>421899.68250043516</v>
      </c>
      <c r="Y39" s="200">
        <f t="shared" si="20"/>
        <v>0.42189968250043514</v>
      </c>
      <c r="Z39" s="269">
        <f t="shared" si="21"/>
        <v>383583.39367510739</v>
      </c>
      <c r="AA39" s="200">
        <f t="shared" si="22"/>
        <v>0.38358339367510741</v>
      </c>
      <c r="AB39" s="255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</row>
    <row r="40" spans="1:47" ht="19.5" customHeight="1">
      <c r="A40" s="218" t="s">
        <v>131</v>
      </c>
      <c r="B40" s="219">
        <v>39.57</v>
      </c>
      <c r="C40" s="220">
        <v>42.599997999999999</v>
      </c>
      <c r="D40" s="220">
        <v>36.849997999999999</v>
      </c>
      <c r="E40" s="220">
        <v>38.509998000000003</v>
      </c>
      <c r="F40" s="220">
        <v>32.885727000000003</v>
      </c>
      <c r="G40" s="220">
        <v>1579424600</v>
      </c>
      <c r="H40" s="220"/>
      <c r="I40" s="220">
        <f t="shared" ref="I40:N40" si="50">(I41/B41*B40)/B41*B40</f>
        <v>2.3552533900144046</v>
      </c>
      <c r="J40" s="220">
        <f t="shared" si="50"/>
        <v>2.7274348818909746</v>
      </c>
      <c r="K40" s="220">
        <f t="shared" si="50"/>
        <v>2.0392890093129181</v>
      </c>
      <c r="L40" s="220">
        <f t="shared" si="50"/>
        <v>2.2138342610542381</v>
      </c>
      <c r="M40" s="220">
        <f t="shared" si="50"/>
        <v>1.8821222869700243</v>
      </c>
      <c r="N40" s="220">
        <f t="shared" si="50"/>
        <v>55275047.544902094</v>
      </c>
      <c r="O40" s="220"/>
      <c r="P40" s="196">
        <f t="shared" si="24"/>
        <v>218910.87920792081</v>
      </c>
      <c r="Q40" s="196">
        <f>((Q39+R39)/2)*K40/K39</f>
        <v>88931.627855077764</v>
      </c>
      <c r="R40" s="196">
        <f>(Q39+R39)/2</f>
        <v>96771.62639873242</v>
      </c>
      <c r="S40" s="196">
        <f t="shared" si="27"/>
        <v>-40142.606695433264</v>
      </c>
      <c r="T40" s="224"/>
      <c r="U40" s="199">
        <f t="shared" si="16"/>
        <v>7.8640260708970393</v>
      </c>
      <c r="V40" s="196">
        <f t="shared" si="17"/>
        <v>246138.3767883277</v>
      </c>
      <c r="W40" s="196">
        <f t="shared" si="18"/>
        <v>205995.77009289444</v>
      </c>
      <c r="X40" s="196">
        <f t="shared" si="19"/>
        <v>404614.13346173102</v>
      </c>
      <c r="Y40" s="200">
        <f t="shared" si="20"/>
        <v>0.40461413346173103</v>
      </c>
      <c r="Z40" s="269">
        <f t="shared" si="21"/>
        <v>364471.52676629776</v>
      </c>
      <c r="AA40" s="200">
        <f t="shared" si="22"/>
        <v>0.36447152676629774</v>
      </c>
      <c r="AB40" s="255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</row>
    <row r="41" spans="1:47" ht="19.5" customHeight="1">
      <c r="A41" s="218" t="s">
        <v>132</v>
      </c>
      <c r="B41" s="219">
        <v>38.400002000000001</v>
      </c>
      <c r="C41" s="220">
        <v>38.880001</v>
      </c>
      <c r="D41" s="220">
        <v>33.090000000000003</v>
      </c>
      <c r="E41" s="220">
        <v>33.779998999999997</v>
      </c>
      <c r="F41" s="220">
        <v>28.846529</v>
      </c>
      <c r="G41" s="220">
        <v>1597517000</v>
      </c>
      <c r="H41" s="220"/>
      <c r="I41" s="220">
        <f t="shared" ref="I41:N41" si="51">(I42/B42*B41)/B42*B41</f>
        <v>2.2180331414273895</v>
      </c>
      <c r="J41" s="220">
        <f t="shared" si="51"/>
        <v>2.2718924481142273</v>
      </c>
      <c r="K41" s="220">
        <f t="shared" si="51"/>
        <v>1.6443617868302376</v>
      </c>
      <c r="L41" s="220">
        <f t="shared" si="51"/>
        <v>1.7034028787857249</v>
      </c>
      <c r="M41" s="220">
        <f t="shared" si="51"/>
        <v>1.4481717459306191</v>
      </c>
      <c r="N41" s="220">
        <f t="shared" si="51"/>
        <v>56548658.368513592</v>
      </c>
      <c r="O41" s="220"/>
      <c r="P41" s="196">
        <f t="shared" si="24"/>
        <v>196574.2574257426</v>
      </c>
      <c r="Q41" s="196">
        <f t="shared" ref="Q41:Q51" si="52">Q40*K41/K40</f>
        <v>71709.193654099814</v>
      </c>
      <c r="R41" s="196">
        <f t="shared" ref="R41:R51" si="53">R40</f>
        <v>96771.62639873242</v>
      </c>
      <c r="S41" s="196">
        <f t="shared" si="27"/>
        <v>-41976.534223330898</v>
      </c>
      <c r="T41" s="224"/>
      <c r="U41" s="199">
        <f t="shared" si="16"/>
        <v>6.9883302481277969</v>
      </c>
      <c r="V41" s="196">
        <f t="shared" si="17"/>
        <v>230502.74154080293</v>
      </c>
      <c r="W41" s="196">
        <f t="shared" si="18"/>
        <v>188526.20731747203</v>
      </c>
      <c r="X41" s="196">
        <f t="shared" si="19"/>
        <v>365055.07747857482</v>
      </c>
      <c r="Y41" s="200">
        <f t="shared" si="20"/>
        <v>0.3650550774785748</v>
      </c>
      <c r="Z41" s="269">
        <f t="shared" si="21"/>
        <v>323078.54325524392</v>
      </c>
      <c r="AA41" s="200">
        <f t="shared" si="22"/>
        <v>0.32307854325524393</v>
      </c>
      <c r="AB41" s="255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</row>
    <row r="42" spans="1:47" ht="19.5" customHeight="1">
      <c r="A42" s="218" t="s">
        <v>133</v>
      </c>
      <c r="B42" s="219">
        <v>34.150002000000001</v>
      </c>
      <c r="C42" s="220">
        <v>39.189999</v>
      </c>
      <c r="D42" s="220">
        <v>34.090000000000003</v>
      </c>
      <c r="E42" s="220">
        <v>36.060001</v>
      </c>
      <c r="F42" s="220">
        <v>30.793545000000002</v>
      </c>
      <c r="G42" s="220">
        <v>1551664300</v>
      </c>
      <c r="H42" s="220"/>
      <c r="I42" s="220">
        <f t="shared" ref="I42:N42" si="54">(I43/B43*B42)/B43*B42</f>
        <v>1.7542318988794035</v>
      </c>
      <c r="J42" s="220">
        <f t="shared" si="54"/>
        <v>2.3082653795857855</v>
      </c>
      <c r="K42" s="220">
        <f t="shared" si="54"/>
        <v>1.7452507922901814</v>
      </c>
      <c r="L42" s="220">
        <f t="shared" si="54"/>
        <v>1.9411074703622033</v>
      </c>
      <c r="M42" s="220">
        <f t="shared" si="54"/>
        <v>1.6502597976986062</v>
      </c>
      <c r="N42" s="220">
        <f t="shared" si="54"/>
        <v>53349071.493659355</v>
      </c>
      <c r="O42" s="220"/>
      <c r="P42" s="196">
        <f t="shared" si="24"/>
        <v>202514.85148514854</v>
      </c>
      <c r="Q42" s="196">
        <f t="shared" si="52"/>
        <v>76108.875821393784</v>
      </c>
      <c r="R42" s="196">
        <f t="shared" si="53"/>
        <v>96771.62639873242</v>
      </c>
      <c r="S42" s="196">
        <f t="shared" si="27"/>
        <v>-43818.103115928105</v>
      </c>
      <c r="T42" s="224"/>
      <c r="U42" s="199">
        <f t="shared" si="16"/>
        <v>6.8302015970903316</v>
      </c>
      <c r="V42" s="196">
        <f t="shared" si="17"/>
        <v>234661.15738238709</v>
      </c>
      <c r="W42" s="196">
        <f t="shared" si="18"/>
        <v>190843.05426645899</v>
      </c>
      <c r="X42" s="196">
        <f t="shared" si="19"/>
        <v>375395.35370527476</v>
      </c>
      <c r="Y42" s="200">
        <f t="shared" si="20"/>
        <v>0.37539535370527477</v>
      </c>
      <c r="Z42" s="269">
        <f t="shared" si="21"/>
        <v>331577.25058934663</v>
      </c>
      <c r="AA42" s="200">
        <f t="shared" si="22"/>
        <v>0.33157725058934662</v>
      </c>
      <c r="AB42" s="255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</row>
    <row r="43" spans="1:47" ht="19.5" customHeight="1">
      <c r="A43" s="218" t="s">
        <v>134</v>
      </c>
      <c r="B43" s="219">
        <v>35.799999</v>
      </c>
      <c r="C43" s="220">
        <v>36.900002000000001</v>
      </c>
      <c r="D43" s="220">
        <v>30.559999000000001</v>
      </c>
      <c r="E43" s="220">
        <v>31.73</v>
      </c>
      <c r="F43" s="220">
        <v>27.095928000000001</v>
      </c>
      <c r="G43" s="220">
        <v>1758315600</v>
      </c>
      <c r="H43" s="220"/>
      <c r="I43" s="220">
        <f t="shared" ref="I43:N43" si="55">(I44/B44*B43)/B44*B43</f>
        <v>1.92784257029297</v>
      </c>
      <c r="J43" s="220">
        <f t="shared" si="55"/>
        <v>2.0463881509431006</v>
      </c>
      <c r="K43" s="220">
        <f t="shared" si="55"/>
        <v>1.4025246817978576</v>
      </c>
      <c r="L43" s="220">
        <f t="shared" si="55"/>
        <v>1.5029282794732308</v>
      </c>
      <c r="M43" s="220">
        <f t="shared" si="55"/>
        <v>1.2777356207972501</v>
      </c>
      <c r="N43" s="220">
        <f t="shared" si="55"/>
        <v>68505428.518623084</v>
      </c>
      <c r="O43" s="220"/>
      <c r="P43" s="196">
        <f t="shared" si="24"/>
        <v>181544.54851485151</v>
      </c>
      <c r="Q43" s="196">
        <f t="shared" si="52"/>
        <v>61162.886912842405</v>
      </c>
      <c r="R43" s="196">
        <f t="shared" si="53"/>
        <v>96771.62639873242</v>
      </c>
      <c r="S43" s="196">
        <f t="shared" si="27"/>
        <v>-45667.345212244465</v>
      </c>
      <c r="T43" s="224"/>
      <c r="U43" s="199">
        <f t="shared" si="16"/>
        <v>6.0944242241381907</v>
      </c>
      <c r="V43" s="196">
        <f t="shared" si="17"/>
        <v>219981.94530317918</v>
      </c>
      <c r="W43" s="196">
        <f t="shared" si="18"/>
        <v>174314.60009093472</v>
      </c>
      <c r="X43" s="196">
        <f t="shared" si="19"/>
        <v>339479.0618264263</v>
      </c>
      <c r="Y43" s="200">
        <f t="shared" si="20"/>
        <v>0.33947906182642629</v>
      </c>
      <c r="Z43" s="269">
        <f t="shared" si="21"/>
        <v>293811.71661418182</v>
      </c>
      <c r="AA43" s="200">
        <f t="shared" si="22"/>
        <v>0.29381171661418182</v>
      </c>
      <c r="AB43" s="255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</row>
    <row r="44" spans="1:47" ht="19.5" customHeight="1">
      <c r="A44" s="218" t="s">
        <v>135</v>
      </c>
      <c r="B44" s="219">
        <v>31.67</v>
      </c>
      <c r="C44" s="220">
        <v>33.630001</v>
      </c>
      <c r="D44" s="220">
        <v>28.42</v>
      </c>
      <c r="E44" s="220">
        <v>30.040001</v>
      </c>
      <c r="F44" s="220">
        <v>25.652743999999998</v>
      </c>
      <c r="G44" s="220">
        <v>2095742700</v>
      </c>
      <c r="H44" s="220"/>
      <c r="I44" s="220">
        <f t="shared" ref="I44:N44" si="56">(I45/B45*B44)/B45*B44</f>
        <v>1.5086957390327489</v>
      </c>
      <c r="J44" s="220">
        <f t="shared" si="56"/>
        <v>1.6997654349667259</v>
      </c>
      <c r="K44" s="220">
        <f t="shared" si="56"/>
        <v>1.2129753871625057</v>
      </c>
      <c r="L44" s="220">
        <f t="shared" si="56"/>
        <v>1.3470942975241711</v>
      </c>
      <c r="M44" s="220">
        <f t="shared" si="56"/>
        <v>1.1452507828967309</v>
      </c>
      <c r="N44" s="220">
        <f t="shared" si="56"/>
        <v>97321154.666748717</v>
      </c>
      <c r="O44" s="220"/>
      <c r="P44" s="196">
        <f t="shared" si="24"/>
        <v>168831.68316831687</v>
      </c>
      <c r="Q44" s="196">
        <f t="shared" si="52"/>
        <v>52896.80630645348</v>
      </c>
      <c r="R44" s="196">
        <f t="shared" si="53"/>
        <v>96771.62639873242</v>
      </c>
      <c r="S44" s="196">
        <f t="shared" si="27"/>
        <v>-47524.292483962148</v>
      </c>
      <c r="T44" s="224"/>
      <c r="U44" s="199">
        <f t="shared" si="16"/>
        <v>5.5887903992822503</v>
      </c>
      <c r="V44" s="196">
        <f t="shared" si="17"/>
        <v>211082.93956060492</v>
      </c>
      <c r="W44" s="196">
        <f t="shared" si="18"/>
        <v>163558.64707664278</v>
      </c>
      <c r="X44" s="196">
        <f t="shared" si="19"/>
        <v>318500.1158735028</v>
      </c>
      <c r="Y44" s="200">
        <f t="shared" si="20"/>
        <v>0.3185001158735028</v>
      </c>
      <c r="Z44" s="269">
        <f t="shared" si="21"/>
        <v>270975.82338954066</v>
      </c>
      <c r="AA44" s="200">
        <f t="shared" si="22"/>
        <v>0.27097582338954068</v>
      </c>
      <c r="AB44" s="255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</row>
    <row r="45" spans="1:47" ht="19.5" customHeight="1">
      <c r="A45" s="218" t="s">
        <v>136</v>
      </c>
      <c r="B45" s="219">
        <v>30</v>
      </c>
      <c r="C45" s="220">
        <v>30.25</v>
      </c>
      <c r="D45" s="220">
        <v>24.389999</v>
      </c>
      <c r="E45" s="220">
        <v>26.1</v>
      </c>
      <c r="F45" s="220">
        <v>22.288183</v>
      </c>
      <c r="G45" s="220">
        <v>2262935100</v>
      </c>
      <c r="H45" s="220"/>
      <c r="I45" s="220">
        <f t="shared" ref="I45:N45" si="57">(I46/B46*B45)/B46*B45</f>
        <v>1.3537798525282523</v>
      </c>
      <c r="J45" s="220">
        <f t="shared" si="57"/>
        <v>1.3752637351249168</v>
      </c>
      <c r="K45" s="220">
        <f t="shared" si="57"/>
        <v>0.89336185804559065</v>
      </c>
      <c r="L45" s="220">
        <f t="shared" si="57"/>
        <v>1.0169020592616014</v>
      </c>
      <c r="M45" s="220">
        <f t="shared" si="57"/>
        <v>0.86453438854173847</v>
      </c>
      <c r="N45" s="220">
        <f t="shared" si="57"/>
        <v>113468555.54657687</v>
      </c>
      <c r="O45" s="220"/>
      <c r="P45" s="196">
        <f t="shared" si="24"/>
        <v>144891.08316831687</v>
      </c>
      <c r="Q45" s="196">
        <f t="shared" si="52"/>
        <v>38958.737058264793</v>
      </c>
      <c r="R45" s="196">
        <f t="shared" si="53"/>
        <v>96771.62639873242</v>
      </c>
      <c r="S45" s="196">
        <f t="shared" si="27"/>
        <v>-49388.977035978656</v>
      </c>
      <c r="T45" s="224"/>
      <c r="U45" s="199">
        <f t="shared" si="16"/>
        <v>4.8930495035563082</v>
      </c>
      <c r="V45" s="196">
        <f t="shared" si="17"/>
        <v>194324.51956060494</v>
      </c>
      <c r="W45" s="196">
        <f t="shared" si="18"/>
        <v>144935.54252462627</v>
      </c>
      <c r="X45" s="196">
        <f t="shared" si="19"/>
        <v>280621.44662531407</v>
      </c>
      <c r="Y45" s="200">
        <f t="shared" si="20"/>
        <v>0.28062144662531407</v>
      </c>
      <c r="Z45" s="269">
        <f t="shared" si="21"/>
        <v>231232.46958933541</v>
      </c>
      <c r="AA45" s="200">
        <f t="shared" si="22"/>
        <v>0.23123246958933541</v>
      </c>
      <c r="AB45" s="255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</row>
    <row r="46" spans="1:47" ht="19.5" customHeight="1">
      <c r="A46" s="218" t="s">
        <v>137</v>
      </c>
      <c r="B46" s="219">
        <v>25.969999000000001</v>
      </c>
      <c r="C46" s="220">
        <v>26.549999</v>
      </c>
      <c r="D46" s="220">
        <v>21.639999</v>
      </c>
      <c r="E46" s="220">
        <v>23.85</v>
      </c>
      <c r="F46" s="220">
        <v>20.366776000000002</v>
      </c>
      <c r="G46" s="220">
        <v>2668049100</v>
      </c>
      <c r="H46" s="220"/>
      <c r="I46" s="220">
        <f t="shared" ref="I46:N46" si="58">(I47/B47*B46)/B47*B46</f>
        <v>1.0144938131396639</v>
      </c>
      <c r="J46" s="220">
        <f t="shared" si="58"/>
        <v>1.0594104468518692</v>
      </c>
      <c r="K46" s="220">
        <f t="shared" si="58"/>
        <v>0.70326388277402418</v>
      </c>
      <c r="L46" s="220">
        <f t="shared" si="58"/>
        <v>0.84913135685667018</v>
      </c>
      <c r="M46" s="220">
        <f t="shared" si="58"/>
        <v>0.72190078962005411</v>
      </c>
      <c r="N46" s="220">
        <f t="shared" si="58"/>
        <v>157731692.73123178</v>
      </c>
      <c r="O46" s="220"/>
      <c r="P46" s="196">
        <f t="shared" si="24"/>
        <v>128554.44950495052</v>
      </c>
      <c r="Q46" s="196">
        <f t="shared" si="52"/>
        <v>30668.72896443868</v>
      </c>
      <c r="R46" s="196">
        <f t="shared" si="53"/>
        <v>96771.62639873242</v>
      </c>
      <c r="S46" s="196">
        <f t="shared" si="27"/>
        <v>-51261.4311069619</v>
      </c>
      <c r="T46" s="224"/>
      <c r="U46" s="199">
        <f t="shared" si="16"/>
        <v>4.3956259323606952</v>
      </c>
      <c r="V46" s="196">
        <f t="shared" si="17"/>
        <v>182888.87599624848</v>
      </c>
      <c r="W46" s="196">
        <f t="shared" si="18"/>
        <v>131627.44488928659</v>
      </c>
      <c r="X46" s="196">
        <f t="shared" si="19"/>
        <v>255994.80486812163</v>
      </c>
      <c r="Y46" s="200">
        <f t="shared" si="20"/>
        <v>0.25599480486812165</v>
      </c>
      <c r="Z46" s="269">
        <f t="shared" si="21"/>
        <v>204733.37376115972</v>
      </c>
      <c r="AA46" s="200">
        <f t="shared" si="22"/>
        <v>0.20473337376115971</v>
      </c>
      <c r="AB46" s="255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</row>
    <row r="47" spans="1:47" ht="19.5" customHeight="1">
      <c r="A47" s="218" t="s">
        <v>138</v>
      </c>
      <c r="B47" s="219">
        <v>23.74</v>
      </c>
      <c r="C47" s="220">
        <v>26.209999</v>
      </c>
      <c r="D47" s="220">
        <v>21.299999</v>
      </c>
      <c r="E47" s="220">
        <v>23.49</v>
      </c>
      <c r="F47" s="220">
        <v>20.059363999999999</v>
      </c>
      <c r="G47" s="220">
        <v>2043810200</v>
      </c>
      <c r="H47" s="220"/>
      <c r="I47" s="220">
        <f t="shared" ref="I47:N47" si="59">(I48/B48*B47)/B48*B47</f>
        <v>0.84774837557194616</v>
      </c>
      <c r="J47" s="220">
        <f t="shared" si="59"/>
        <v>1.0324505069013352</v>
      </c>
      <c r="K47" s="220">
        <f t="shared" si="59"/>
        <v>0.68133862145356472</v>
      </c>
      <c r="L47" s="220">
        <f t="shared" si="59"/>
        <v>0.82369066800189694</v>
      </c>
      <c r="M47" s="220">
        <f t="shared" si="59"/>
        <v>0.70027280584477869</v>
      </c>
      <c r="N47" s="220">
        <f t="shared" si="59"/>
        <v>92557678.512669355</v>
      </c>
      <c r="O47" s="220"/>
      <c r="P47" s="196">
        <f t="shared" si="24"/>
        <v>126534.64752475249</v>
      </c>
      <c r="Q47" s="196">
        <f t="shared" si="52"/>
        <v>29712.587303559834</v>
      </c>
      <c r="R47" s="196">
        <f t="shared" si="53"/>
        <v>96771.62639873242</v>
      </c>
      <c r="S47" s="196">
        <f t="shared" si="27"/>
        <v>-53141.687069907573</v>
      </c>
      <c r="T47" s="224"/>
      <c r="U47" s="199">
        <f t="shared" si="16"/>
        <v>4.2020922977045654</v>
      </c>
      <c r="V47" s="196">
        <f t="shared" si="17"/>
        <v>181475.01461010985</v>
      </c>
      <c r="W47" s="196">
        <f t="shared" si="18"/>
        <v>128333.32754020227</v>
      </c>
      <c r="X47" s="196">
        <f t="shared" si="19"/>
        <v>253018.86122704475</v>
      </c>
      <c r="Y47" s="200">
        <f t="shared" si="20"/>
        <v>0.25301886122704476</v>
      </c>
      <c r="Z47" s="269">
        <f t="shared" si="21"/>
        <v>199877.17415713717</v>
      </c>
      <c r="AA47" s="200">
        <f t="shared" si="22"/>
        <v>0.19987717415713716</v>
      </c>
      <c r="AB47" s="255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</row>
    <row r="48" spans="1:47" ht="19.5" customHeight="1">
      <c r="A48" s="218" t="s">
        <v>139</v>
      </c>
      <c r="B48" s="219">
        <v>23.059999000000001</v>
      </c>
      <c r="C48" s="220">
        <v>24.35</v>
      </c>
      <c r="D48" s="220">
        <v>20.49</v>
      </c>
      <c r="E48" s="220">
        <v>20.719999000000001</v>
      </c>
      <c r="F48" s="220">
        <v>17.693911</v>
      </c>
      <c r="G48" s="220">
        <v>1669047400</v>
      </c>
      <c r="H48" s="220"/>
      <c r="I48" s="220">
        <f t="shared" ref="I48:N48" si="60">(I49/B49*B48)/B49*B48</f>
        <v>0.79987865061285246</v>
      </c>
      <c r="J48" s="220">
        <f t="shared" si="60"/>
        <v>0.89111378948389153</v>
      </c>
      <c r="K48" s="220">
        <f t="shared" si="60"/>
        <v>0.63050387230133143</v>
      </c>
      <c r="L48" s="220">
        <f t="shared" si="60"/>
        <v>0.64088125966805487</v>
      </c>
      <c r="M48" s="220">
        <f t="shared" si="60"/>
        <v>0.54485459759003274</v>
      </c>
      <c r="N48" s="220">
        <f t="shared" si="60"/>
        <v>61726076.104879983</v>
      </c>
      <c r="O48" s="220"/>
      <c r="P48" s="196">
        <f t="shared" si="24"/>
        <v>121722.77227722773</v>
      </c>
      <c r="Q48" s="196">
        <f t="shared" si="52"/>
        <v>27495.727911356371</v>
      </c>
      <c r="R48" s="196">
        <f t="shared" si="53"/>
        <v>96771.62639873242</v>
      </c>
      <c r="S48" s="196">
        <f t="shared" si="27"/>
        <v>-55029.777432698851</v>
      </c>
      <c r="T48" s="224"/>
      <c r="U48" s="199">
        <f t="shared" si="16"/>
        <v>3.9704757836460036</v>
      </c>
      <c r="V48" s="196">
        <f t="shared" si="17"/>
        <v>178106.70193684252</v>
      </c>
      <c r="W48" s="196">
        <f t="shared" si="18"/>
        <v>123076.92450414368</v>
      </c>
      <c r="X48" s="196">
        <f t="shared" si="19"/>
        <v>245990.12658731651</v>
      </c>
      <c r="Y48" s="200">
        <f t="shared" si="20"/>
        <v>0.2459901265873165</v>
      </c>
      <c r="Z48" s="269">
        <f t="shared" si="21"/>
        <v>190960.34915461767</v>
      </c>
      <c r="AA48" s="200">
        <f t="shared" si="22"/>
        <v>0.19096034915461765</v>
      </c>
      <c r="AB48" s="255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</row>
    <row r="49" spans="1:47" ht="19.5" customHeight="1">
      <c r="A49" s="218" t="s">
        <v>140</v>
      </c>
      <c r="B49" s="219">
        <v>20.91</v>
      </c>
      <c r="C49" s="220">
        <v>25.040001</v>
      </c>
      <c r="D49" s="220">
        <v>19.760000000000002</v>
      </c>
      <c r="E49" s="220">
        <v>24.549999</v>
      </c>
      <c r="F49" s="220">
        <v>20.964549999999999</v>
      </c>
      <c r="G49" s="220">
        <v>2129150100</v>
      </c>
      <c r="H49" s="220"/>
      <c r="I49" s="220">
        <f t="shared" ref="I49:N49" si="61">(I50/B50*B49)/B50*B49</f>
        <v>0.65767843637689771</v>
      </c>
      <c r="J49" s="220">
        <f t="shared" si="61"/>
        <v>0.94233195133502712</v>
      </c>
      <c r="K49" s="220">
        <f t="shared" si="61"/>
        <v>0.58637807291272181</v>
      </c>
      <c r="L49" s="220">
        <f t="shared" si="61"/>
        <v>0.8997069383042311</v>
      </c>
      <c r="M49" s="220">
        <f t="shared" si="61"/>
        <v>0.7648988933673635</v>
      </c>
      <c r="N49" s="220">
        <f t="shared" si="61"/>
        <v>100448599.80337055</v>
      </c>
      <c r="O49" s="220"/>
      <c r="P49" s="196">
        <f t="shared" si="24"/>
        <v>117386.1386138614</v>
      </c>
      <c r="Q49" s="196">
        <f t="shared" si="52"/>
        <v>25571.440008996815</v>
      </c>
      <c r="R49" s="196">
        <f t="shared" si="53"/>
        <v>96771.62639873242</v>
      </c>
      <c r="S49" s="196">
        <f t="shared" si="27"/>
        <v>-56925.734838668424</v>
      </c>
      <c r="T49" s="224"/>
      <c r="U49" s="199">
        <f t="shared" si="16"/>
        <v>3.7620553449073979</v>
      </c>
      <c r="V49" s="196">
        <f t="shared" si="17"/>
        <v>175071.05837248609</v>
      </c>
      <c r="W49" s="196">
        <f t="shared" si="18"/>
        <v>118145.32353381766</v>
      </c>
      <c r="X49" s="196">
        <f t="shared" si="19"/>
        <v>239729.20502159063</v>
      </c>
      <c r="Y49" s="200">
        <f t="shared" si="20"/>
        <v>0.23972920502159065</v>
      </c>
      <c r="Z49" s="269">
        <f t="shared" si="21"/>
        <v>182803.4701829222</v>
      </c>
      <c r="AA49" s="200">
        <f t="shared" si="22"/>
        <v>0.1828034701829222</v>
      </c>
      <c r="AB49" s="255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</row>
    <row r="50" spans="1:47" ht="19.5" customHeight="1">
      <c r="A50" s="218" t="s">
        <v>141</v>
      </c>
      <c r="B50" s="219">
        <v>24.370000999999998</v>
      </c>
      <c r="C50" s="220">
        <v>28.290001</v>
      </c>
      <c r="D50" s="220">
        <v>24.139999</v>
      </c>
      <c r="E50" s="220">
        <v>27.719999000000001</v>
      </c>
      <c r="F50" s="220">
        <v>23.671576999999999</v>
      </c>
      <c r="G50" s="220">
        <v>1669954700</v>
      </c>
      <c r="H50" s="220"/>
      <c r="I50" s="220">
        <f t="shared" ref="I50:N50" si="62">(I51/B51*B50)/B51*B50</f>
        <v>0.89333969298024163</v>
      </c>
      <c r="J50" s="220">
        <f t="shared" si="62"/>
        <v>1.202821434480061</v>
      </c>
      <c r="K50" s="220">
        <f t="shared" si="62"/>
        <v>0.87514161677887048</v>
      </c>
      <c r="L50" s="220">
        <f t="shared" si="62"/>
        <v>1.1470557668212018</v>
      </c>
      <c r="M50" s="220">
        <f t="shared" si="62"/>
        <v>0.97518570440348995</v>
      </c>
      <c r="N50" s="220">
        <f t="shared" si="62"/>
        <v>61793203.366638675</v>
      </c>
      <c r="O50" s="220"/>
      <c r="P50" s="196">
        <f t="shared" si="24"/>
        <v>143405.93465346537</v>
      </c>
      <c r="Q50" s="196">
        <f t="shared" si="52"/>
        <v>38164.168113715037</v>
      </c>
      <c r="R50" s="196">
        <f t="shared" si="53"/>
        <v>96771.62639873242</v>
      </c>
      <c r="S50" s="196">
        <f t="shared" si="27"/>
        <v>-58829.59206716287</v>
      </c>
      <c r="T50" s="224"/>
      <c r="U50" s="199">
        <f t="shared" si="16"/>
        <v>4.0825977643699929</v>
      </c>
      <c r="V50" s="196">
        <f t="shared" si="17"/>
        <v>193284.91560020889</v>
      </c>
      <c r="W50" s="196">
        <f t="shared" si="18"/>
        <v>134455.323533046</v>
      </c>
      <c r="X50" s="196">
        <f t="shared" si="19"/>
        <v>278341.72916591284</v>
      </c>
      <c r="Y50" s="200">
        <f t="shared" si="20"/>
        <v>0.27834172916591282</v>
      </c>
      <c r="Z50" s="269">
        <f t="shared" si="21"/>
        <v>219512.13709874998</v>
      </c>
      <c r="AA50" s="200">
        <f t="shared" si="22"/>
        <v>0.21951213709874998</v>
      </c>
      <c r="AB50" s="255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</row>
    <row r="51" spans="1:47" ht="19.5" customHeight="1">
      <c r="A51" s="218" t="s">
        <v>142</v>
      </c>
      <c r="B51" s="272">
        <v>28.42</v>
      </c>
      <c r="C51" s="273">
        <v>28.790001</v>
      </c>
      <c r="D51" s="273">
        <v>24.280000999999999</v>
      </c>
      <c r="E51" s="273">
        <v>24.370000999999998</v>
      </c>
      <c r="F51" s="273">
        <v>20.810835000000001</v>
      </c>
      <c r="G51" s="273">
        <v>1397055800</v>
      </c>
      <c r="H51" s="273"/>
      <c r="I51" s="273">
        <f t="shared" ref="I51:N51" si="63">(I52/B52*B51)/B52*B51</f>
        <v>1.2149367925328893</v>
      </c>
      <c r="J51" s="273">
        <f t="shared" si="63"/>
        <v>1.2457147104865949</v>
      </c>
      <c r="K51" s="273">
        <f t="shared" si="63"/>
        <v>0.88532197046007244</v>
      </c>
      <c r="L51" s="273">
        <f t="shared" si="63"/>
        <v>0.88656219104665057</v>
      </c>
      <c r="M51" s="273">
        <f t="shared" si="63"/>
        <v>0.75372332413237975</v>
      </c>
      <c r="N51" s="273">
        <f t="shared" si="63"/>
        <v>43247283.593907505</v>
      </c>
      <c r="O51" s="273"/>
      <c r="P51" s="196">
        <f t="shared" si="24"/>
        <v>144237.62970297033</v>
      </c>
      <c r="Q51" s="196">
        <f t="shared" si="52"/>
        <v>38608.124522480641</v>
      </c>
      <c r="R51" s="196">
        <f t="shared" si="53"/>
        <v>96771.62639873242</v>
      </c>
      <c r="S51" s="196">
        <f t="shared" si="27"/>
        <v>-60741.382034109381</v>
      </c>
      <c r="T51" s="274">
        <f>(P51-P39)/P39</f>
        <v>-0.36836624267341944</v>
      </c>
      <c r="U51" s="199">
        <f t="shared" si="16"/>
        <v>3.9677934223881137</v>
      </c>
      <c r="V51" s="196">
        <f t="shared" si="17"/>
        <v>193867.10213486233</v>
      </c>
      <c r="W51" s="196">
        <f t="shared" si="18"/>
        <v>133125.72010075295</v>
      </c>
      <c r="X51" s="196">
        <f t="shared" si="19"/>
        <v>279617.3806241834</v>
      </c>
      <c r="Y51" s="200">
        <f t="shared" si="20"/>
        <v>0.2796173806241834</v>
      </c>
      <c r="Z51" s="269">
        <f t="shared" si="21"/>
        <v>218875.99859007401</v>
      </c>
      <c r="AA51" s="200">
        <f t="shared" si="22"/>
        <v>0.21887599859007401</v>
      </c>
      <c r="AB51" s="255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</row>
    <row r="52" spans="1:47" ht="19.5" customHeight="1">
      <c r="A52" s="218" t="s">
        <v>143</v>
      </c>
      <c r="B52" s="219">
        <v>24.719999000000001</v>
      </c>
      <c r="C52" s="220">
        <v>27.469999000000001</v>
      </c>
      <c r="D52" s="220">
        <v>24.01</v>
      </c>
      <c r="E52" s="220">
        <v>24.440000999999999</v>
      </c>
      <c r="F52" s="220">
        <v>20.870619000000001</v>
      </c>
      <c r="G52" s="220">
        <v>1513988000</v>
      </c>
      <c r="H52" s="220"/>
      <c r="I52" s="220">
        <f t="shared" ref="I52:N52" si="64">(I53/B53*B52)/B53*B52</f>
        <v>0.91918395478258419</v>
      </c>
      <c r="J52" s="220">
        <f t="shared" si="64"/>
        <v>1.1341030549341009</v>
      </c>
      <c r="K52" s="220">
        <f t="shared" si="64"/>
        <v>0.86574135094446392</v>
      </c>
      <c r="L52" s="220">
        <f t="shared" si="64"/>
        <v>0.89166259974330142</v>
      </c>
      <c r="M52" s="220">
        <f t="shared" si="64"/>
        <v>0.75806003803830158</v>
      </c>
      <c r="N52" s="220">
        <f t="shared" si="64"/>
        <v>50789763.980028301</v>
      </c>
      <c r="O52" s="220"/>
      <c r="P52" s="196">
        <f t="shared" si="24"/>
        <v>142633.6633663367</v>
      </c>
      <c r="Q52" s="196">
        <f>((Q51+R51)/2)*K52/K51</f>
        <v>66192.782040724167</v>
      </c>
      <c r="R52" s="196">
        <f>(Q51+R51)/2</f>
        <v>67689.875460606534</v>
      </c>
      <c r="S52" s="196">
        <f t="shared" si="27"/>
        <v>-62661.137792584836</v>
      </c>
      <c r="T52" s="224"/>
      <c r="U52" s="199">
        <f t="shared" si="16"/>
        <v>3.3565228183876417</v>
      </c>
      <c r="V52" s="196">
        <f t="shared" si="17"/>
        <v>164825.84479861797</v>
      </c>
      <c r="W52" s="196">
        <f t="shared" si="18"/>
        <v>102164.70700603313</v>
      </c>
      <c r="X52" s="196">
        <f t="shared" si="19"/>
        <v>276516.32086766738</v>
      </c>
      <c r="Y52" s="200">
        <f t="shared" si="20"/>
        <v>0.27651632086766736</v>
      </c>
      <c r="Z52" s="269">
        <f t="shared" si="21"/>
        <v>213855.18307508255</v>
      </c>
      <c r="AA52" s="200">
        <f t="shared" si="22"/>
        <v>0.21385518307508256</v>
      </c>
      <c r="AB52" s="255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</row>
    <row r="53" spans="1:47" ht="19.5" customHeight="1">
      <c r="A53" s="218" t="s">
        <v>144</v>
      </c>
      <c r="B53" s="219">
        <v>24.52</v>
      </c>
      <c r="C53" s="220">
        <v>25.370000999999998</v>
      </c>
      <c r="D53" s="220">
        <v>23.32</v>
      </c>
      <c r="E53" s="220">
        <v>25.16</v>
      </c>
      <c r="F53" s="220">
        <v>21.485461999999998</v>
      </c>
      <c r="G53" s="220">
        <v>1276622500</v>
      </c>
      <c r="H53" s="220"/>
      <c r="I53" s="220">
        <f t="shared" ref="I53:N53" si="65">(I54/B54*B53)/B54*B53</f>
        <v>0.90437066916389108</v>
      </c>
      <c r="J53" s="220">
        <f t="shared" si="65"/>
        <v>0.96733344109184427</v>
      </c>
      <c r="K53" s="220">
        <f t="shared" si="65"/>
        <v>0.81669694972967943</v>
      </c>
      <c r="L53" s="220">
        <f t="shared" si="65"/>
        <v>0.94497296898946137</v>
      </c>
      <c r="M53" s="220">
        <f t="shared" si="65"/>
        <v>0.80338244291338334</v>
      </c>
      <c r="N53" s="220">
        <f t="shared" si="65"/>
        <v>36112397.128785402</v>
      </c>
      <c r="O53" s="220"/>
      <c r="P53" s="196">
        <f t="shared" si="24"/>
        <v>138534.65346534658</v>
      </c>
      <c r="Q53" s="196">
        <f t="shared" ref="Q53:Q63" si="66">Q52*K53/K52</f>
        <v>62442.949187775099</v>
      </c>
      <c r="R53" s="196">
        <f t="shared" ref="R53:R63" si="67">R52</f>
        <v>67689.875460606534</v>
      </c>
      <c r="S53" s="196">
        <f t="shared" si="27"/>
        <v>-64588.892533387268</v>
      </c>
      <c r="T53" s="224"/>
      <c r="U53" s="199">
        <f t="shared" si="16"/>
        <v>3.1928791598238289</v>
      </c>
      <c r="V53" s="196">
        <f t="shared" si="17"/>
        <v>161956.53786792487</v>
      </c>
      <c r="W53" s="196">
        <f t="shared" si="18"/>
        <v>97367.645334537607</v>
      </c>
      <c r="X53" s="196">
        <f t="shared" si="19"/>
        <v>268667.47811372823</v>
      </c>
      <c r="Y53" s="200">
        <f t="shared" si="20"/>
        <v>0.26866747811372821</v>
      </c>
      <c r="Z53" s="269">
        <f t="shared" si="21"/>
        <v>204078.58558034096</v>
      </c>
      <c r="AA53" s="200">
        <f t="shared" si="22"/>
        <v>0.20407858558034098</v>
      </c>
      <c r="AB53" s="255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</row>
    <row r="54" spans="1:47" ht="19.5" customHeight="1">
      <c r="A54" s="218" t="s">
        <v>145</v>
      </c>
      <c r="B54" s="219">
        <v>25.27</v>
      </c>
      <c r="C54" s="220">
        <v>27.379999000000002</v>
      </c>
      <c r="D54" s="220">
        <v>23.540001</v>
      </c>
      <c r="E54" s="220">
        <v>25.25</v>
      </c>
      <c r="F54" s="220">
        <v>21.562315000000002</v>
      </c>
      <c r="G54" s="220">
        <v>1670716200</v>
      </c>
      <c r="H54" s="220"/>
      <c r="I54" s="220">
        <f t="shared" ref="I54:N54" si="68">(I55/B55*B54)/B55*B54</f>
        <v>0.96054125154504233</v>
      </c>
      <c r="J54" s="220">
        <f t="shared" si="68"/>
        <v>1.1266839013998924</v>
      </c>
      <c r="K54" s="220">
        <f t="shared" si="68"/>
        <v>0.83217908258085727</v>
      </c>
      <c r="L54" s="220">
        <f t="shared" si="68"/>
        <v>0.95174559850556362</v>
      </c>
      <c r="M54" s="220">
        <f t="shared" si="68"/>
        <v>0.80914008278771776</v>
      </c>
      <c r="N54" s="220">
        <f t="shared" si="68"/>
        <v>61849571.665769793</v>
      </c>
      <c r="O54" s="220"/>
      <c r="P54" s="196">
        <f t="shared" si="24"/>
        <v>139841.59009900995</v>
      </c>
      <c r="Q54" s="196">
        <f t="shared" si="66"/>
        <v>63626.680846457632</v>
      </c>
      <c r="R54" s="196">
        <f t="shared" si="67"/>
        <v>67689.875460606534</v>
      </c>
      <c r="S54" s="196">
        <f t="shared" si="27"/>
        <v>-66524.679585609716</v>
      </c>
      <c r="T54" s="224"/>
      <c r="U54" s="199">
        <f t="shared" si="16"/>
        <v>3.1196161612856326</v>
      </c>
      <c r="V54" s="196">
        <f t="shared" si="17"/>
        <v>162871.39351148924</v>
      </c>
      <c r="W54" s="196">
        <f t="shared" si="18"/>
        <v>96346.713925879521</v>
      </c>
      <c r="X54" s="196">
        <f t="shared" si="19"/>
        <v>271158.14640607411</v>
      </c>
      <c r="Y54" s="200">
        <f t="shared" si="20"/>
        <v>0.27115814640607411</v>
      </c>
      <c r="Z54" s="269">
        <f t="shared" si="21"/>
        <v>204633.46682046441</v>
      </c>
      <c r="AA54" s="200">
        <f t="shared" si="22"/>
        <v>0.2046334668204644</v>
      </c>
      <c r="AB54" s="255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</row>
    <row r="55" spans="1:47" ht="19.5" customHeight="1">
      <c r="A55" s="218" t="s">
        <v>146</v>
      </c>
      <c r="B55" s="219">
        <v>25.440000999999999</v>
      </c>
      <c r="C55" s="220">
        <v>28.059999000000001</v>
      </c>
      <c r="D55" s="220">
        <v>25.25</v>
      </c>
      <c r="E55" s="220">
        <v>27.450001</v>
      </c>
      <c r="F55" s="220">
        <v>23.441009999999999</v>
      </c>
      <c r="G55" s="220">
        <v>1411620800</v>
      </c>
      <c r="H55" s="220"/>
      <c r="I55" s="220">
        <f t="shared" ref="I55:N55" si="69">(I56/B56*B55)/B56*B55</f>
        <v>0.97350858360616532</v>
      </c>
      <c r="J55" s="220">
        <f t="shared" si="69"/>
        <v>1.183342698731072</v>
      </c>
      <c r="K55" s="220">
        <f t="shared" si="69"/>
        <v>0.95747315486090434</v>
      </c>
      <c r="L55" s="220">
        <f t="shared" si="69"/>
        <v>1.1248195119518052</v>
      </c>
      <c r="M55" s="220">
        <f t="shared" si="69"/>
        <v>0.95628112391919795</v>
      </c>
      <c r="N55" s="220">
        <f t="shared" si="69"/>
        <v>44153732.968815655</v>
      </c>
      <c r="O55" s="220"/>
      <c r="P55" s="196">
        <f t="shared" si="24"/>
        <v>150000.00000000006</v>
      </c>
      <c r="Q55" s="196">
        <f t="shared" si="66"/>
        <v>73206.404869550897</v>
      </c>
      <c r="R55" s="196">
        <f t="shared" si="67"/>
        <v>67689.875460606534</v>
      </c>
      <c r="S55" s="196">
        <f t="shared" si="27"/>
        <v>-68468.532417216426</v>
      </c>
      <c r="T55" s="224"/>
      <c r="U55" s="199">
        <f t="shared" si="16"/>
        <v>3.1794149483751522</v>
      </c>
      <c r="V55" s="196">
        <f t="shared" si="17"/>
        <v>169982.28044218229</v>
      </c>
      <c r="W55" s="196">
        <f t="shared" si="18"/>
        <v>101513.74802496587</v>
      </c>
      <c r="X55" s="196">
        <f t="shared" si="19"/>
        <v>290896.28033015749</v>
      </c>
      <c r="Y55" s="200">
        <f t="shared" si="20"/>
        <v>0.29089628033015746</v>
      </c>
      <c r="Z55" s="269">
        <f t="shared" si="21"/>
        <v>222427.74791294106</v>
      </c>
      <c r="AA55" s="200">
        <f t="shared" si="22"/>
        <v>0.22242774791294107</v>
      </c>
      <c r="AB55" s="255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</row>
    <row r="56" spans="1:47" ht="19.5" customHeight="1">
      <c r="A56" s="218" t="s">
        <v>147</v>
      </c>
      <c r="B56" s="219">
        <v>27.440000999999999</v>
      </c>
      <c r="C56" s="220">
        <v>29.870000999999998</v>
      </c>
      <c r="D56" s="220">
        <v>27.190000999999999</v>
      </c>
      <c r="E56" s="220">
        <v>29.790001</v>
      </c>
      <c r="F56" s="220">
        <v>25.439266</v>
      </c>
      <c r="G56" s="220">
        <v>1525708300</v>
      </c>
      <c r="H56" s="220"/>
      <c r="I56" s="220">
        <f t="shared" ref="I56:N56" si="70">(I57/B57*B56)/B57*B56</f>
        <v>1.1325927642933957</v>
      </c>
      <c r="J56" s="220">
        <f t="shared" si="70"/>
        <v>1.3409287656240214</v>
      </c>
      <c r="K56" s="220">
        <f t="shared" si="70"/>
        <v>1.1102538516784686</v>
      </c>
      <c r="L56" s="220">
        <f t="shared" si="70"/>
        <v>1.3247659214582648</v>
      </c>
      <c r="M56" s="220">
        <f t="shared" si="70"/>
        <v>1.1262689101792855</v>
      </c>
      <c r="N56" s="220">
        <f t="shared" si="70"/>
        <v>51579169.669159129</v>
      </c>
      <c r="O56" s="220"/>
      <c r="P56" s="196">
        <f t="shared" si="24"/>
        <v>161524.75841584164</v>
      </c>
      <c r="Q56" s="196">
        <f t="shared" si="66"/>
        <v>84887.699003696645</v>
      </c>
      <c r="R56" s="196">
        <f t="shared" si="67"/>
        <v>67689.875460606534</v>
      </c>
      <c r="S56" s="196">
        <f t="shared" si="27"/>
        <v>-70420.484635621498</v>
      </c>
      <c r="T56" s="224"/>
      <c r="U56" s="199">
        <f t="shared" si="16"/>
        <v>3.2549425790305091</v>
      </c>
      <c r="V56" s="196">
        <f t="shared" si="17"/>
        <v>178049.61133327143</v>
      </c>
      <c r="W56" s="196">
        <f t="shared" si="18"/>
        <v>107629.12669764993</v>
      </c>
      <c r="X56" s="196">
        <f t="shared" si="19"/>
        <v>314102.33288014482</v>
      </c>
      <c r="Y56" s="200">
        <f t="shared" si="20"/>
        <v>0.31410233288014483</v>
      </c>
      <c r="Z56" s="269">
        <f t="shared" si="21"/>
        <v>243681.84824452334</v>
      </c>
      <c r="AA56" s="200">
        <f t="shared" si="22"/>
        <v>0.24368184824452332</v>
      </c>
      <c r="AB56" s="255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</row>
    <row r="57" spans="1:47" ht="19.5" customHeight="1">
      <c r="A57" s="218" t="s">
        <v>148</v>
      </c>
      <c r="B57" s="219">
        <v>30.08</v>
      </c>
      <c r="C57" s="220">
        <v>31.469999000000001</v>
      </c>
      <c r="D57" s="220">
        <v>29.309999000000001</v>
      </c>
      <c r="E57" s="220">
        <v>29.950001</v>
      </c>
      <c r="F57" s="220">
        <v>25.575897000000001</v>
      </c>
      <c r="G57" s="220">
        <v>1799755700</v>
      </c>
      <c r="H57" s="220"/>
      <c r="I57" s="220">
        <f t="shared" ref="I57:N57" si="71">(I58/B58*B57)/B58*B57</f>
        <v>1.3610096386206874</v>
      </c>
      <c r="J57" s="220">
        <f t="shared" si="71"/>
        <v>1.4884309474998443</v>
      </c>
      <c r="K57" s="220">
        <f t="shared" si="71"/>
        <v>1.2901358652767789</v>
      </c>
      <c r="L57" s="220">
        <f t="shared" si="71"/>
        <v>1.3390345859943913</v>
      </c>
      <c r="M57" s="220">
        <f t="shared" si="71"/>
        <v>1.1383994874493888</v>
      </c>
      <c r="N57" s="220">
        <f t="shared" si="71"/>
        <v>71772561.186902955</v>
      </c>
      <c r="O57" s="220"/>
      <c r="P57" s="196">
        <f t="shared" si="24"/>
        <v>174118.80594059412</v>
      </c>
      <c r="Q57" s="196">
        <f t="shared" si="66"/>
        <v>98641.103419657535</v>
      </c>
      <c r="R57" s="196">
        <f t="shared" si="67"/>
        <v>67689.875460606534</v>
      </c>
      <c r="S57" s="196">
        <f t="shared" si="27"/>
        <v>-72380.569988269926</v>
      </c>
      <c r="T57" s="224"/>
      <c r="U57" s="199">
        <f t="shared" si="16"/>
        <v>3.3407954847604602</v>
      </c>
      <c r="V57" s="196">
        <f t="shared" si="17"/>
        <v>186865.44460059816</v>
      </c>
      <c r="W57" s="196">
        <f t="shared" si="18"/>
        <v>114484.87461232823</v>
      </c>
      <c r="X57" s="196">
        <f t="shared" si="19"/>
        <v>340449.78482085816</v>
      </c>
      <c r="Y57" s="200">
        <f t="shared" si="20"/>
        <v>0.34044978482085814</v>
      </c>
      <c r="Z57" s="269">
        <f t="shared" si="21"/>
        <v>268069.21483258822</v>
      </c>
      <c r="AA57" s="200">
        <f t="shared" si="22"/>
        <v>0.26806921483258822</v>
      </c>
      <c r="AB57" s="255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</row>
    <row r="58" spans="1:47" ht="19.5" customHeight="1">
      <c r="A58" s="218" t="s">
        <v>149</v>
      </c>
      <c r="B58" s="219">
        <v>29.700001</v>
      </c>
      <c r="C58" s="220">
        <v>32.75</v>
      </c>
      <c r="D58" s="220">
        <v>29.26</v>
      </c>
      <c r="E58" s="220">
        <v>31.799999</v>
      </c>
      <c r="F58" s="220">
        <v>27.155716000000002</v>
      </c>
      <c r="G58" s="220">
        <v>1821510200</v>
      </c>
      <c r="H58" s="220"/>
      <c r="I58" s="220">
        <f t="shared" ref="I58:N58" si="72">(I59/B59*B58)/B59*B58</f>
        <v>1.3268397228124118</v>
      </c>
      <c r="J58" s="220">
        <f t="shared" si="72"/>
        <v>1.6119732913379345</v>
      </c>
      <c r="K58" s="220">
        <f t="shared" si="72"/>
        <v>1.2857380156433158</v>
      </c>
      <c r="L58" s="220">
        <f t="shared" si="72"/>
        <v>1.5095667616927704</v>
      </c>
      <c r="M58" s="220">
        <f t="shared" si="72"/>
        <v>1.2833805678412658</v>
      </c>
      <c r="N58" s="220">
        <f t="shared" si="72"/>
        <v>73518145.578434303</v>
      </c>
      <c r="O58" s="220"/>
      <c r="P58" s="196">
        <f t="shared" si="24"/>
        <v>173821.78217821787</v>
      </c>
      <c r="Q58" s="196">
        <f t="shared" si="66"/>
        <v>98304.852988835308</v>
      </c>
      <c r="R58" s="196">
        <f t="shared" si="67"/>
        <v>67689.875460606534</v>
      </c>
      <c r="S58" s="196">
        <f t="shared" si="27"/>
        <v>-74348.822363221057</v>
      </c>
      <c r="T58" s="224"/>
      <c r="U58" s="199">
        <f t="shared" si="16"/>
        <v>3.248358884004269</v>
      </c>
      <c r="V58" s="196">
        <f t="shared" si="17"/>
        <v>186657.52796693478</v>
      </c>
      <c r="W58" s="196">
        <f t="shared" si="18"/>
        <v>112308.70560371372</v>
      </c>
      <c r="X58" s="196">
        <f t="shared" si="19"/>
        <v>339816.51062765974</v>
      </c>
      <c r="Y58" s="200">
        <f t="shared" si="20"/>
        <v>0.33981651062765972</v>
      </c>
      <c r="Z58" s="269">
        <f t="shared" si="21"/>
        <v>265467.68826443865</v>
      </c>
      <c r="AA58" s="200">
        <f t="shared" si="22"/>
        <v>0.26546768826443867</v>
      </c>
      <c r="AB58" s="255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</row>
    <row r="59" spans="1:47" ht="19.5" customHeight="1">
      <c r="A59" s="218" t="s">
        <v>150</v>
      </c>
      <c r="B59" s="219">
        <v>31.690000999999999</v>
      </c>
      <c r="C59" s="220">
        <v>33.459999000000003</v>
      </c>
      <c r="D59" s="220">
        <v>29.93</v>
      </c>
      <c r="E59" s="220">
        <v>33.389999000000003</v>
      </c>
      <c r="F59" s="220">
        <v>28.513497999999998</v>
      </c>
      <c r="G59" s="220">
        <v>1414186200</v>
      </c>
      <c r="H59" s="220"/>
      <c r="I59" s="220">
        <f t="shared" ref="I59:N59" si="73">(I60/B60*B59)/B60*B59</f>
        <v>1.5106019564012956</v>
      </c>
      <c r="J59" s="220">
        <f t="shared" si="73"/>
        <v>1.6826240047244119</v>
      </c>
      <c r="K59" s="220">
        <f t="shared" si="73"/>
        <v>1.3452942162421047</v>
      </c>
      <c r="L59" s="220">
        <f t="shared" si="73"/>
        <v>1.6642973597506985</v>
      </c>
      <c r="M59" s="220">
        <f t="shared" si="73"/>
        <v>1.4149266989098002</v>
      </c>
      <c r="N59" s="220">
        <f t="shared" si="73"/>
        <v>44314363.803409547</v>
      </c>
      <c r="O59" s="220"/>
      <c r="P59" s="196">
        <f t="shared" si="24"/>
        <v>177801.98019801982</v>
      </c>
      <c r="Q59" s="196">
        <f t="shared" si="66"/>
        <v>102858.39614708761</v>
      </c>
      <c r="R59" s="196">
        <f t="shared" si="67"/>
        <v>67689.875460606534</v>
      </c>
      <c r="S59" s="196">
        <f t="shared" si="27"/>
        <v>-76325.275789734485</v>
      </c>
      <c r="T59" s="224"/>
      <c r="U59" s="199">
        <f t="shared" si="16"/>
        <v>3.2163900243861847</v>
      </c>
      <c r="V59" s="196">
        <f t="shared" si="17"/>
        <v>189443.66658079615</v>
      </c>
      <c r="W59" s="196">
        <f t="shared" si="18"/>
        <v>113118.39079106167</v>
      </c>
      <c r="X59" s="196">
        <f t="shared" si="19"/>
        <v>348350.25180571398</v>
      </c>
      <c r="Y59" s="200">
        <f t="shared" si="20"/>
        <v>0.348350251805714</v>
      </c>
      <c r="Z59" s="269">
        <f t="shared" si="21"/>
        <v>272024.97601597948</v>
      </c>
      <c r="AA59" s="200">
        <f t="shared" si="22"/>
        <v>0.27202497601597947</v>
      </c>
      <c r="AB59" s="255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</row>
    <row r="60" spans="1:47" ht="19.5" customHeight="1">
      <c r="A60" s="218" t="s">
        <v>151</v>
      </c>
      <c r="B60" s="219">
        <v>33.490001999999997</v>
      </c>
      <c r="C60" s="220">
        <v>34.860000999999997</v>
      </c>
      <c r="D60" s="220">
        <v>32.360000999999997</v>
      </c>
      <c r="E60" s="220">
        <v>32.419998</v>
      </c>
      <c r="F60" s="220">
        <v>27.685154000000001</v>
      </c>
      <c r="G60" s="220">
        <v>1904565100</v>
      </c>
      <c r="H60" s="220"/>
      <c r="I60" s="220">
        <f t="shared" ref="I60:N60" si="74">(I61/B61*B60)/B61*B60</f>
        <v>1.6870808041433074</v>
      </c>
      <c r="J60" s="220">
        <f t="shared" si="74"/>
        <v>1.826375293465087</v>
      </c>
      <c r="K60" s="220">
        <f t="shared" si="74"/>
        <v>1.5726094971929723</v>
      </c>
      <c r="L60" s="220">
        <f t="shared" si="74"/>
        <v>1.5690041040035096</v>
      </c>
      <c r="M60" s="220">
        <f t="shared" si="74"/>
        <v>1.3339109273468086</v>
      </c>
      <c r="N60" s="220">
        <f t="shared" si="74"/>
        <v>80375367.67242007</v>
      </c>
      <c r="O60" s="220"/>
      <c r="P60" s="196">
        <f t="shared" si="24"/>
        <v>192237.6297029703</v>
      </c>
      <c r="Q60" s="196">
        <f t="shared" si="66"/>
        <v>120238.44947374451</v>
      </c>
      <c r="R60" s="196">
        <f t="shared" si="67"/>
        <v>67689.875460606534</v>
      </c>
      <c r="S60" s="196">
        <f t="shared" si="27"/>
        <v>-78309.964438858384</v>
      </c>
      <c r="T60" s="224"/>
      <c r="U60" s="199">
        <f t="shared" si="16"/>
        <v>3.3192136789503834</v>
      </c>
      <c r="V60" s="196">
        <f t="shared" si="17"/>
        <v>199548.62123426146</v>
      </c>
      <c r="W60" s="196">
        <f t="shared" si="18"/>
        <v>121238.65679540308</v>
      </c>
      <c r="X60" s="196">
        <f t="shared" si="19"/>
        <v>380165.95463732135</v>
      </c>
      <c r="Y60" s="200">
        <f t="shared" si="20"/>
        <v>0.38016595463732133</v>
      </c>
      <c r="Z60" s="269">
        <f t="shared" si="21"/>
        <v>301855.99019846297</v>
      </c>
      <c r="AA60" s="200">
        <f t="shared" si="22"/>
        <v>0.30185599019846299</v>
      </c>
      <c r="AB60" s="255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</row>
    <row r="61" spans="1:47" ht="19.5" customHeight="1">
      <c r="A61" s="218" t="s">
        <v>152</v>
      </c>
      <c r="B61" s="219">
        <v>32.610000999999997</v>
      </c>
      <c r="C61" s="220">
        <v>36</v>
      </c>
      <c r="D61" s="220">
        <v>32.419998</v>
      </c>
      <c r="E61" s="220">
        <v>35.18</v>
      </c>
      <c r="F61" s="220">
        <v>30.042069999999999</v>
      </c>
      <c r="G61" s="220">
        <v>1912564700</v>
      </c>
      <c r="H61" s="220"/>
      <c r="I61" s="220">
        <f t="shared" ref="I61:N61" si="75">(I62/B62*B61)/B62*B61</f>
        <v>1.5995844046758692</v>
      </c>
      <c r="J61" s="220">
        <f t="shared" si="75"/>
        <v>1.947781491124259</v>
      </c>
      <c r="K61" s="220">
        <f t="shared" si="75"/>
        <v>1.5784462904885865</v>
      </c>
      <c r="L61" s="220">
        <f t="shared" si="75"/>
        <v>1.8475226966264127</v>
      </c>
      <c r="M61" s="220">
        <f t="shared" si="75"/>
        <v>1.5706978542756851</v>
      </c>
      <c r="N61" s="220">
        <f t="shared" si="75"/>
        <v>81051974.738148019</v>
      </c>
      <c r="O61" s="220"/>
      <c r="P61" s="196">
        <f t="shared" si="24"/>
        <v>192594.04752475247</v>
      </c>
      <c r="Q61" s="196">
        <f t="shared" si="66"/>
        <v>120684.71854245869</v>
      </c>
      <c r="R61" s="196">
        <f t="shared" si="67"/>
        <v>67689.875460606534</v>
      </c>
      <c r="S61" s="196">
        <f t="shared" si="27"/>
        <v>-80302.922624020299</v>
      </c>
      <c r="T61" s="224"/>
      <c r="U61" s="199">
        <f t="shared" si="16"/>
        <v>3.2412758400340289</v>
      </c>
      <c r="V61" s="196">
        <f t="shared" si="17"/>
        <v>199798.11370950899</v>
      </c>
      <c r="W61" s="196">
        <f t="shared" si="18"/>
        <v>119495.1910854887</v>
      </c>
      <c r="X61" s="196">
        <f t="shared" si="19"/>
        <v>380968.6415278177</v>
      </c>
      <c r="Y61" s="200">
        <f t="shared" si="20"/>
        <v>0.38096864152781768</v>
      </c>
      <c r="Z61" s="269">
        <f t="shared" si="21"/>
        <v>300665.71890379739</v>
      </c>
      <c r="AA61" s="200">
        <f t="shared" si="22"/>
        <v>0.3006657189037974</v>
      </c>
      <c r="AB61" s="255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</row>
    <row r="62" spans="1:47" ht="19.5" customHeight="1">
      <c r="A62" s="218" t="s">
        <v>153</v>
      </c>
      <c r="B62" s="219">
        <v>35.43</v>
      </c>
      <c r="C62" s="220">
        <v>36.18</v>
      </c>
      <c r="D62" s="220">
        <v>33.729999999999997</v>
      </c>
      <c r="E62" s="220">
        <v>35.380001</v>
      </c>
      <c r="F62" s="220">
        <v>30.212864</v>
      </c>
      <c r="G62" s="220">
        <v>1497010400</v>
      </c>
      <c r="H62" s="220"/>
      <c r="I62" s="220">
        <f t="shared" ref="I62:N62" si="76">(I63/B63*B62)/B63*B62</f>
        <v>1.8881993408921578</v>
      </c>
      <c r="J62" s="220">
        <f t="shared" si="76"/>
        <v>1.9673080005727799</v>
      </c>
      <c r="K62" s="220">
        <f t="shared" si="76"/>
        <v>1.7085847421844103</v>
      </c>
      <c r="L62" s="220">
        <f t="shared" si="76"/>
        <v>1.8685890253888948</v>
      </c>
      <c r="M62" s="220">
        <f t="shared" si="76"/>
        <v>1.5886079607594772</v>
      </c>
      <c r="N62" s="220">
        <f t="shared" si="76"/>
        <v>49657055.502926335</v>
      </c>
      <c r="O62" s="220"/>
      <c r="P62" s="196">
        <f t="shared" si="24"/>
        <v>200376.23762376234</v>
      </c>
      <c r="Q62" s="196">
        <f t="shared" si="66"/>
        <v>130634.83373427833</v>
      </c>
      <c r="R62" s="196">
        <f t="shared" si="67"/>
        <v>67689.875460606534</v>
      </c>
      <c r="S62" s="196">
        <f t="shared" si="27"/>
        <v>-82304.184801620388</v>
      </c>
      <c r="T62" s="224"/>
      <c r="U62" s="199">
        <f t="shared" si="16"/>
        <v>3.2570168057735414</v>
      </c>
      <c r="V62" s="196">
        <f t="shared" si="17"/>
        <v>205245.64677881589</v>
      </c>
      <c r="W62" s="196">
        <f t="shared" si="18"/>
        <v>122941.4619771955</v>
      </c>
      <c r="X62" s="196">
        <f t="shared" si="19"/>
        <v>398700.94681864721</v>
      </c>
      <c r="Y62" s="200">
        <f t="shared" si="20"/>
        <v>0.39870094681864721</v>
      </c>
      <c r="Z62" s="269">
        <f t="shared" si="21"/>
        <v>316396.76201702683</v>
      </c>
      <c r="AA62" s="200">
        <f t="shared" si="22"/>
        <v>0.31639676201702682</v>
      </c>
      <c r="AB62" s="255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</row>
    <row r="63" spans="1:47" ht="19.5" customHeight="1">
      <c r="A63" s="218" t="s">
        <v>154</v>
      </c>
      <c r="B63" s="272">
        <v>35.709999000000003</v>
      </c>
      <c r="C63" s="273">
        <v>36.639999000000003</v>
      </c>
      <c r="D63" s="273">
        <v>34.130001</v>
      </c>
      <c r="E63" s="273">
        <v>36.459999000000003</v>
      </c>
      <c r="F63" s="273">
        <v>31.135128000000002</v>
      </c>
      <c r="G63" s="273">
        <v>1740828600</v>
      </c>
      <c r="H63" s="273"/>
      <c r="I63" s="273">
        <f t="shared" ref="I63:N63" si="77">(I64/B64*B63)/B64*B63</f>
        <v>1.918161690838297</v>
      </c>
      <c r="J63" s="273">
        <f t="shared" si="77"/>
        <v>2.0176514291461305</v>
      </c>
      <c r="K63" s="273">
        <f t="shared" si="77"/>
        <v>1.7493489287114772</v>
      </c>
      <c r="L63" s="273">
        <f t="shared" si="77"/>
        <v>1.9844100458434597</v>
      </c>
      <c r="M63" s="273">
        <f t="shared" si="77"/>
        <v>1.6870744722492819</v>
      </c>
      <c r="N63" s="273">
        <f t="shared" si="77"/>
        <v>67149588.404041708</v>
      </c>
      <c r="O63" s="273"/>
      <c r="P63" s="196">
        <f t="shared" si="24"/>
        <v>202752.48118811878</v>
      </c>
      <c r="Q63" s="196">
        <f t="shared" si="66"/>
        <v>133751.57860375918</v>
      </c>
      <c r="R63" s="196">
        <f t="shared" si="67"/>
        <v>67689.875460606534</v>
      </c>
      <c r="S63" s="196">
        <f t="shared" si="27"/>
        <v>-84313.785571627144</v>
      </c>
      <c r="T63" s="274">
        <f>(P63-P51)/P51</f>
        <v>0.40568367357151208</v>
      </c>
      <c r="U63" s="199">
        <f t="shared" si="16"/>
        <v>3.2075698513023863</v>
      </c>
      <c r="V63" s="196">
        <f t="shared" si="17"/>
        <v>206909.01727386541</v>
      </c>
      <c r="W63" s="196">
        <f t="shared" si="18"/>
        <v>122595.23170223826</v>
      </c>
      <c r="X63" s="196">
        <f t="shared" si="19"/>
        <v>404193.93525248452</v>
      </c>
      <c r="Y63" s="200">
        <f t="shared" si="20"/>
        <v>0.40419393525248454</v>
      </c>
      <c r="Z63" s="269">
        <f t="shared" si="21"/>
        <v>319880.14968085737</v>
      </c>
      <c r="AA63" s="200">
        <f t="shared" si="22"/>
        <v>0.31988014968085737</v>
      </c>
      <c r="AB63" s="255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</row>
    <row r="64" spans="1:47" ht="19.5" customHeight="1">
      <c r="A64" s="218" t="s">
        <v>155</v>
      </c>
      <c r="B64" s="219">
        <v>36.659999999999997</v>
      </c>
      <c r="C64" s="220">
        <v>39</v>
      </c>
      <c r="D64" s="220">
        <v>36.220001000000003</v>
      </c>
      <c r="E64" s="220">
        <v>37.07</v>
      </c>
      <c r="F64" s="220">
        <v>31.668415</v>
      </c>
      <c r="G64" s="220">
        <v>1759300400</v>
      </c>
      <c r="H64" s="220"/>
      <c r="I64" s="220">
        <f t="shared" ref="I64:N64" si="78">(I65/B65*B64)/B65*B64</f>
        <v>2.0215777933027983</v>
      </c>
      <c r="J64" s="220">
        <f t="shared" si="78"/>
        <v>2.2859379999999989</v>
      </c>
      <c r="K64" s="220">
        <f t="shared" si="78"/>
        <v>1.9701566427335049</v>
      </c>
      <c r="L64" s="220">
        <f t="shared" si="78"/>
        <v>2.0513666191280202</v>
      </c>
      <c r="M64" s="220">
        <f t="shared" si="78"/>
        <v>1.745362328749227</v>
      </c>
      <c r="N64" s="220">
        <f t="shared" si="78"/>
        <v>68582187.251485884</v>
      </c>
      <c r="O64" s="220"/>
      <c r="P64" s="196">
        <f t="shared" si="24"/>
        <v>215168.3227722772</v>
      </c>
      <c r="Q64" s="196">
        <f>((Q63+R63)/2)*K64/K63</f>
        <v>113433.97887439495</v>
      </c>
      <c r="R64" s="196">
        <f>(Q63+R63)/2</f>
        <v>100720.72703218285</v>
      </c>
      <c r="S64" s="196">
        <f t="shared" si="27"/>
        <v>-86331.7596781756</v>
      </c>
      <c r="T64" s="224"/>
      <c r="U64" s="199">
        <f t="shared" si="16"/>
        <v>3.6590132181021184</v>
      </c>
      <c r="V64" s="196">
        <f t="shared" si="17"/>
        <v>247309.72389148956</v>
      </c>
      <c r="W64" s="196">
        <f t="shared" si="18"/>
        <v>160977.96421331394</v>
      </c>
      <c r="X64" s="196">
        <f t="shared" si="19"/>
        <v>429323.02867885499</v>
      </c>
      <c r="Y64" s="200">
        <f t="shared" si="20"/>
        <v>0.42932302867885497</v>
      </c>
      <c r="Z64" s="269">
        <f t="shared" si="21"/>
        <v>342991.26900067937</v>
      </c>
      <c r="AA64" s="200">
        <f t="shared" si="22"/>
        <v>0.34299126900067939</v>
      </c>
      <c r="AB64" s="255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</row>
    <row r="65" spans="1:47" ht="19.5" customHeight="1">
      <c r="A65" s="218" t="s">
        <v>156</v>
      </c>
      <c r="B65" s="219">
        <v>37.200001</v>
      </c>
      <c r="C65" s="220">
        <v>37.970001000000003</v>
      </c>
      <c r="D65" s="220">
        <v>36.099997999999999</v>
      </c>
      <c r="E65" s="220">
        <v>36.57</v>
      </c>
      <c r="F65" s="220">
        <v>31.241268000000002</v>
      </c>
      <c r="G65" s="220">
        <v>1728110800</v>
      </c>
      <c r="H65" s="220"/>
      <c r="I65" s="220">
        <f t="shared" ref="I65:N65" si="79">(I66/B66*B65)/B66*B65</f>
        <v>2.08157201315991</v>
      </c>
      <c r="J65" s="220">
        <f t="shared" si="79"/>
        <v>2.1667881422079769</v>
      </c>
      <c r="K65" s="220">
        <f t="shared" si="79"/>
        <v>1.9571233438088955</v>
      </c>
      <c r="L65" s="220">
        <f t="shared" si="79"/>
        <v>1.9964021678985724</v>
      </c>
      <c r="M65" s="220">
        <f t="shared" si="79"/>
        <v>1.6985965898797681</v>
      </c>
      <c r="N65" s="220">
        <f t="shared" si="79"/>
        <v>66172036.03420265</v>
      </c>
      <c r="O65" s="220"/>
      <c r="P65" s="196">
        <f t="shared" si="24"/>
        <v>214455.43366336628</v>
      </c>
      <c r="Q65" s="196">
        <f t="shared" ref="Q65:Q75" si="80">Q64*K65/K64</f>
        <v>112683.57206774298</v>
      </c>
      <c r="R65" s="196">
        <f t="shared" ref="R65:R75" si="81">R64</f>
        <v>100720.72703218285</v>
      </c>
      <c r="S65" s="196">
        <f t="shared" si="27"/>
        <v>-88358.142010167998</v>
      </c>
      <c r="T65" s="224"/>
      <c r="U65" s="199">
        <f t="shared" si="16"/>
        <v>3.5670301969373637</v>
      </c>
      <c r="V65" s="196">
        <f t="shared" si="17"/>
        <v>246810.70151525192</v>
      </c>
      <c r="W65" s="196">
        <f t="shared" si="18"/>
        <v>158452.55950508392</v>
      </c>
      <c r="X65" s="196">
        <f t="shared" si="19"/>
        <v>427859.73276329209</v>
      </c>
      <c r="Y65" s="200">
        <f t="shared" si="20"/>
        <v>0.42785973276329209</v>
      </c>
      <c r="Z65" s="269">
        <f t="shared" si="21"/>
        <v>339501.5907531241</v>
      </c>
      <c r="AA65" s="200">
        <f t="shared" si="22"/>
        <v>0.33950159075312408</v>
      </c>
      <c r="AB65" s="255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</row>
    <row r="66" spans="1:47" ht="19.5" customHeight="1">
      <c r="A66" s="218" t="s">
        <v>157</v>
      </c>
      <c r="B66" s="219">
        <v>36.68</v>
      </c>
      <c r="C66" s="220">
        <v>37.18</v>
      </c>
      <c r="D66" s="220">
        <v>34.009998000000003</v>
      </c>
      <c r="E66" s="220">
        <v>35.840000000000003</v>
      </c>
      <c r="F66" s="220">
        <v>30.617640999999999</v>
      </c>
      <c r="G66" s="220">
        <v>2509465300</v>
      </c>
      <c r="H66" s="220"/>
      <c r="I66" s="220">
        <f t="shared" ref="I66:N66" si="82">(I67/B67*B66)/B67*B66</f>
        <v>2.0237841536224521</v>
      </c>
      <c r="J66" s="220">
        <f t="shared" si="82"/>
        <v>2.0775620516444433</v>
      </c>
      <c r="K66" s="220">
        <f t="shared" si="82"/>
        <v>1.7370689371742878</v>
      </c>
      <c r="L66" s="220">
        <f t="shared" si="82"/>
        <v>1.9174944433773138</v>
      </c>
      <c r="M66" s="220">
        <f t="shared" si="82"/>
        <v>1.6314598715581046</v>
      </c>
      <c r="N66" s="220">
        <f t="shared" si="82"/>
        <v>139538393.41784501</v>
      </c>
      <c r="O66" s="220"/>
      <c r="P66" s="196">
        <f t="shared" si="24"/>
        <v>202039.59207920788</v>
      </c>
      <c r="Q66" s="196">
        <f t="shared" si="80"/>
        <v>100013.6927434399</v>
      </c>
      <c r="R66" s="196">
        <f t="shared" si="81"/>
        <v>100720.72703218285</v>
      </c>
      <c r="S66" s="196">
        <f t="shared" si="27"/>
        <v>-90392.967601877041</v>
      </c>
      <c r="T66" s="224"/>
      <c r="U66" s="199">
        <f t="shared" si="16"/>
        <v>3.3493791291912824</v>
      </c>
      <c r="V66" s="196">
        <f t="shared" si="17"/>
        <v>238119.61240634104</v>
      </c>
      <c r="W66" s="196">
        <f t="shared" si="18"/>
        <v>147726.64480446401</v>
      </c>
      <c r="X66" s="196">
        <f t="shared" si="19"/>
        <v>402774.01185483066</v>
      </c>
      <c r="Y66" s="200">
        <f t="shared" si="20"/>
        <v>0.40277401185483064</v>
      </c>
      <c r="Z66" s="269">
        <f t="shared" si="21"/>
        <v>312381.04425295361</v>
      </c>
      <c r="AA66" s="200">
        <f t="shared" si="22"/>
        <v>0.3123810442529536</v>
      </c>
      <c r="AB66" s="255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</row>
    <row r="67" spans="1:47" ht="19.5" customHeight="1">
      <c r="A67" s="218" t="s">
        <v>158</v>
      </c>
      <c r="B67" s="219">
        <v>35.810001</v>
      </c>
      <c r="C67" s="220">
        <v>37.5</v>
      </c>
      <c r="D67" s="220">
        <v>34.720001000000003</v>
      </c>
      <c r="E67" s="220">
        <v>34.770000000000003</v>
      </c>
      <c r="F67" s="220">
        <v>29.703555999999999</v>
      </c>
      <c r="G67" s="220">
        <v>2211173100</v>
      </c>
      <c r="H67" s="220"/>
      <c r="I67" s="220">
        <f t="shared" ref="I67:N67" si="83">(I68/B68*B67)/B68*B67</f>
        <v>1.9289199432271322</v>
      </c>
      <c r="J67" s="220">
        <f t="shared" si="83"/>
        <v>2.113478180473372</v>
      </c>
      <c r="K67" s="220">
        <f t="shared" si="83"/>
        <v>1.8103531391065373</v>
      </c>
      <c r="L67" s="220">
        <f t="shared" si="83"/>
        <v>1.8047102854630521</v>
      </c>
      <c r="M67" s="220">
        <f t="shared" si="83"/>
        <v>1.5355000401481071</v>
      </c>
      <c r="N67" s="220">
        <f t="shared" si="83"/>
        <v>108337002.06019901</v>
      </c>
      <c r="O67" s="220"/>
      <c r="P67" s="196">
        <f t="shared" si="24"/>
        <v>206257.43168316828</v>
      </c>
      <c r="Q67" s="196">
        <f t="shared" si="80"/>
        <v>104233.11288166601</v>
      </c>
      <c r="R67" s="196">
        <f t="shared" si="81"/>
        <v>100720.72703218285</v>
      </c>
      <c r="S67" s="196">
        <f t="shared" si="27"/>
        <v>-92436.271633551529</v>
      </c>
      <c r="T67" s="224"/>
      <c r="U67" s="199">
        <f t="shared" si="16"/>
        <v>3.3209707973977554</v>
      </c>
      <c r="V67" s="196">
        <f t="shared" si="17"/>
        <v>241072.10012911333</v>
      </c>
      <c r="W67" s="196">
        <f t="shared" si="18"/>
        <v>148635.82849556179</v>
      </c>
      <c r="X67" s="196">
        <f t="shared" si="19"/>
        <v>411211.27159701713</v>
      </c>
      <c r="Y67" s="200">
        <f t="shared" si="20"/>
        <v>0.41121127159701715</v>
      </c>
      <c r="Z67" s="269">
        <f t="shared" si="21"/>
        <v>318774.99996346561</v>
      </c>
      <c r="AA67" s="200">
        <f t="shared" si="22"/>
        <v>0.31877499996346559</v>
      </c>
      <c r="AB67" s="255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</row>
    <row r="68" spans="1:47" ht="19.5" customHeight="1">
      <c r="A68" s="218" t="s">
        <v>159</v>
      </c>
      <c r="B68" s="219">
        <v>35</v>
      </c>
      <c r="C68" s="220">
        <v>36.549999</v>
      </c>
      <c r="D68" s="220">
        <v>34.110000999999997</v>
      </c>
      <c r="E68" s="220">
        <v>36.549999</v>
      </c>
      <c r="F68" s="220">
        <v>31.22418</v>
      </c>
      <c r="G68" s="220">
        <v>2429662200</v>
      </c>
      <c r="H68" s="220"/>
      <c r="I68" s="220">
        <f t="shared" ref="I68:N68" si="84">(I69/B69*B68)/B69*B68</f>
        <v>1.8426447992745656</v>
      </c>
      <c r="J68" s="220">
        <f t="shared" si="84"/>
        <v>2.0077515594628093</v>
      </c>
      <c r="K68" s="220">
        <f t="shared" si="84"/>
        <v>1.7472993109876407</v>
      </c>
      <c r="L68" s="220">
        <f t="shared" si="84"/>
        <v>1.994219005720971</v>
      </c>
      <c r="M68" s="220">
        <f t="shared" si="84"/>
        <v>1.6967389392572982</v>
      </c>
      <c r="N68" s="220">
        <f t="shared" si="84"/>
        <v>130804631.91527055</v>
      </c>
      <c r="O68" s="220"/>
      <c r="P68" s="196">
        <f t="shared" si="24"/>
        <v>202633.66930693062</v>
      </c>
      <c r="Q68" s="196">
        <f t="shared" si="80"/>
        <v>100602.71799242261</v>
      </c>
      <c r="R68" s="196">
        <f t="shared" si="81"/>
        <v>100720.72703218285</v>
      </c>
      <c r="S68" s="196">
        <f t="shared" si="27"/>
        <v>-94488.089432024659</v>
      </c>
      <c r="T68" s="224"/>
      <c r="U68" s="199">
        <f t="shared" si="16"/>
        <v>3.210504076890544</v>
      </c>
      <c r="V68" s="196">
        <f t="shared" si="17"/>
        <v>238535.46646574695</v>
      </c>
      <c r="W68" s="196">
        <f t="shared" si="18"/>
        <v>144047.3770337223</v>
      </c>
      <c r="X68" s="196">
        <f t="shared" si="19"/>
        <v>403957.11433153611</v>
      </c>
      <c r="Y68" s="200">
        <f t="shared" si="20"/>
        <v>0.40395711433153614</v>
      </c>
      <c r="Z68" s="269">
        <f t="shared" si="21"/>
        <v>309469.02489951148</v>
      </c>
      <c r="AA68" s="200">
        <f t="shared" si="22"/>
        <v>0.3094690248995115</v>
      </c>
      <c r="AB68" s="255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</row>
    <row r="69" spans="1:47" ht="19.5" customHeight="1">
      <c r="A69" s="218" t="s">
        <v>160</v>
      </c>
      <c r="B69" s="219">
        <v>36.270000000000003</v>
      </c>
      <c r="C69" s="220">
        <v>37.900002000000001</v>
      </c>
      <c r="D69" s="220">
        <v>35.82</v>
      </c>
      <c r="E69" s="220">
        <v>37.740001999999997</v>
      </c>
      <c r="F69" s="220">
        <v>32.240783999999998</v>
      </c>
      <c r="G69" s="220">
        <v>1811072200</v>
      </c>
      <c r="H69" s="220"/>
      <c r="I69" s="220">
        <f t="shared" ref="I69:N69" si="85">(I70/B70*B69)/B70*B69</f>
        <v>1.9787942886233487</v>
      </c>
      <c r="J69" s="220">
        <f t="shared" si="85"/>
        <v>2.15880640968324</v>
      </c>
      <c r="K69" s="220">
        <f t="shared" si="85"/>
        <v>1.926881488078348</v>
      </c>
      <c r="L69" s="220">
        <f t="shared" si="85"/>
        <v>2.1261894055775583</v>
      </c>
      <c r="M69" s="220">
        <f t="shared" si="85"/>
        <v>1.8090231770400935</v>
      </c>
      <c r="N69" s="220">
        <f t="shared" si="85"/>
        <v>72677981.52587615</v>
      </c>
      <c r="O69" s="220"/>
      <c r="P69" s="196">
        <f t="shared" si="24"/>
        <v>212792.07920792073</v>
      </c>
      <c r="Q69" s="196">
        <f t="shared" si="80"/>
        <v>110942.36329801702</v>
      </c>
      <c r="R69" s="196">
        <f t="shared" si="81"/>
        <v>100720.72703218285</v>
      </c>
      <c r="S69" s="196">
        <f t="shared" si="27"/>
        <v>-96548.456471324767</v>
      </c>
      <c r="T69" s="224"/>
      <c r="U69" s="199">
        <f t="shared" si="16"/>
        <v>3.2472068192329719</v>
      </c>
      <c r="V69" s="196">
        <f t="shared" si="17"/>
        <v>245646.35339644004</v>
      </c>
      <c r="W69" s="196">
        <f t="shared" si="18"/>
        <v>149097.89692511526</v>
      </c>
      <c r="X69" s="196">
        <f t="shared" si="19"/>
        <v>424455.16953812062</v>
      </c>
      <c r="Y69" s="200">
        <f t="shared" si="20"/>
        <v>0.42445516953812062</v>
      </c>
      <c r="Z69" s="269">
        <f t="shared" si="21"/>
        <v>327906.71306679584</v>
      </c>
      <c r="AA69" s="200">
        <f t="shared" si="22"/>
        <v>0.32790671306679586</v>
      </c>
      <c r="AB69" s="255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</row>
    <row r="70" spans="1:47" ht="19.5" customHeight="1">
      <c r="A70" s="218" t="s">
        <v>161</v>
      </c>
      <c r="B70" s="219">
        <v>37.659999999999997</v>
      </c>
      <c r="C70" s="220">
        <v>37.659999999999997</v>
      </c>
      <c r="D70" s="220">
        <v>33.700001</v>
      </c>
      <c r="E70" s="220">
        <v>34.889999000000003</v>
      </c>
      <c r="F70" s="220">
        <v>29.806082</v>
      </c>
      <c r="G70" s="220">
        <v>2262048100</v>
      </c>
      <c r="H70" s="220"/>
      <c r="I70" s="220">
        <f t="shared" ref="I70:N70" si="86">(I71/B71*B70)/B71*B70</f>
        <v>2.1333699251249092</v>
      </c>
      <c r="J70" s="220">
        <f t="shared" si="86"/>
        <v>2.1315516689761984</v>
      </c>
      <c r="K70" s="220">
        <f t="shared" si="86"/>
        <v>1.7055469099541956</v>
      </c>
      <c r="L70" s="220">
        <f t="shared" si="86"/>
        <v>1.8171886940805926</v>
      </c>
      <c r="M70" s="220">
        <f t="shared" si="86"/>
        <v>1.5461183223984465</v>
      </c>
      <c r="N70" s="220">
        <f t="shared" si="86"/>
        <v>113379620.70827454</v>
      </c>
      <c r="O70" s="220"/>
      <c r="P70" s="196">
        <f t="shared" si="24"/>
        <v>200198.02574257419</v>
      </c>
      <c r="Q70" s="196">
        <f t="shared" si="80"/>
        <v>98198.7766640763</v>
      </c>
      <c r="R70" s="196">
        <f t="shared" si="81"/>
        <v>100720.72703218285</v>
      </c>
      <c r="S70" s="196">
        <f t="shared" si="27"/>
        <v>-98617.408373288621</v>
      </c>
      <c r="T70" s="224"/>
      <c r="U70" s="199">
        <f t="shared" si="16"/>
        <v>3.05137559117061</v>
      </c>
      <c r="V70" s="196">
        <f t="shared" si="17"/>
        <v>236830.51597069745</v>
      </c>
      <c r="W70" s="196">
        <f t="shared" si="18"/>
        <v>138213.10759740882</v>
      </c>
      <c r="X70" s="196">
        <f t="shared" si="19"/>
        <v>399117.52943883336</v>
      </c>
      <c r="Y70" s="200">
        <f t="shared" si="20"/>
        <v>0.39911752943883333</v>
      </c>
      <c r="Z70" s="269">
        <f t="shared" si="21"/>
        <v>300500.12106554472</v>
      </c>
      <c r="AA70" s="200">
        <f t="shared" si="22"/>
        <v>0.30050012106554475</v>
      </c>
      <c r="AB70" s="255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</row>
    <row r="71" spans="1:47" ht="19.5" customHeight="1">
      <c r="A71" s="218" t="s">
        <v>162</v>
      </c>
      <c r="B71" s="219">
        <v>34.610000999999997</v>
      </c>
      <c r="C71" s="220">
        <v>35.020000000000003</v>
      </c>
      <c r="D71" s="220">
        <v>32.349997999999999</v>
      </c>
      <c r="E71" s="220">
        <v>34.020000000000003</v>
      </c>
      <c r="F71" s="220">
        <v>29.062837999999999</v>
      </c>
      <c r="G71" s="220">
        <v>2012635000</v>
      </c>
      <c r="H71" s="220"/>
      <c r="I71" s="220">
        <f t="shared" ref="I71:N71" si="87">(I72/B72*B71)/B72*B71</f>
        <v>1.8018090366636665</v>
      </c>
      <c r="J71" s="220">
        <f t="shared" si="87"/>
        <v>1.8431790122124911</v>
      </c>
      <c r="K71" s="220">
        <f t="shared" si="87"/>
        <v>1.5716374093691177</v>
      </c>
      <c r="L71" s="220">
        <f t="shared" si="87"/>
        <v>1.7276936246793666</v>
      </c>
      <c r="M71" s="220">
        <f t="shared" si="87"/>
        <v>1.4699717387383875</v>
      </c>
      <c r="N71" s="220">
        <f t="shared" si="87"/>
        <v>89755561.993197098</v>
      </c>
      <c r="O71" s="220"/>
      <c r="P71" s="196">
        <f t="shared" si="24"/>
        <v>192178.20594059399</v>
      </c>
      <c r="Q71" s="196">
        <f t="shared" si="80"/>
        <v>90488.786944998326</v>
      </c>
      <c r="R71" s="196">
        <f t="shared" si="81"/>
        <v>100720.72703218285</v>
      </c>
      <c r="S71" s="196">
        <f t="shared" si="27"/>
        <v>-100694.98090817733</v>
      </c>
      <c r="T71" s="224"/>
      <c r="U71" s="199">
        <f t="shared" si="16"/>
        <v>2.9087739064161324</v>
      </c>
      <c r="V71" s="196">
        <f t="shared" si="17"/>
        <v>231216.64210931133</v>
      </c>
      <c r="W71" s="196">
        <f t="shared" si="18"/>
        <v>130521.661201134</v>
      </c>
      <c r="X71" s="196">
        <f t="shared" si="19"/>
        <v>383387.71991777519</v>
      </c>
      <c r="Y71" s="200">
        <f t="shared" si="20"/>
        <v>0.3833877199177752</v>
      </c>
      <c r="Z71" s="269">
        <f t="shared" si="21"/>
        <v>282692.73900959786</v>
      </c>
      <c r="AA71" s="200">
        <f t="shared" si="22"/>
        <v>0.28269273900959785</v>
      </c>
      <c r="AB71" s="255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</row>
    <row r="72" spans="1:47" ht="19.5" customHeight="1">
      <c r="A72" s="218" t="s">
        <v>163</v>
      </c>
      <c r="B72" s="219">
        <v>33.93</v>
      </c>
      <c r="C72" s="220">
        <v>35.849997999999999</v>
      </c>
      <c r="D72" s="220">
        <v>33.799999</v>
      </c>
      <c r="E72" s="220">
        <v>35.139999000000003</v>
      </c>
      <c r="F72" s="220">
        <v>30.019632000000001</v>
      </c>
      <c r="G72" s="220">
        <v>1951089100</v>
      </c>
      <c r="H72" s="220"/>
      <c r="I72" s="220">
        <f t="shared" ref="I72:N72" si="88">(I73/B73*B72)/B73*B72</f>
        <v>1.7317023899398918</v>
      </c>
      <c r="J72" s="220">
        <f t="shared" si="88"/>
        <v>1.9315835788307025</v>
      </c>
      <c r="K72" s="220">
        <f t="shared" si="88"/>
        <v>1.7156836644471827</v>
      </c>
      <c r="L72" s="220">
        <f t="shared" si="88"/>
        <v>1.8433236778507536</v>
      </c>
      <c r="M72" s="220">
        <f t="shared" si="88"/>
        <v>1.56835246615266</v>
      </c>
      <c r="N72" s="220">
        <f t="shared" si="88"/>
        <v>84350086.870837167</v>
      </c>
      <c r="O72" s="220"/>
      <c r="P72" s="196">
        <f t="shared" si="24"/>
        <v>200792.07326732666</v>
      </c>
      <c r="Q72" s="196">
        <f t="shared" si="80"/>
        <v>98782.411675664553</v>
      </c>
      <c r="R72" s="196">
        <f t="shared" si="81"/>
        <v>100720.72703218285</v>
      </c>
      <c r="S72" s="196">
        <f t="shared" si="27"/>
        <v>-102781.20999529473</v>
      </c>
      <c r="T72" s="224"/>
      <c r="U72" s="199">
        <f t="shared" si="16"/>
        <v>2.9335400927203779</v>
      </c>
      <c r="V72" s="196">
        <f t="shared" si="17"/>
        <v>237246.34923802418</v>
      </c>
      <c r="W72" s="196">
        <f t="shared" si="18"/>
        <v>134465.13924272946</v>
      </c>
      <c r="X72" s="196">
        <f t="shared" si="19"/>
        <v>400295.21197517408</v>
      </c>
      <c r="Y72" s="200">
        <f t="shared" si="20"/>
        <v>0.40029521197517409</v>
      </c>
      <c r="Z72" s="269">
        <f t="shared" si="21"/>
        <v>297514.00197987934</v>
      </c>
      <c r="AA72" s="200">
        <f t="shared" si="22"/>
        <v>0.29751400197987932</v>
      </c>
      <c r="AB72" s="255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</row>
    <row r="73" spans="1:47" ht="19.5" customHeight="1">
      <c r="A73" s="218" t="s">
        <v>164</v>
      </c>
      <c r="B73" s="219">
        <v>35.450001</v>
      </c>
      <c r="C73" s="220">
        <v>37.240001999999997</v>
      </c>
      <c r="D73" s="220">
        <v>35.200001</v>
      </c>
      <c r="E73" s="220">
        <v>36.900002000000001</v>
      </c>
      <c r="F73" s="220">
        <v>31.523178000000001</v>
      </c>
      <c r="G73" s="220">
        <v>2259101600</v>
      </c>
      <c r="H73" s="220"/>
      <c r="I73" s="220">
        <f t="shared" ref="I73:N73" si="89">(I74/B74*B73)/B74*B73</f>
        <v>1.8903318012276433</v>
      </c>
      <c r="J73" s="220">
        <f t="shared" si="89"/>
        <v>2.0842731041565625</v>
      </c>
      <c r="K73" s="220">
        <f t="shared" si="89"/>
        <v>1.8607549929692628</v>
      </c>
      <c r="L73" s="220">
        <f t="shared" si="89"/>
        <v>2.0325951806431752</v>
      </c>
      <c r="M73" s="220">
        <f t="shared" si="89"/>
        <v>1.7293899530785684</v>
      </c>
      <c r="N73" s="220">
        <f t="shared" si="89"/>
        <v>113084440.88970542</v>
      </c>
      <c r="O73" s="220"/>
      <c r="P73" s="196">
        <f t="shared" si="24"/>
        <v>209108.91683168311</v>
      </c>
      <c r="Q73" s="196">
        <f t="shared" si="80"/>
        <v>107135.05615982194</v>
      </c>
      <c r="R73" s="196">
        <f t="shared" si="81"/>
        <v>100720.72703218285</v>
      </c>
      <c r="S73" s="196">
        <f t="shared" si="27"/>
        <v>-104876.13170360847</v>
      </c>
      <c r="T73" s="224"/>
      <c r="U73" s="199">
        <f t="shared" si="16"/>
        <v>2.9542436284690474</v>
      </c>
      <c r="V73" s="196">
        <f t="shared" si="17"/>
        <v>243068.13973307371</v>
      </c>
      <c r="W73" s="196">
        <f t="shared" si="18"/>
        <v>138192.00802946524</v>
      </c>
      <c r="X73" s="196">
        <f t="shared" si="19"/>
        <v>416964.70002368791</v>
      </c>
      <c r="Y73" s="200">
        <f t="shared" si="20"/>
        <v>0.41696470002368791</v>
      </c>
      <c r="Z73" s="269">
        <f t="shared" si="21"/>
        <v>312088.56832007947</v>
      </c>
      <c r="AA73" s="200">
        <f t="shared" si="22"/>
        <v>0.31208856832007947</v>
      </c>
      <c r="AB73" s="255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</row>
    <row r="74" spans="1:47" ht="19.5" customHeight="1">
      <c r="A74" s="218" t="s">
        <v>165</v>
      </c>
      <c r="B74" s="219">
        <v>36.979999999999997</v>
      </c>
      <c r="C74" s="220">
        <v>39.639999000000003</v>
      </c>
      <c r="D74" s="220">
        <v>36.799999</v>
      </c>
      <c r="E74" s="220">
        <v>39.119999</v>
      </c>
      <c r="F74" s="220">
        <v>33.419688999999998</v>
      </c>
      <c r="G74" s="220">
        <v>1978225300</v>
      </c>
      <c r="H74" s="220"/>
      <c r="I74" s="220">
        <f t="shared" ref="I74:N74" si="90">(I75/B75*B74)/B75*B74</f>
        <v>2.0570239616015291</v>
      </c>
      <c r="J74" s="220">
        <f t="shared" si="90"/>
        <v>2.3615791334225094</v>
      </c>
      <c r="K74" s="220">
        <f t="shared" si="90"/>
        <v>2.0337588468092265</v>
      </c>
      <c r="L74" s="220">
        <f t="shared" si="90"/>
        <v>2.2845243012269663</v>
      </c>
      <c r="M74" s="220">
        <f t="shared" si="90"/>
        <v>1.9437381162900125</v>
      </c>
      <c r="N74" s="220">
        <f t="shared" si="90"/>
        <v>86712724.627831116</v>
      </c>
      <c r="O74" s="220"/>
      <c r="P74" s="196">
        <f t="shared" si="24"/>
        <v>218613.8554455445</v>
      </c>
      <c r="Q74" s="196">
        <f t="shared" si="80"/>
        <v>117095.94712453386</v>
      </c>
      <c r="R74" s="196">
        <f t="shared" si="81"/>
        <v>100720.72703218285</v>
      </c>
      <c r="S74" s="196">
        <f t="shared" si="27"/>
        <v>-106979.78225237351</v>
      </c>
      <c r="T74" s="224"/>
      <c r="U74" s="199">
        <f t="shared" si="16"/>
        <v>2.9849993686133383</v>
      </c>
      <c r="V74" s="196">
        <f t="shared" si="17"/>
        <v>249721.59676277667</v>
      </c>
      <c r="W74" s="196">
        <f t="shared" si="18"/>
        <v>142741.81451040314</v>
      </c>
      <c r="X74" s="196">
        <f t="shared" si="19"/>
        <v>436430.5296022612</v>
      </c>
      <c r="Y74" s="200">
        <f t="shared" si="20"/>
        <v>0.4364305296022612</v>
      </c>
      <c r="Z74" s="269">
        <f t="shared" si="21"/>
        <v>329450.74734988768</v>
      </c>
      <c r="AA74" s="200">
        <f t="shared" si="22"/>
        <v>0.32945074734988766</v>
      </c>
      <c r="AB74" s="255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</row>
    <row r="75" spans="1:47" ht="19.5" customHeight="1">
      <c r="A75" s="218" t="s">
        <v>166</v>
      </c>
      <c r="B75" s="272">
        <v>39.270000000000003</v>
      </c>
      <c r="C75" s="273">
        <v>40.68</v>
      </c>
      <c r="D75" s="273">
        <v>39.090000000000003</v>
      </c>
      <c r="E75" s="273">
        <v>39.919998</v>
      </c>
      <c r="F75" s="273">
        <v>34.103149000000002</v>
      </c>
      <c r="G75" s="273">
        <v>1779424600</v>
      </c>
      <c r="H75" s="273"/>
      <c r="I75" s="273">
        <f t="shared" ref="I75:N75" si="91">(I76/B76*B75)/B76*B75</f>
        <v>2.3196760554899627</v>
      </c>
      <c r="J75" s="273">
        <f t="shared" si="91"/>
        <v>2.4871221860165669</v>
      </c>
      <c r="K75" s="273">
        <f t="shared" si="91"/>
        <v>2.2947489628438205</v>
      </c>
      <c r="L75" s="273">
        <f t="shared" si="91"/>
        <v>2.3789161454376049</v>
      </c>
      <c r="M75" s="273">
        <f t="shared" si="91"/>
        <v>2.0240531290607335</v>
      </c>
      <c r="N75" s="273">
        <f t="shared" si="91"/>
        <v>70160150.07777603</v>
      </c>
      <c r="O75" s="273"/>
      <c r="P75" s="196">
        <f t="shared" si="24"/>
        <v>232217.82178217819</v>
      </c>
      <c r="Q75" s="196">
        <f t="shared" si="80"/>
        <v>132122.74584020258</v>
      </c>
      <c r="R75" s="196">
        <f t="shared" si="81"/>
        <v>100720.72703218285</v>
      </c>
      <c r="S75" s="196">
        <f t="shared" si="27"/>
        <v>-109092.1980117584</v>
      </c>
      <c r="T75" s="274">
        <f>(P75-P63)/P63</f>
        <v>0.14532665850200244</v>
      </c>
      <c r="U75" s="199">
        <f t="shared" si="16"/>
        <v>3.0519006389299772</v>
      </c>
      <c r="V75" s="196">
        <f t="shared" si="17"/>
        <v>259244.37319842025</v>
      </c>
      <c r="W75" s="196">
        <f t="shared" si="18"/>
        <v>150152.17518666183</v>
      </c>
      <c r="X75" s="196">
        <f t="shared" si="19"/>
        <v>465061.29465456365</v>
      </c>
      <c r="Y75" s="200">
        <f t="shared" si="20"/>
        <v>0.46506129465456364</v>
      </c>
      <c r="Z75" s="269">
        <f t="shared" si="21"/>
        <v>355969.09664280526</v>
      </c>
      <c r="AA75" s="200">
        <f t="shared" si="22"/>
        <v>0.35596909664280524</v>
      </c>
      <c r="AB75" s="255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</row>
    <row r="76" spans="1:47" ht="19.5" customHeight="1">
      <c r="A76" s="218" t="s">
        <v>167</v>
      </c>
      <c r="B76" s="219">
        <v>40.090000000000003</v>
      </c>
      <c r="C76" s="220">
        <v>40.290000999999997</v>
      </c>
      <c r="D76" s="220">
        <v>36.459999000000003</v>
      </c>
      <c r="E76" s="220">
        <v>37.400002000000001</v>
      </c>
      <c r="F76" s="220">
        <v>32.256324999999997</v>
      </c>
      <c r="G76" s="220">
        <v>2234773200</v>
      </c>
      <c r="H76" s="220"/>
      <c r="I76" s="220">
        <f t="shared" ref="I76:N76" si="92">(I77/B77*B76)/B77*B76</f>
        <v>2.4175621606669035</v>
      </c>
      <c r="J76" s="220">
        <f t="shared" si="92"/>
        <v>2.4396627174139938</v>
      </c>
      <c r="K76" s="220">
        <f t="shared" si="92"/>
        <v>1.9963521240495667</v>
      </c>
      <c r="L76" s="220">
        <f t="shared" si="92"/>
        <v>2.088052254871934</v>
      </c>
      <c r="M76" s="220">
        <f t="shared" si="92"/>
        <v>1.8107676014366074</v>
      </c>
      <c r="N76" s="220">
        <f t="shared" si="92"/>
        <v>110661929.40134282</v>
      </c>
      <c r="O76" s="220"/>
      <c r="P76" s="196">
        <f t="shared" si="24"/>
        <v>216594.05346534649</v>
      </c>
      <c r="Q76" s="196">
        <f>((Q75+R75)/2)*K76/K75</f>
        <v>101282.87868660886</v>
      </c>
      <c r="R76" s="196">
        <f>(Q75+R75)/2</f>
        <v>116421.73643619272</v>
      </c>
      <c r="S76" s="196">
        <f t="shared" si="27"/>
        <v>-111213.41550347407</v>
      </c>
      <c r="T76" s="224"/>
      <c r="U76" s="199">
        <f t="shared" si="16"/>
        <v>2.9943850604168931</v>
      </c>
      <c r="V76" s="196">
        <f t="shared" si="17"/>
        <v>263380.70440448751</v>
      </c>
      <c r="W76" s="196">
        <f t="shared" si="18"/>
        <v>152167.28890101344</v>
      </c>
      <c r="X76" s="196">
        <f t="shared" si="19"/>
        <v>434298.66858814802</v>
      </c>
      <c r="Y76" s="200">
        <f t="shared" si="20"/>
        <v>0.43429866858814803</v>
      </c>
      <c r="Z76" s="269">
        <f t="shared" si="21"/>
        <v>323085.25308467395</v>
      </c>
      <c r="AA76" s="200">
        <f t="shared" si="22"/>
        <v>0.32308525308467395</v>
      </c>
      <c r="AB76" s="255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</row>
    <row r="77" spans="1:47" ht="19.5" customHeight="1">
      <c r="A77" s="218" t="s">
        <v>168</v>
      </c>
      <c r="B77" s="219">
        <v>37.490001999999997</v>
      </c>
      <c r="C77" s="220">
        <v>38.479999999999997</v>
      </c>
      <c r="D77" s="220">
        <v>36.700001</v>
      </c>
      <c r="E77" s="220">
        <v>37.220001000000003</v>
      </c>
      <c r="F77" s="220">
        <v>32.101101</v>
      </c>
      <c r="G77" s="220">
        <v>1765610600</v>
      </c>
      <c r="H77" s="220"/>
      <c r="I77" s="220">
        <f t="shared" ref="I77:N77" si="93">(I78/B78*B77)/B78*B77</f>
        <v>2.1141532456880845</v>
      </c>
      <c r="J77" s="220">
        <f t="shared" si="93"/>
        <v>2.2253860423111096</v>
      </c>
      <c r="K77" s="220">
        <f t="shared" si="93"/>
        <v>2.0227210474724178</v>
      </c>
      <c r="L77" s="220">
        <f t="shared" si="93"/>
        <v>2.0680016124422287</v>
      </c>
      <c r="M77" s="220">
        <f t="shared" si="93"/>
        <v>1.7933819695580606</v>
      </c>
      <c r="N77" s="220">
        <f t="shared" si="93"/>
        <v>69075046.157998666</v>
      </c>
      <c r="O77" s="220"/>
      <c r="P77" s="196">
        <f t="shared" si="24"/>
        <v>218019.80792079202</v>
      </c>
      <c r="Q77" s="196">
        <f t="shared" ref="Q77:Q87" si="94">Q76*K77/K76</f>
        <v>102620.67898744736</v>
      </c>
      <c r="R77" s="196">
        <f t="shared" ref="R77:R87" si="95">R76</f>
        <v>116421.73643619272</v>
      </c>
      <c r="S77" s="196">
        <f t="shared" si="27"/>
        <v>-113343.47140140522</v>
      </c>
      <c r="T77" s="224"/>
      <c r="U77" s="199">
        <f t="shared" si="16"/>
        <v>2.9506908534022398</v>
      </c>
      <c r="V77" s="196">
        <f t="shared" si="17"/>
        <v>264378.7325232994</v>
      </c>
      <c r="W77" s="196">
        <f t="shared" si="18"/>
        <v>151035.26112189417</v>
      </c>
      <c r="X77" s="196">
        <f t="shared" si="19"/>
        <v>437062.22334443207</v>
      </c>
      <c r="Y77" s="200">
        <f t="shared" si="20"/>
        <v>0.43706222334443207</v>
      </c>
      <c r="Z77" s="269">
        <f t="shared" si="21"/>
        <v>323718.75194302684</v>
      </c>
      <c r="AA77" s="200">
        <f t="shared" si="22"/>
        <v>0.32371875194302685</v>
      </c>
      <c r="AB77" s="255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</row>
    <row r="78" spans="1:47" ht="19.5" customHeight="1">
      <c r="A78" s="218" t="s">
        <v>169</v>
      </c>
      <c r="B78" s="219">
        <v>37.369999</v>
      </c>
      <c r="C78" s="220">
        <v>38.290000999999997</v>
      </c>
      <c r="D78" s="220">
        <v>35.939999</v>
      </c>
      <c r="E78" s="220">
        <v>36.57</v>
      </c>
      <c r="F78" s="220">
        <v>31.540486999999999</v>
      </c>
      <c r="G78" s="220">
        <v>2133973700</v>
      </c>
      <c r="H78" s="220"/>
      <c r="I78" s="220">
        <f t="shared" ref="I78:N78" si="96">(I79/B79*B78)/B79*B78</f>
        <v>2.1006403797263418</v>
      </c>
      <c r="J78" s="220">
        <f t="shared" si="96"/>
        <v>2.203464147247161</v>
      </c>
      <c r="K78" s="220">
        <f t="shared" si="96"/>
        <v>1.9398134343706233</v>
      </c>
      <c r="L78" s="220">
        <f t="shared" si="96"/>
        <v>1.9964021678985724</v>
      </c>
      <c r="M78" s="220">
        <f t="shared" si="96"/>
        <v>1.7312896491626022</v>
      </c>
      <c r="N78" s="220">
        <f t="shared" si="96"/>
        <v>100904248.94864181</v>
      </c>
      <c r="O78" s="220"/>
      <c r="P78" s="196">
        <f t="shared" si="24"/>
        <v>213504.94455445537</v>
      </c>
      <c r="Q78" s="196">
        <f t="shared" si="94"/>
        <v>98414.446219777121</v>
      </c>
      <c r="R78" s="196">
        <f t="shared" si="95"/>
        <v>116421.73643619272</v>
      </c>
      <c r="S78" s="196">
        <f t="shared" si="27"/>
        <v>-115482.40253224441</v>
      </c>
      <c r="T78" s="224"/>
      <c r="U78" s="199">
        <f t="shared" si="16"/>
        <v>2.8569433416362089</v>
      </c>
      <c r="V78" s="196">
        <f t="shared" si="17"/>
        <v>261218.32816686376</v>
      </c>
      <c r="W78" s="196">
        <f t="shared" si="18"/>
        <v>145735.92563461937</v>
      </c>
      <c r="X78" s="196">
        <f t="shared" si="19"/>
        <v>428341.12721042521</v>
      </c>
      <c r="Y78" s="200">
        <f t="shared" si="20"/>
        <v>0.42834112721042522</v>
      </c>
      <c r="Z78" s="269">
        <f t="shared" si="21"/>
        <v>312858.72467818082</v>
      </c>
      <c r="AA78" s="200">
        <f t="shared" si="22"/>
        <v>0.31285872467818082</v>
      </c>
      <c r="AB78" s="255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</row>
    <row r="79" spans="1:47" ht="19.5" customHeight="1">
      <c r="A79" s="218" t="s">
        <v>170</v>
      </c>
      <c r="B79" s="219">
        <v>36.82</v>
      </c>
      <c r="C79" s="220">
        <v>37.07</v>
      </c>
      <c r="D79" s="220">
        <v>34.349997999999999</v>
      </c>
      <c r="E79" s="220">
        <v>34.979999999999997</v>
      </c>
      <c r="F79" s="220">
        <v>30.169159000000001</v>
      </c>
      <c r="G79" s="220">
        <v>2345433600</v>
      </c>
      <c r="H79" s="220"/>
      <c r="I79" s="220">
        <f t="shared" ref="I79:N79" si="97">(I80/B80*B79)/B80*B79</f>
        <v>2.0392623699363597</v>
      </c>
      <c r="J79" s="220">
        <f t="shared" si="97"/>
        <v>2.0652869703722541</v>
      </c>
      <c r="K79" s="220">
        <f t="shared" si="97"/>
        <v>1.7719737076907083</v>
      </c>
      <c r="L79" s="220">
        <f t="shared" si="97"/>
        <v>1.8265758965272378</v>
      </c>
      <c r="M79" s="220">
        <f t="shared" si="97"/>
        <v>1.5840152221701616</v>
      </c>
      <c r="N79" s="220">
        <f t="shared" si="97"/>
        <v>121892676.60590279</v>
      </c>
      <c r="O79" s="220"/>
      <c r="P79" s="196">
        <f t="shared" si="24"/>
        <v>204059.39405940587</v>
      </c>
      <c r="Q79" s="196">
        <f t="shared" si="94"/>
        <v>89899.26972795029</v>
      </c>
      <c r="R79" s="196">
        <f t="shared" si="95"/>
        <v>116421.73643619272</v>
      </c>
      <c r="S79" s="196">
        <f t="shared" si="27"/>
        <v>-117630.24587612876</v>
      </c>
      <c r="T79" s="224"/>
      <c r="U79" s="199">
        <f t="shared" si="16"/>
        <v>2.7244789646455656</v>
      </c>
      <c r="V79" s="196">
        <f t="shared" si="17"/>
        <v>254606.4428203291</v>
      </c>
      <c r="W79" s="196">
        <f t="shared" si="18"/>
        <v>136976.19694420035</v>
      </c>
      <c r="X79" s="196">
        <f t="shared" si="19"/>
        <v>410380.40022354887</v>
      </c>
      <c r="Y79" s="200">
        <f t="shared" si="20"/>
        <v>0.41038040022354888</v>
      </c>
      <c r="Z79" s="269">
        <f t="shared" si="21"/>
        <v>292750.15434742009</v>
      </c>
      <c r="AA79" s="200">
        <f t="shared" si="22"/>
        <v>0.29275015434742008</v>
      </c>
      <c r="AB79" s="255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</row>
    <row r="80" spans="1:47" ht="19.5" customHeight="1">
      <c r="A80" s="218" t="s">
        <v>171</v>
      </c>
      <c r="B80" s="219">
        <v>35.099997999999999</v>
      </c>
      <c r="C80" s="220">
        <v>38.270000000000003</v>
      </c>
      <c r="D80" s="220">
        <v>34.889999000000003</v>
      </c>
      <c r="E80" s="220">
        <v>38.080002</v>
      </c>
      <c r="F80" s="220">
        <v>32.842834000000003</v>
      </c>
      <c r="G80" s="220">
        <v>1881340000</v>
      </c>
      <c r="H80" s="220"/>
      <c r="I80" s="220">
        <f t="shared" ref="I80:N80" si="98">(I81/B81*B80)/B81*B80</f>
        <v>1.8531890289362742</v>
      </c>
      <c r="J80" s="220">
        <f t="shared" si="98"/>
        <v>2.2011627643919782</v>
      </c>
      <c r="K80" s="220">
        <f t="shared" si="98"/>
        <v>1.8281244427407144</v>
      </c>
      <c r="L80" s="220">
        <f t="shared" si="98"/>
        <v>2.1646716888503823</v>
      </c>
      <c r="M80" s="220">
        <f t="shared" si="98"/>
        <v>1.8772157679145116</v>
      </c>
      <c r="N80" s="220">
        <f t="shared" si="98"/>
        <v>78427055.046831876</v>
      </c>
      <c r="O80" s="220"/>
      <c r="P80" s="196">
        <f t="shared" si="24"/>
        <v>207267.32079207915</v>
      </c>
      <c r="Q80" s="196">
        <f t="shared" si="94"/>
        <v>92748.019714349226</v>
      </c>
      <c r="R80" s="196">
        <f t="shared" si="95"/>
        <v>116421.73643619272</v>
      </c>
      <c r="S80" s="196">
        <f t="shared" si="27"/>
        <v>-119787.03856727929</v>
      </c>
      <c r="T80" s="224"/>
      <c r="U80" s="199">
        <f t="shared" si="16"/>
        <v>2.7022043544925727</v>
      </c>
      <c r="V80" s="196">
        <f t="shared" si="17"/>
        <v>256851.9915332004</v>
      </c>
      <c r="W80" s="196">
        <f t="shared" si="18"/>
        <v>137064.95296592111</v>
      </c>
      <c r="X80" s="196">
        <f t="shared" si="19"/>
        <v>416437.07694262109</v>
      </c>
      <c r="Y80" s="200">
        <f t="shared" si="20"/>
        <v>0.41643707694262111</v>
      </c>
      <c r="Z80" s="269">
        <f t="shared" si="21"/>
        <v>296650.0383753418</v>
      </c>
      <c r="AA80" s="200">
        <f t="shared" si="22"/>
        <v>0.29665003837534182</v>
      </c>
      <c r="AB80" s="255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</row>
    <row r="81" spans="1:47" ht="19.5" customHeight="1">
      <c r="A81" s="218" t="s">
        <v>172</v>
      </c>
      <c r="B81" s="219">
        <v>38.029998999999997</v>
      </c>
      <c r="C81" s="220">
        <v>38.68</v>
      </c>
      <c r="D81" s="220">
        <v>36.700001</v>
      </c>
      <c r="E81" s="220">
        <v>36.779998999999997</v>
      </c>
      <c r="F81" s="220">
        <v>31.721610999999999</v>
      </c>
      <c r="G81" s="220">
        <v>1943627500</v>
      </c>
      <c r="H81" s="220"/>
      <c r="I81" s="220">
        <f t="shared" ref="I81:N81" si="99">(I82/B82*B81)/B82*B81</f>
        <v>2.1754953783865933</v>
      </c>
      <c r="J81" s="220">
        <f t="shared" si="99"/>
        <v>2.2485790700665342</v>
      </c>
      <c r="K81" s="220">
        <f t="shared" si="99"/>
        <v>2.0227210474724178</v>
      </c>
      <c r="L81" s="220">
        <f t="shared" si="99"/>
        <v>2.0193962168211095</v>
      </c>
      <c r="M81" s="220">
        <f t="shared" si="99"/>
        <v>1.7512309063309046</v>
      </c>
      <c r="N81" s="220">
        <f t="shared" si="99"/>
        <v>83706156.136422902</v>
      </c>
      <c r="O81" s="220"/>
      <c r="P81" s="196">
        <f t="shared" si="24"/>
        <v>218019.80792079199</v>
      </c>
      <c r="Q81" s="196">
        <f t="shared" si="94"/>
        <v>102620.67898744735</v>
      </c>
      <c r="R81" s="196">
        <f t="shared" si="95"/>
        <v>116421.73643619272</v>
      </c>
      <c r="S81" s="196">
        <f t="shared" si="27"/>
        <v>-121952.81789464295</v>
      </c>
      <c r="T81" s="224"/>
      <c r="U81" s="199">
        <f t="shared" si="16"/>
        <v>2.7423847200145408</v>
      </c>
      <c r="V81" s="196">
        <f t="shared" si="17"/>
        <v>264378.7325232994</v>
      </c>
      <c r="W81" s="196">
        <f t="shared" si="18"/>
        <v>142425.91462865646</v>
      </c>
      <c r="X81" s="196">
        <f t="shared" si="19"/>
        <v>437062.22334443202</v>
      </c>
      <c r="Y81" s="200">
        <f t="shared" si="20"/>
        <v>0.43706222334443201</v>
      </c>
      <c r="Z81" s="269">
        <f t="shared" si="21"/>
        <v>315109.40544978908</v>
      </c>
      <c r="AA81" s="200">
        <f t="shared" si="22"/>
        <v>0.31510940544978905</v>
      </c>
      <c r="AB81" s="255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</row>
    <row r="82" spans="1:47" ht="19.5" customHeight="1">
      <c r="A82" s="218" t="s">
        <v>173</v>
      </c>
      <c r="B82" s="219">
        <v>36.860000999999997</v>
      </c>
      <c r="C82" s="220">
        <v>39.919998</v>
      </c>
      <c r="D82" s="220">
        <v>36.549999</v>
      </c>
      <c r="E82" s="220">
        <v>39.580002</v>
      </c>
      <c r="F82" s="220">
        <v>34.168078999999999</v>
      </c>
      <c r="G82" s="220">
        <v>1620613000</v>
      </c>
      <c r="H82" s="220"/>
      <c r="I82" s="220">
        <f t="shared" ref="I82:N82" si="100">(I83/B83*B82)/B83*B82</f>
        <v>2.0436956585830517</v>
      </c>
      <c r="J82" s="220">
        <f t="shared" si="100"/>
        <v>2.3950592122186904</v>
      </c>
      <c r="K82" s="220">
        <f t="shared" si="100"/>
        <v>2.0062201137461533</v>
      </c>
      <c r="L82" s="220">
        <f t="shared" si="100"/>
        <v>2.3385665626555179</v>
      </c>
      <c r="M82" s="220">
        <f t="shared" si="100"/>
        <v>2.0317677760910438</v>
      </c>
      <c r="N82" s="220">
        <f t="shared" si="100"/>
        <v>58195575.25904569</v>
      </c>
      <c r="O82" s="220"/>
      <c r="P82" s="196">
        <f t="shared" si="24"/>
        <v>217128.70693069301</v>
      </c>
      <c r="Q82" s="196">
        <f t="shared" si="94"/>
        <v>101783.52102884889</v>
      </c>
      <c r="R82" s="196">
        <f t="shared" si="95"/>
        <v>116421.73643619272</v>
      </c>
      <c r="S82" s="196">
        <f t="shared" si="27"/>
        <v>-124127.6213025373</v>
      </c>
      <c r="T82" s="224"/>
      <c r="U82" s="199">
        <f t="shared" si="16"/>
        <v>2.6871572971975382</v>
      </c>
      <c r="V82" s="196">
        <f t="shared" si="17"/>
        <v>263754.96183023008</v>
      </c>
      <c r="W82" s="196">
        <f t="shared" si="18"/>
        <v>139627.34052769278</v>
      </c>
      <c r="X82" s="196">
        <f t="shared" si="19"/>
        <v>435333.9643957346</v>
      </c>
      <c r="Y82" s="200">
        <f t="shared" si="20"/>
        <v>0.43533396439573457</v>
      </c>
      <c r="Z82" s="269">
        <f t="shared" si="21"/>
        <v>311206.34309319733</v>
      </c>
      <c r="AA82" s="200">
        <f t="shared" si="22"/>
        <v>0.31120634309319734</v>
      </c>
      <c r="AB82" s="255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</row>
    <row r="83" spans="1:47" ht="19.5" customHeight="1">
      <c r="A83" s="218" t="s">
        <v>174</v>
      </c>
      <c r="B83" s="219">
        <v>39.639999000000003</v>
      </c>
      <c r="C83" s="220">
        <v>40.139999000000003</v>
      </c>
      <c r="D83" s="220">
        <v>38.259998000000003</v>
      </c>
      <c r="E83" s="220">
        <v>38.979999999999997</v>
      </c>
      <c r="F83" s="220">
        <v>33.650126999999998</v>
      </c>
      <c r="G83" s="220">
        <v>1714890300</v>
      </c>
      <c r="H83" s="220"/>
      <c r="I83" s="220">
        <f t="shared" ref="I83:N83" si="101">(I84/B84*B83)/B84*B83</f>
        <v>2.3635936075929038</v>
      </c>
      <c r="J83" s="220">
        <f t="shared" si="101"/>
        <v>2.4215305236487175</v>
      </c>
      <c r="K83" s="220">
        <f t="shared" si="101"/>
        <v>2.1983342555636156</v>
      </c>
      <c r="L83" s="220">
        <f t="shared" si="101"/>
        <v>2.2682022749009438</v>
      </c>
      <c r="M83" s="220">
        <f t="shared" si="101"/>
        <v>1.9706357549598963</v>
      </c>
      <c r="N83" s="220">
        <f t="shared" si="101"/>
        <v>65163442.056234166</v>
      </c>
      <c r="O83" s="220"/>
      <c r="P83" s="196">
        <f t="shared" si="24"/>
        <v>227287.11683168312</v>
      </c>
      <c r="Q83" s="196">
        <f t="shared" si="94"/>
        <v>111530.23509059969</v>
      </c>
      <c r="R83" s="196">
        <f t="shared" si="95"/>
        <v>116421.73643619272</v>
      </c>
      <c r="S83" s="196">
        <f t="shared" si="27"/>
        <v>-126311.48639129788</v>
      </c>
      <c r="T83" s="224"/>
      <c r="U83" s="199">
        <f t="shared" si="16"/>
        <v>2.7211211196035405</v>
      </c>
      <c r="V83" s="196">
        <f t="shared" si="17"/>
        <v>270865.84876092314</v>
      </c>
      <c r="W83" s="196">
        <f t="shared" si="18"/>
        <v>144554.36236962525</v>
      </c>
      <c r="X83" s="196">
        <f t="shared" si="19"/>
        <v>455239.08835847554</v>
      </c>
      <c r="Y83" s="200">
        <f t="shared" si="20"/>
        <v>0.45523908835847554</v>
      </c>
      <c r="Z83" s="269">
        <f t="shared" si="21"/>
        <v>328927.60196717764</v>
      </c>
      <c r="AA83" s="200">
        <f t="shared" si="22"/>
        <v>0.32892760196717763</v>
      </c>
      <c r="AB83" s="255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</row>
    <row r="84" spans="1:47" ht="19.5" customHeight="1">
      <c r="A84" s="218" t="s">
        <v>175</v>
      </c>
      <c r="B84" s="219">
        <v>39</v>
      </c>
      <c r="C84" s="220">
        <v>39.909999999999997</v>
      </c>
      <c r="D84" s="220">
        <v>38.240001999999997</v>
      </c>
      <c r="E84" s="220">
        <v>39.459999000000003</v>
      </c>
      <c r="F84" s="220">
        <v>34.064475999999999</v>
      </c>
      <c r="G84" s="220">
        <v>1676662500</v>
      </c>
      <c r="H84" s="220"/>
      <c r="I84" s="220">
        <f t="shared" ref="I84:N84" si="102">(I85/B85*B84)/B85*B84</f>
        <v>2.2878879507727472</v>
      </c>
      <c r="J84" s="220">
        <f t="shared" si="102"/>
        <v>2.3938596729111103</v>
      </c>
      <c r="K84" s="220">
        <f t="shared" si="102"/>
        <v>2.196037004799726</v>
      </c>
      <c r="L84" s="220">
        <f t="shared" si="102"/>
        <v>2.3244074136390149</v>
      </c>
      <c r="M84" s="220">
        <f t="shared" si="102"/>
        <v>2.0194651759648079</v>
      </c>
      <c r="N84" s="220">
        <f t="shared" si="102"/>
        <v>62290616.757580869</v>
      </c>
      <c r="O84" s="220"/>
      <c r="P84" s="196">
        <f t="shared" si="24"/>
        <v>227168.32871287118</v>
      </c>
      <c r="Q84" s="196">
        <f t="shared" si="94"/>
        <v>111413.68642785186</v>
      </c>
      <c r="R84" s="196">
        <f t="shared" si="95"/>
        <v>116421.73643619272</v>
      </c>
      <c r="S84" s="196">
        <f t="shared" si="27"/>
        <v>-128504.45091792829</v>
      </c>
      <c r="T84" s="224"/>
      <c r="U84" s="199">
        <f t="shared" si="16"/>
        <v>2.6737600347283221</v>
      </c>
      <c r="V84" s="196">
        <f t="shared" si="17"/>
        <v>270782.69707775483</v>
      </c>
      <c r="W84" s="196">
        <f t="shared" si="18"/>
        <v>142278.24615982652</v>
      </c>
      <c r="X84" s="196">
        <f t="shared" si="19"/>
        <v>455003.75157691573</v>
      </c>
      <c r="Y84" s="200">
        <f t="shared" si="20"/>
        <v>0.45500375157691575</v>
      </c>
      <c r="Z84" s="269">
        <f t="shared" si="21"/>
        <v>326499.30065898743</v>
      </c>
      <c r="AA84" s="200">
        <f t="shared" si="22"/>
        <v>0.32649930065898741</v>
      </c>
      <c r="AB84" s="255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</row>
    <row r="85" spans="1:47" ht="19.5" customHeight="1">
      <c r="A85" s="218" t="s">
        <v>176</v>
      </c>
      <c r="B85" s="219">
        <v>39.540000999999997</v>
      </c>
      <c r="C85" s="220">
        <v>39.880001</v>
      </c>
      <c r="D85" s="220">
        <v>37.330002</v>
      </c>
      <c r="E85" s="220">
        <v>38.869999</v>
      </c>
      <c r="F85" s="220">
        <v>33.555145000000003</v>
      </c>
      <c r="G85" s="220">
        <v>2279169700</v>
      </c>
      <c r="H85" s="220"/>
      <c r="I85" s="220">
        <f t="shared" ref="I85:N85" si="103">(I86/B86*B85)/B86*B85</f>
        <v>2.3516835914954126</v>
      </c>
      <c r="J85" s="220">
        <f t="shared" si="103"/>
        <v>2.390262258404745</v>
      </c>
      <c r="K85" s="220">
        <f t="shared" si="103"/>
        <v>2.0927621295837509</v>
      </c>
      <c r="L85" s="220">
        <f t="shared" si="103"/>
        <v>2.2554186694951932</v>
      </c>
      <c r="M85" s="220">
        <f t="shared" si="103"/>
        <v>1.9595266876982529</v>
      </c>
      <c r="N85" s="220">
        <f t="shared" si="103"/>
        <v>115102472.84957969</v>
      </c>
      <c r="O85" s="220"/>
      <c r="P85" s="196">
        <f t="shared" si="24"/>
        <v>221762.38811881182</v>
      </c>
      <c r="Q85" s="196">
        <f t="shared" si="94"/>
        <v>106174.1414939369</v>
      </c>
      <c r="R85" s="196">
        <f t="shared" si="95"/>
        <v>116421.73643619272</v>
      </c>
      <c r="S85" s="196">
        <f t="shared" si="27"/>
        <v>-130706.55279675299</v>
      </c>
      <c r="T85" s="224"/>
      <c r="U85" s="199">
        <f t="shared" si="16"/>
        <v>2.5873540179800818</v>
      </c>
      <c r="V85" s="196">
        <f t="shared" si="17"/>
        <v>266998.53866191325</v>
      </c>
      <c r="W85" s="196">
        <f t="shared" si="18"/>
        <v>136291.98586516024</v>
      </c>
      <c r="X85" s="196">
        <f t="shared" si="19"/>
        <v>444358.26604894141</v>
      </c>
      <c r="Y85" s="200">
        <f t="shared" si="20"/>
        <v>0.44435826604894141</v>
      </c>
      <c r="Z85" s="269">
        <f t="shared" si="21"/>
        <v>313651.71325218841</v>
      </c>
      <c r="AA85" s="200">
        <f t="shared" si="22"/>
        <v>0.31365171325218838</v>
      </c>
      <c r="AB85" s="255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</row>
    <row r="86" spans="1:47" ht="19.5" customHeight="1">
      <c r="A86" s="218" t="s">
        <v>177</v>
      </c>
      <c r="B86" s="219">
        <v>38.779998999999997</v>
      </c>
      <c r="C86" s="220">
        <v>42.02</v>
      </c>
      <c r="D86" s="220">
        <v>38.709999000000003</v>
      </c>
      <c r="E86" s="220">
        <v>41.240001999999997</v>
      </c>
      <c r="F86" s="220">
        <v>35.601101</v>
      </c>
      <c r="G86" s="220">
        <v>1718491700</v>
      </c>
      <c r="H86" s="220"/>
      <c r="I86" s="220">
        <f t="shared" ref="I86:N86" si="104">(I87/B87*B86)/B87*B86</f>
        <v>2.2621485681908728</v>
      </c>
      <c r="J86" s="220">
        <f t="shared" si="104"/>
        <v>2.653672532685865</v>
      </c>
      <c r="K86" s="220">
        <f t="shared" si="104"/>
        <v>2.2503504756713806</v>
      </c>
      <c r="L86" s="220">
        <f t="shared" si="104"/>
        <v>2.5388407913151636</v>
      </c>
      <c r="M86" s="220">
        <f t="shared" si="104"/>
        <v>2.205767844710719</v>
      </c>
      <c r="N86" s="220">
        <f t="shared" si="104"/>
        <v>65437425.812213182</v>
      </c>
      <c r="O86" s="220"/>
      <c r="P86" s="196">
        <f t="shared" si="24"/>
        <v>229960.39009900985</v>
      </c>
      <c r="Q86" s="196">
        <f t="shared" si="94"/>
        <v>114169.22469941876</v>
      </c>
      <c r="R86" s="196">
        <f t="shared" si="95"/>
        <v>116421.73643619272</v>
      </c>
      <c r="S86" s="196">
        <f t="shared" si="27"/>
        <v>-132917.83010007278</v>
      </c>
      <c r="T86" s="224"/>
      <c r="U86" s="199">
        <f t="shared" si="16"/>
        <v>2.6059869189439384</v>
      </c>
      <c r="V86" s="196">
        <f t="shared" si="17"/>
        <v>272737.14004805189</v>
      </c>
      <c r="W86" s="196">
        <f t="shared" si="18"/>
        <v>139819.30994797911</v>
      </c>
      <c r="X86" s="196">
        <f t="shared" si="19"/>
        <v>460551.35123462131</v>
      </c>
      <c r="Y86" s="200">
        <f t="shared" si="20"/>
        <v>0.46055135123462132</v>
      </c>
      <c r="Z86" s="269">
        <f t="shared" si="21"/>
        <v>327633.52113454853</v>
      </c>
      <c r="AA86" s="200">
        <f t="shared" si="22"/>
        <v>0.32763352113454852</v>
      </c>
      <c r="AB86" s="255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</row>
    <row r="87" spans="1:47" ht="19.5" customHeight="1">
      <c r="A87" s="218" t="s">
        <v>178</v>
      </c>
      <c r="B87" s="272">
        <v>41.509998000000003</v>
      </c>
      <c r="C87" s="273">
        <v>42.310001</v>
      </c>
      <c r="D87" s="273">
        <v>40.360000999999997</v>
      </c>
      <c r="E87" s="273">
        <v>40.409999999999997</v>
      </c>
      <c r="F87" s="273">
        <v>34.884582999999999</v>
      </c>
      <c r="G87" s="273">
        <v>1416706400</v>
      </c>
      <c r="H87" s="273"/>
      <c r="I87" s="273">
        <f t="shared" ref="I87:N87" si="105">(I88/B88*B87)/B88*B87</f>
        <v>2.5918565543230736</v>
      </c>
      <c r="J87" s="273">
        <f t="shared" si="105"/>
        <v>2.6904275671254934</v>
      </c>
      <c r="K87" s="273">
        <f t="shared" si="105"/>
        <v>2.4462800752013241</v>
      </c>
      <c r="L87" s="273">
        <f t="shared" si="105"/>
        <v>2.4376750540927259</v>
      </c>
      <c r="M87" s="273">
        <f t="shared" si="105"/>
        <v>2.1178734931384593</v>
      </c>
      <c r="N87" s="273">
        <f t="shared" si="105"/>
        <v>44472448.463304207</v>
      </c>
      <c r="O87" s="273"/>
      <c r="P87" s="196">
        <f t="shared" si="24"/>
        <v>239762.38217821775</v>
      </c>
      <c r="Q87" s="196">
        <f t="shared" si="94"/>
        <v>124109.51209724178</v>
      </c>
      <c r="R87" s="196">
        <f t="shared" si="95"/>
        <v>116421.73643619272</v>
      </c>
      <c r="S87" s="196">
        <f t="shared" si="27"/>
        <v>-135138.32105882306</v>
      </c>
      <c r="T87" s="274">
        <f>(P87-P75)/P75</f>
        <v>3.2489153236121615E-2</v>
      </c>
      <c r="U87" s="199">
        <f t="shared" si="16"/>
        <v>2.6357003389095719</v>
      </c>
      <c r="V87" s="196">
        <f t="shared" si="17"/>
        <v>279598.53450349742</v>
      </c>
      <c r="W87" s="196">
        <f t="shared" si="18"/>
        <v>144460.21344467436</v>
      </c>
      <c r="X87" s="196">
        <f t="shared" si="19"/>
        <v>480293.63071165222</v>
      </c>
      <c r="Y87" s="200">
        <f t="shared" si="20"/>
        <v>0.48029363071165221</v>
      </c>
      <c r="Z87" s="269">
        <f t="shared" si="21"/>
        <v>345155.30965282919</v>
      </c>
      <c r="AA87" s="200">
        <f t="shared" si="22"/>
        <v>0.3451553096528292</v>
      </c>
      <c r="AB87" s="255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</row>
    <row r="88" spans="1:47" ht="19.5" customHeight="1">
      <c r="A88" s="218" t="s">
        <v>179</v>
      </c>
      <c r="B88" s="219">
        <v>40.650002000000001</v>
      </c>
      <c r="C88" s="220">
        <v>43.310001</v>
      </c>
      <c r="D88" s="220">
        <v>40.159999999999997</v>
      </c>
      <c r="E88" s="220">
        <v>42</v>
      </c>
      <c r="F88" s="220">
        <v>36.344653999999998</v>
      </c>
      <c r="G88" s="220">
        <v>1968905800</v>
      </c>
      <c r="H88" s="220"/>
      <c r="I88" s="220">
        <f t="shared" ref="I88:N88" si="106">(I89/B89*B88)/B89*B88</f>
        <v>2.4855738983210847</v>
      </c>
      <c r="J88" s="220">
        <f t="shared" si="106"/>
        <v>2.8191073936421769</v>
      </c>
      <c r="K88" s="220">
        <f t="shared" si="106"/>
        <v>2.4220954266796282</v>
      </c>
      <c r="L88" s="220">
        <f t="shared" si="106"/>
        <v>2.6332778916009252</v>
      </c>
      <c r="M88" s="220">
        <f t="shared" si="106"/>
        <v>2.2988679233162519</v>
      </c>
      <c r="N88" s="220">
        <f t="shared" si="106"/>
        <v>85897634.763354361</v>
      </c>
      <c r="O88" s="220"/>
      <c r="P88" s="196">
        <f t="shared" si="24"/>
        <v>238574.25742574251</v>
      </c>
      <c r="Q88" s="196">
        <f>((Q87+R87)/2)*K88/K87</f>
        <v>119076.64272628856</v>
      </c>
      <c r="R88" s="196">
        <f>(Q87+R87)/2</f>
        <v>120265.62426671725</v>
      </c>
      <c r="S88" s="196">
        <f t="shared" si="27"/>
        <v>-137368.06406323481</v>
      </c>
      <c r="T88" s="224"/>
      <c r="U88" s="199">
        <f t="shared" si="16"/>
        <v>2.6122511381340758</v>
      </c>
      <c r="V88" s="196">
        <f t="shared" si="17"/>
        <v>282456.97949406831</v>
      </c>
      <c r="W88" s="196">
        <f t="shared" si="18"/>
        <v>145088.9154308335</v>
      </c>
      <c r="X88" s="196">
        <f t="shared" si="19"/>
        <v>477916.52441874833</v>
      </c>
      <c r="Y88" s="200">
        <f t="shared" si="20"/>
        <v>0.47791652441874832</v>
      </c>
      <c r="Z88" s="269">
        <f t="shared" si="21"/>
        <v>340548.4603555135</v>
      </c>
      <c r="AA88" s="200">
        <f t="shared" si="22"/>
        <v>0.3405484603555135</v>
      </c>
      <c r="AB88" s="255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</row>
    <row r="89" spans="1:47" ht="19.5" customHeight="1">
      <c r="A89" s="218" t="s">
        <v>180</v>
      </c>
      <c r="B89" s="219">
        <v>41.740001999999997</v>
      </c>
      <c r="C89" s="220">
        <v>42.169998</v>
      </c>
      <c r="D89" s="220">
        <v>40.259998000000003</v>
      </c>
      <c r="E89" s="220">
        <v>41.099997999999999</v>
      </c>
      <c r="F89" s="220">
        <v>35.565818999999998</v>
      </c>
      <c r="G89" s="220">
        <v>1646562100</v>
      </c>
      <c r="H89" s="220"/>
      <c r="I89" s="220">
        <f t="shared" ref="I89:N89" si="107">(I90/B90*B89)/B90*B89</f>
        <v>2.6206587215841566</v>
      </c>
      <c r="J89" s="220">
        <f t="shared" si="107"/>
        <v>2.672651876828525</v>
      </c>
      <c r="K89" s="220">
        <f t="shared" si="107"/>
        <v>2.4341724307692965</v>
      </c>
      <c r="L89" s="220">
        <f t="shared" si="107"/>
        <v>2.5216320376192316</v>
      </c>
      <c r="M89" s="220">
        <f t="shared" si="107"/>
        <v>2.2013980170515426</v>
      </c>
      <c r="N89" s="220">
        <f t="shared" si="107"/>
        <v>60074139.44768896</v>
      </c>
      <c r="O89" s="220"/>
      <c r="P89" s="196">
        <f t="shared" si="24"/>
        <v>239168.30495049502</v>
      </c>
      <c r="Q89" s="196">
        <f t="shared" ref="Q89:Q99" si="108">Q88*K89/K88</f>
        <v>119670.38031620704</v>
      </c>
      <c r="R89" s="196">
        <f t="shared" ref="R89:R99" si="109">R88</f>
        <v>120265.62426671725</v>
      </c>
      <c r="S89" s="196">
        <f t="shared" si="27"/>
        <v>-139607.09766349828</v>
      </c>
      <c r="T89" s="224"/>
      <c r="U89" s="199">
        <f t="shared" si="16"/>
        <v>2.5746107127273228</v>
      </c>
      <c r="V89" s="196">
        <f t="shared" si="17"/>
        <v>282872.81276139506</v>
      </c>
      <c r="W89" s="196">
        <f t="shared" si="18"/>
        <v>143265.71509789678</v>
      </c>
      <c r="X89" s="196">
        <f t="shared" si="19"/>
        <v>479104.30953341932</v>
      </c>
      <c r="Y89" s="200">
        <f t="shared" si="20"/>
        <v>0.47910430953341931</v>
      </c>
      <c r="Z89" s="269">
        <f t="shared" si="21"/>
        <v>339497.21186992107</v>
      </c>
      <c r="AA89" s="200">
        <f t="shared" si="22"/>
        <v>0.33949721186992105</v>
      </c>
      <c r="AB89" s="255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</row>
    <row r="90" spans="1:47" ht="19.5" customHeight="1">
      <c r="A90" s="218" t="s">
        <v>181</v>
      </c>
      <c r="B90" s="219">
        <v>41.23</v>
      </c>
      <c r="C90" s="220">
        <v>42.299999</v>
      </c>
      <c r="D90" s="220">
        <v>40.189999</v>
      </c>
      <c r="E90" s="220">
        <v>41.93</v>
      </c>
      <c r="F90" s="220">
        <v>36.284084</v>
      </c>
      <c r="G90" s="220">
        <v>2185862300</v>
      </c>
      <c r="H90" s="220"/>
      <c r="I90" s="220">
        <f t="shared" ref="I90:N90" si="110">(I91/B91*B90)/B91*B90</f>
        <v>2.5570087056365263</v>
      </c>
      <c r="J90" s="220">
        <f t="shared" si="110"/>
        <v>2.6891556940365859</v>
      </c>
      <c r="K90" s="220">
        <f t="shared" si="110"/>
        <v>2.4257153260276945</v>
      </c>
      <c r="L90" s="220">
        <f t="shared" si="110"/>
        <v>2.6245076132897323</v>
      </c>
      <c r="M90" s="220">
        <f t="shared" si="110"/>
        <v>2.2912119746185367</v>
      </c>
      <c r="N90" s="220">
        <f t="shared" si="110"/>
        <v>105870978.83182842</v>
      </c>
      <c r="O90" s="220"/>
      <c r="P90" s="196">
        <f t="shared" si="24"/>
        <v>238752.46930693067</v>
      </c>
      <c r="Q90" s="196">
        <f t="shared" si="108"/>
        <v>119254.60659039844</v>
      </c>
      <c r="R90" s="196">
        <f t="shared" si="109"/>
        <v>120265.62426671725</v>
      </c>
      <c r="S90" s="196">
        <f t="shared" si="27"/>
        <v>-141855.46057042951</v>
      </c>
      <c r="T90" s="224"/>
      <c r="U90" s="199">
        <f t="shared" si="16"/>
        <v>2.5308725665544598</v>
      </c>
      <c r="V90" s="196">
        <f t="shared" si="17"/>
        <v>282581.72781090002</v>
      </c>
      <c r="W90" s="196">
        <f t="shared" si="18"/>
        <v>140726.26724047051</v>
      </c>
      <c r="X90" s="196">
        <f t="shared" si="19"/>
        <v>478272.70016404637</v>
      </c>
      <c r="Y90" s="200">
        <f t="shared" si="20"/>
        <v>0.47827270016404638</v>
      </c>
      <c r="Z90" s="269">
        <f t="shared" si="21"/>
        <v>336417.23959361686</v>
      </c>
      <c r="AA90" s="200">
        <f t="shared" si="22"/>
        <v>0.33641723959361686</v>
      </c>
      <c r="AB90" s="255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</row>
    <row r="91" spans="1:47" ht="19.5" customHeight="1">
      <c r="A91" s="218" t="s">
        <v>182</v>
      </c>
      <c r="B91" s="219">
        <v>42.150002000000001</v>
      </c>
      <c r="C91" s="220">
        <v>43.049999</v>
      </c>
      <c r="D91" s="220">
        <v>41.389999000000003</v>
      </c>
      <c r="E91" s="220">
        <v>41.849997999999999</v>
      </c>
      <c r="F91" s="220">
        <v>36.240245999999999</v>
      </c>
      <c r="G91" s="220">
        <v>1763904700</v>
      </c>
      <c r="H91" s="220"/>
      <c r="I91" s="220">
        <f t="shared" ref="I91:N91" si="111">(I92/B92*B91)/B92*B91</f>
        <v>2.672395526995182</v>
      </c>
      <c r="J91" s="220">
        <f t="shared" si="111"/>
        <v>2.7853612185573575</v>
      </c>
      <c r="K91" s="220">
        <f t="shared" si="111"/>
        <v>2.5727327394896342</v>
      </c>
      <c r="L91" s="220">
        <f t="shared" si="111"/>
        <v>2.6145021016392929</v>
      </c>
      <c r="M91" s="220">
        <f t="shared" si="111"/>
        <v>2.2856788888702093</v>
      </c>
      <c r="N91" s="220">
        <f t="shared" si="111"/>
        <v>68941632.599885881</v>
      </c>
      <c r="O91" s="220"/>
      <c r="P91" s="196">
        <f t="shared" si="24"/>
        <v>245881.1821782178</v>
      </c>
      <c r="Q91" s="196">
        <f t="shared" si="108"/>
        <v>126482.37302128151</v>
      </c>
      <c r="R91" s="196">
        <f t="shared" si="109"/>
        <v>120265.62426671725</v>
      </c>
      <c r="S91" s="196">
        <f t="shared" si="27"/>
        <v>-144113.19165613962</v>
      </c>
      <c r="T91" s="224"/>
      <c r="U91" s="199">
        <f t="shared" si="16"/>
        <v>2.540689039200362</v>
      </c>
      <c r="V91" s="196">
        <f t="shared" si="17"/>
        <v>287571.82682080101</v>
      </c>
      <c r="W91" s="196">
        <f t="shared" si="18"/>
        <v>143458.63516466139</v>
      </c>
      <c r="X91" s="196">
        <f t="shared" si="19"/>
        <v>492629.17946621653</v>
      </c>
      <c r="Y91" s="200">
        <f t="shared" si="20"/>
        <v>0.49262917946621654</v>
      </c>
      <c r="Z91" s="269">
        <f t="shared" si="21"/>
        <v>348515.98781007691</v>
      </c>
      <c r="AA91" s="200">
        <f t="shared" si="22"/>
        <v>0.34851598781007692</v>
      </c>
      <c r="AB91" s="255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</row>
    <row r="92" spans="1:47" ht="19.5" customHeight="1">
      <c r="A92" s="218" t="s">
        <v>183</v>
      </c>
      <c r="B92" s="219">
        <v>41.919998</v>
      </c>
      <c r="C92" s="220">
        <v>42.279998999999997</v>
      </c>
      <c r="D92" s="220">
        <v>38.229999999999997</v>
      </c>
      <c r="E92" s="220">
        <v>38.82</v>
      </c>
      <c r="F92" s="220">
        <v>33.616390000000003</v>
      </c>
      <c r="G92" s="220">
        <v>2709535300</v>
      </c>
      <c r="H92" s="220"/>
      <c r="I92" s="220">
        <f t="shared" ref="I92:N92" si="112">(I93/B93*B92)/B93*B92</f>
        <v>2.6433096627112258</v>
      </c>
      <c r="J92" s="220">
        <f t="shared" si="112"/>
        <v>2.6866133583170839</v>
      </c>
      <c r="K92" s="220">
        <f t="shared" si="112"/>
        <v>2.1948883704672193</v>
      </c>
      <c r="L92" s="220">
        <f t="shared" si="112"/>
        <v>2.2496200508676973</v>
      </c>
      <c r="M92" s="220">
        <f t="shared" si="112"/>
        <v>1.9666862892727477</v>
      </c>
      <c r="N92" s="220">
        <f t="shared" si="112"/>
        <v>162675052.52293307</v>
      </c>
      <c r="O92" s="220"/>
      <c r="P92" s="196">
        <f t="shared" si="24"/>
        <v>227108.91089108906</v>
      </c>
      <c r="Q92" s="196">
        <f t="shared" si="108"/>
        <v>107906.54052491256</v>
      </c>
      <c r="R92" s="196">
        <f t="shared" si="109"/>
        <v>120265.62426671725</v>
      </c>
      <c r="S92" s="196">
        <f t="shared" si="27"/>
        <v>-146380.32995470686</v>
      </c>
      <c r="T92" s="224"/>
      <c r="U92" s="199">
        <f t="shared" si="16"/>
        <v>2.3730957244411957</v>
      </c>
      <c r="V92" s="196">
        <f t="shared" si="17"/>
        <v>274431.23691981088</v>
      </c>
      <c r="W92" s="196">
        <f t="shared" si="18"/>
        <v>128050.90696510402</v>
      </c>
      <c r="X92" s="196">
        <f t="shared" si="19"/>
        <v>455281.07568271889</v>
      </c>
      <c r="Y92" s="200">
        <f t="shared" si="20"/>
        <v>0.45528107568271892</v>
      </c>
      <c r="Z92" s="269">
        <f t="shared" si="21"/>
        <v>308900.74572801206</v>
      </c>
      <c r="AA92" s="200">
        <f t="shared" si="22"/>
        <v>0.30890074572801207</v>
      </c>
      <c r="AB92" s="255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</row>
    <row r="93" spans="1:47" ht="19.5" customHeight="1">
      <c r="A93" s="218" t="s">
        <v>184</v>
      </c>
      <c r="B93" s="219">
        <v>38.93</v>
      </c>
      <c r="C93" s="220">
        <v>40</v>
      </c>
      <c r="D93" s="220">
        <v>37.159999999999997</v>
      </c>
      <c r="E93" s="220">
        <v>38.770000000000003</v>
      </c>
      <c r="F93" s="220">
        <v>33.573109000000002</v>
      </c>
      <c r="G93" s="220">
        <v>3052135000</v>
      </c>
      <c r="H93" s="220"/>
      <c r="I93" s="220">
        <f t="shared" ref="I93:N93" si="113">(I94/B94*B93)/B94*B93</f>
        <v>2.2796823902466055</v>
      </c>
      <c r="J93" s="220">
        <f t="shared" si="113"/>
        <v>2.4046685075608152</v>
      </c>
      <c r="K93" s="220">
        <f t="shared" si="113"/>
        <v>2.0737445230403222</v>
      </c>
      <c r="L93" s="220">
        <f t="shared" si="113"/>
        <v>2.2438287801304719</v>
      </c>
      <c r="M93" s="220">
        <f t="shared" si="113"/>
        <v>1.9616253441017044</v>
      </c>
      <c r="N93" s="220">
        <f t="shared" si="113"/>
        <v>206413837.05845332</v>
      </c>
      <c r="O93" s="220"/>
      <c r="P93" s="196">
        <f t="shared" si="24"/>
        <v>220752.47524752468</v>
      </c>
      <c r="Q93" s="196">
        <f t="shared" si="108"/>
        <v>101950.78730410905</v>
      </c>
      <c r="R93" s="196">
        <f t="shared" si="109"/>
        <v>120265.62426671725</v>
      </c>
      <c r="S93" s="196">
        <f t="shared" si="27"/>
        <v>-148656.91466285146</v>
      </c>
      <c r="T93" s="224"/>
      <c r="U93" s="199">
        <f t="shared" si="16"/>
        <v>2.2939941965542521</v>
      </c>
      <c r="V93" s="196">
        <f t="shared" si="17"/>
        <v>269981.73196931579</v>
      </c>
      <c r="W93" s="196">
        <f t="shared" si="18"/>
        <v>121324.81730646433</v>
      </c>
      <c r="X93" s="196">
        <f t="shared" si="19"/>
        <v>442968.88681835099</v>
      </c>
      <c r="Y93" s="200">
        <f t="shared" si="20"/>
        <v>0.442968886818351</v>
      </c>
      <c r="Z93" s="269">
        <f t="shared" si="21"/>
        <v>294311.9721554995</v>
      </c>
      <c r="AA93" s="200">
        <f t="shared" si="22"/>
        <v>0.29431197215549948</v>
      </c>
      <c r="AB93" s="255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</row>
    <row r="94" spans="1:47" ht="19.5" customHeight="1">
      <c r="A94" s="218" t="s">
        <v>185</v>
      </c>
      <c r="B94" s="219">
        <v>38.889999000000003</v>
      </c>
      <c r="C94" s="220">
        <v>39</v>
      </c>
      <c r="D94" s="220">
        <v>35.540000999999997</v>
      </c>
      <c r="E94" s="220">
        <v>37.099997999999999</v>
      </c>
      <c r="F94" s="220">
        <v>32.148589999999999</v>
      </c>
      <c r="G94" s="220">
        <v>2462886000</v>
      </c>
      <c r="H94" s="225" t="s">
        <v>185</v>
      </c>
      <c r="I94" s="220">
        <v>2.2749999999999999</v>
      </c>
      <c r="J94" s="220">
        <v>2.2859379999999998</v>
      </c>
      <c r="K94" s="220">
        <v>1.8968750000000001</v>
      </c>
      <c r="L94" s="220">
        <v>2.0546880000000001</v>
      </c>
      <c r="M94" s="220">
        <v>1.798692</v>
      </c>
      <c r="N94" s="220">
        <v>134406400</v>
      </c>
      <c r="O94" s="220"/>
      <c r="P94" s="196">
        <f t="shared" si="24"/>
        <v>211128.71881188112</v>
      </c>
      <c r="Q94" s="196">
        <f t="shared" si="108"/>
        <v>93255.411898065126</v>
      </c>
      <c r="R94" s="196">
        <f t="shared" si="109"/>
        <v>120265.62426671725</v>
      </c>
      <c r="S94" s="196">
        <f t="shared" si="27"/>
        <v>-150942.98514061334</v>
      </c>
      <c r="T94" s="224"/>
      <c r="U94" s="199">
        <f t="shared" si="16"/>
        <v>2.195493502198083</v>
      </c>
      <c r="V94" s="196">
        <f t="shared" si="17"/>
        <v>263245.10246436531</v>
      </c>
      <c r="W94" s="196">
        <f t="shared" si="18"/>
        <v>112302.11732375197</v>
      </c>
      <c r="X94" s="196">
        <f t="shared" si="19"/>
        <v>424649.75497666351</v>
      </c>
      <c r="Y94" s="200">
        <f t="shared" si="20"/>
        <v>0.42464975497666352</v>
      </c>
      <c r="Z94" s="269">
        <f t="shared" si="21"/>
        <v>273706.76983605017</v>
      </c>
      <c r="AA94" s="200">
        <f t="shared" si="22"/>
        <v>0.27370676983605019</v>
      </c>
      <c r="AB94" s="255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</row>
    <row r="95" spans="1:47" ht="19.5" customHeight="1">
      <c r="A95" s="218" t="s">
        <v>186</v>
      </c>
      <c r="B95" s="219">
        <v>36.770000000000003</v>
      </c>
      <c r="C95" s="220">
        <v>39.029998999999997</v>
      </c>
      <c r="D95" s="220">
        <v>36.259998000000003</v>
      </c>
      <c r="E95" s="220">
        <v>38.869999</v>
      </c>
      <c r="F95" s="220">
        <v>33.682358000000001</v>
      </c>
      <c r="G95" s="220">
        <v>2281929100</v>
      </c>
      <c r="H95" s="225" t="s">
        <v>186</v>
      </c>
      <c r="I95" s="220">
        <v>2.017188</v>
      </c>
      <c r="J95" s="220">
        <v>2.2593749999999999</v>
      </c>
      <c r="K95" s="220">
        <v>1.9624999999999999</v>
      </c>
      <c r="L95" s="220">
        <v>2.2406250000000001</v>
      </c>
      <c r="M95" s="220">
        <v>1.961462</v>
      </c>
      <c r="N95" s="220">
        <v>236656000</v>
      </c>
      <c r="O95" s="220"/>
      <c r="P95" s="196">
        <f t="shared" si="24"/>
        <v>215405.92871287125</v>
      </c>
      <c r="Q95" s="196">
        <f t="shared" si="108"/>
        <v>96481.711156482532</v>
      </c>
      <c r="R95" s="196">
        <f t="shared" si="109"/>
        <v>120265.62426671725</v>
      </c>
      <c r="S95" s="196">
        <f t="shared" si="27"/>
        <v>-153238.58091203254</v>
      </c>
      <c r="T95" s="224"/>
      <c r="U95" s="199">
        <f t="shared" si="16"/>
        <v>2.1905159326180565</v>
      </c>
      <c r="V95" s="196">
        <f t="shared" si="17"/>
        <v>266239.1493950584</v>
      </c>
      <c r="W95" s="196">
        <f t="shared" si="18"/>
        <v>113000.56848302585</v>
      </c>
      <c r="X95" s="196">
        <f t="shared" si="19"/>
        <v>432153.26413607103</v>
      </c>
      <c r="Y95" s="200">
        <f t="shared" si="20"/>
        <v>0.43215326413607102</v>
      </c>
      <c r="Z95" s="269">
        <f t="shared" si="21"/>
        <v>278914.68322403845</v>
      </c>
      <c r="AA95" s="200">
        <f t="shared" si="22"/>
        <v>0.27891468322403845</v>
      </c>
      <c r="AB95" s="255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</row>
    <row r="96" spans="1:47" ht="19.5" customHeight="1">
      <c r="A96" s="218" t="s">
        <v>187</v>
      </c>
      <c r="B96" s="219">
        <v>39.080002</v>
      </c>
      <c r="C96" s="220">
        <v>40.950001</v>
      </c>
      <c r="D96" s="220">
        <v>38.32</v>
      </c>
      <c r="E96" s="220">
        <v>40.650002000000001</v>
      </c>
      <c r="F96" s="220">
        <v>35.224795999999998</v>
      </c>
      <c r="G96" s="220">
        <v>2234461000</v>
      </c>
      <c r="H96" s="225" t="s">
        <v>187</v>
      </c>
      <c r="I96" s="220">
        <v>2.2718750000000001</v>
      </c>
      <c r="J96" s="220">
        <v>2.5509379999999999</v>
      </c>
      <c r="K96" s="220">
        <v>2.1687500000000002</v>
      </c>
      <c r="L96" s="220">
        <v>2.4343750000000002</v>
      </c>
      <c r="M96" s="220">
        <v>2.1310730000000002</v>
      </c>
      <c r="N96" s="220">
        <v>223068800</v>
      </c>
      <c r="O96" s="220"/>
      <c r="P96" s="196">
        <f t="shared" si="24"/>
        <v>227643.56435643559</v>
      </c>
      <c r="Q96" s="196">
        <f t="shared" si="108"/>
        <v>106621.5088257944</v>
      </c>
      <c r="R96" s="196">
        <f t="shared" si="109"/>
        <v>120265.62426671725</v>
      </c>
      <c r="S96" s="196">
        <f t="shared" si="27"/>
        <v>-155543.74166583267</v>
      </c>
      <c r="T96" s="224"/>
      <c r="U96" s="199">
        <f t="shared" si="16"/>
        <v>2.2367289413070348</v>
      </c>
      <c r="V96" s="196">
        <f t="shared" si="17"/>
        <v>274805.49434555345</v>
      </c>
      <c r="W96" s="196">
        <f t="shared" si="18"/>
        <v>119261.75267972078</v>
      </c>
      <c r="X96" s="196">
        <f t="shared" si="19"/>
        <v>454530.69744894723</v>
      </c>
      <c r="Y96" s="200">
        <f t="shared" si="20"/>
        <v>0.45453069744894725</v>
      </c>
      <c r="Z96" s="269">
        <f t="shared" si="21"/>
        <v>298986.95578311454</v>
      </c>
      <c r="AA96" s="200">
        <f t="shared" si="22"/>
        <v>0.29898695578311452</v>
      </c>
      <c r="AB96" s="255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</row>
    <row r="97" spans="1:47" ht="19.5" customHeight="1">
      <c r="A97" s="218" t="s">
        <v>188</v>
      </c>
      <c r="B97" s="219">
        <v>40.599997999999999</v>
      </c>
      <c r="C97" s="220">
        <v>42.919998</v>
      </c>
      <c r="D97" s="220">
        <v>39.880001</v>
      </c>
      <c r="E97" s="220">
        <v>42.580002</v>
      </c>
      <c r="F97" s="220">
        <v>36.918461000000001</v>
      </c>
      <c r="G97" s="220">
        <v>2410484000</v>
      </c>
      <c r="H97" s="225" t="s">
        <v>188</v>
      </c>
      <c r="I97" s="220">
        <v>2.423438</v>
      </c>
      <c r="J97" s="220">
        <v>2.6971880000000001</v>
      </c>
      <c r="K97" s="220">
        <v>2.3387500000000001</v>
      </c>
      <c r="L97" s="220">
        <v>2.6531250000000002</v>
      </c>
      <c r="M97" s="220">
        <v>2.3225690000000001</v>
      </c>
      <c r="N97" s="220">
        <v>285491200</v>
      </c>
      <c r="O97" s="220"/>
      <c r="P97" s="196">
        <f t="shared" si="24"/>
        <v>236910.8970297029</v>
      </c>
      <c r="Q97" s="196">
        <f t="shared" si="108"/>
        <v>114979.16023807568</v>
      </c>
      <c r="R97" s="196">
        <f t="shared" si="109"/>
        <v>120265.62426671725</v>
      </c>
      <c r="S97" s="196">
        <f t="shared" si="27"/>
        <v>-157858.50725610697</v>
      </c>
      <c r="T97" s="224"/>
      <c r="U97" s="199">
        <f t="shared" si="16"/>
        <v>2.2626371394538971</v>
      </c>
      <c r="V97" s="196">
        <f t="shared" si="17"/>
        <v>281292.62721684057</v>
      </c>
      <c r="W97" s="196">
        <f t="shared" si="18"/>
        <v>123434.1199607336</v>
      </c>
      <c r="X97" s="196">
        <f t="shared" si="19"/>
        <v>472155.68153449579</v>
      </c>
      <c r="Y97" s="200">
        <f t="shared" si="20"/>
        <v>0.47215568153449577</v>
      </c>
      <c r="Z97" s="269">
        <f t="shared" si="21"/>
        <v>314297.17427838885</v>
      </c>
      <c r="AA97" s="200">
        <f t="shared" si="22"/>
        <v>0.31429717427838882</v>
      </c>
      <c r="AB97" s="255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</row>
    <row r="98" spans="1:47" ht="19.5" customHeight="1">
      <c r="A98" s="218" t="s">
        <v>189</v>
      </c>
      <c r="B98" s="219">
        <v>42.73</v>
      </c>
      <c r="C98" s="220">
        <v>44.860000999999997</v>
      </c>
      <c r="D98" s="220">
        <v>41.610000999999997</v>
      </c>
      <c r="E98" s="220">
        <v>44.040000999999997</v>
      </c>
      <c r="F98" s="220">
        <v>38.184303</v>
      </c>
      <c r="G98" s="220">
        <v>2370363000</v>
      </c>
      <c r="H98" s="225" t="s">
        <v>189</v>
      </c>
      <c r="I98" s="220">
        <v>2.671875</v>
      </c>
      <c r="J98" s="220">
        <v>2.9296880000000001</v>
      </c>
      <c r="K98" s="220">
        <v>2.5299999999999998</v>
      </c>
      <c r="L98" s="220">
        <v>2.8131249999999999</v>
      </c>
      <c r="M98" s="220">
        <v>2.462634</v>
      </c>
      <c r="N98" s="220">
        <v>342918400</v>
      </c>
      <c r="O98" s="220"/>
      <c r="P98" s="196">
        <f t="shared" si="24"/>
        <v>247188.12475247518</v>
      </c>
      <c r="Q98" s="196">
        <f t="shared" si="108"/>
        <v>124381.51807689211</v>
      </c>
      <c r="R98" s="196">
        <f t="shared" si="109"/>
        <v>120265.62426671725</v>
      </c>
      <c r="S98" s="196">
        <f t="shared" si="27"/>
        <v>-160182.91770300741</v>
      </c>
      <c r="T98" s="224"/>
      <c r="U98" s="199">
        <f t="shared" si="16"/>
        <v>2.2939633906561907</v>
      </c>
      <c r="V98" s="196">
        <f t="shared" si="17"/>
        <v>288486.68662278116</v>
      </c>
      <c r="W98" s="196">
        <f t="shared" si="18"/>
        <v>128303.76891977375</v>
      </c>
      <c r="X98" s="196">
        <f t="shared" si="19"/>
        <v>491835.26709608454</v>
      </c>
      <c r="Y98" s="200">
        <f t="shared" si="20"/>
        <v>0.49183526709608455</v>
      </c>
      <c r="Z98" s="269">
        <f t="shared" si="21"/>
        <v>331652.34939307714</v>
      </c>
      <c r="AA98" s="200">
        <f t="shared" si="22"/>
        <v>0.33165234939307714</v>
      </c>
      <c r="AB98" s="255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</row>
    <row r="99" spans="1:47" ht="19.5" customHeight="1">
      <c r="A99" s="218" t="s">
        <v>190</v>
      </c>
      <c r="B99" s="272">
        <v>44</v>
      </c>
      <c r="C99" s="273">
        <v>44.759998000000003</v>
      </c>
      <c r="D99" s="273">
        <v>42.880001</v>
      </c>
      <c r="E99" s="273">
        <v>43.16</v>
      </c>
      <c r="F99" s="273">
        <v>37.421340999999998</v>
      </c>
      <c r="G99" s="273">
        <v>1898275500</v>
      </c>
      <c r="H99" s="275" t="s">
        <v>190</v>
      </c>
      <c r="I99" s="273">
        <v>2.8196880000000002</v>
      </c>
      <c r="J99" s="273">
        <v>2.9081250000000001</v>
      </c>
      <c r="K99" s="273">
        <v>2.5031249999999998</v>
      </c>
      <c r="L99" s="273">
        <v>2.5325000000000002</v>
      </c>
      <c r="M99" s="273">
        <v>2.2169720000000002</v>
      </c>
      <c r="N99" s="273">
        <v>363651200</v>
      </c>
      <c r="O99" s="273"/>
      <c r="P99" s="196">
        <f t="shared" si="24"/>
        <v>254732.67920792077</v>
      </c>
      <c r="Q99" s="196">
        <f t="shared" si="108"/>
        <v>123060.27171392119</v>
      </c>
      <c r="R99" s="196">
        <f t="shared" si="109"/>
        <v>120265.62426671725</v>
      </c>
      <c r="S99" s="196">
        <f t="shared" si="27"/>
        <v>-162517.01319343658</v>
      </c>
      <c r="T99" s="274">
        <f>(P99-P87)/P87</f>
        <v>6.2438055935628137E-2</v>
      </c>
      <c r="U99" s="199">
        <f t="shared" si="16"/>
        <v>2.3074402864412398</v>
      </c>
      <c r="V99" s="196">
        <f t="shared" si="17"/>
        <v>293767.87474159308</v>
      </c>
      <c r="W99" s="196">
        <f t="shared" si="18"/>
        <v>131250.86154815651</v>
      </c>
      <c r="X99" s="196">
        <f t="shared" si="19"/>
        <v>498058.57518855919</v>
      </c>
      <c r="Y99" s="200">
        <f t="shared" si="20"/>
        <v>0.49805857518855917</v>
      </c>
      <c r="Z99" s="269">
        <f t="shared" si="21"/>
        <v>335541.56199512258</v>
      </c>
      <c r="AA99" s="200">
        <f t="shared" si="22"/>
        <v>0.33554156199512258</v>
      </c>
      <c r="AB99" s="255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</row>
    <row r="100" spans="1:47" ht="19.5" customHeight="1">
      <c r="A100" s="218" t="s">
        <v>191</v>
      </c>
      <c r="B100" s="219">
        <v>43.459999000000003</v>
      </c>
      <c r="C100" s="220">
        <v>45.400002000000001</v>
      </c>
      <c r="D100" s="220">
        <v>42.52</v>
      </c>
      <c r="E100" s="220">
        <v>44.07</v>
      </c>
      <c r="F100" s="220">
        <v>38.256889000000001</v>
      </c>
      <c r="G100" s="220">
        <v>2620557700</v>
      </c>
      <c r="H100" s="225" t="s">
        <v>191</v>
      </c>
      <c r="I100" s="220">
        <v>2.5862500000000002</v>
      </c>
      <c r="J100" s="220">
        <v>2.7943750000000001</v>
      </c>
      <c r="K100" s="220">
        <v>2.4624999999999999</v>
      </c>
      <c r="L100" s="220">
        <v>2.6078130000000002</v>
      </c>
      <c r="M100" s="220">
        <v>2.4304429999999999</v>
      </c>
      <c r="N100" s="220">
        <v>498256000</v>
      </c>
      <c r="O100" s="220"/>
      <c r="P100" s="196">
        <f t="shared" si="24"/>
        <v>252594.05940594061</v>
      </c>
      <c r="Q100" s="196">
        <f>((Q99+R99)/2)*K100/K99</f>
        <v>119688.39327886586</v>
      </c>
      <c r="R100" s="196">
        <f>(Q99+R99)/2</f>
        <v>121662.94799031923</v>
      </c>
      <c r="S100" s="196">
        <f t="shared" si="27"/>
        <v>-164860.83408174256</v>
      </c>
      <c r="T100" s="224"/>
      <c r="U100" s="199">
        <f t="shared" si="16"/>
        <v>2.2701389901417874</v>
      </c>
      <c r="V100" s="196">
        <f t="shared" si="17"/>
        <v>293612.27165486489</v>
      </c>
      <c r="W100" s="196">
        <f t="shared" si="18"/>
        <v>128751.43757312233</v>
      </c>
      <c r="X100" s="196">
        <f t="shared" si="19"/>
        <v>493945.40067512571</v>
      </c>
      <c r="Y100" s="200">
        <f t="shared" si="20"/>
        <v>0.49394540067512571</v>
      </c>
      <c r="Z100" s="269">
        <f t="shared" si="21"/>
        <v>329084.56659338315</v>
      </c>
      <c r="AA100" s="200">
        <f t="shared" si="22"/>
        <v>0.32908456659338314</v>
      </c>
      <c r="AB100" s="255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</row>
    <row r="101" spans="1:47" ht="19.5" customHeight="1">
      <c r="A101" s="218" t="s">
        <v>192</v>
      </c>
      <c r="B101" s="219">
        <v>44.27</v>
      </c>
      <c r="C101" s="220">
        <v>45.549999</v>
      </c>
      <c r="D101" s="220">
        <v>42.93</v>
      </c>
      <c r="E101" s="220">
        <v>43.330002</v>
      </c>
      <c r="F101" s="220">
        <v>37.614505999999999</v>
      </c>
      <c r="G101" s="220">
        <v>2394303300</v>
      </c>
      <c r="H101" s="225" t="s">
        <v>192</v>
      </c>
      <c r="I101" s="220">
        <v>2.639688</v>
      </c>
      <c r="J101" s="220">
        <v>2.7853129999999999</v>
      </c>
      <c r="K101" s="220">
        <v>2.453125</v>
      </c>
      <c r="L101" s="220">
        <v>2.5153129999999999</v>
      </c>
      <c r="M101" s="220">
        <v>2.3442340000000002</v>
      </c>
      <c r="N101" s="220">
        <v>468374400</v>
      </c>
      <c r="O101" s="220"/>
      <c r="P101" s="196">
        <f t="shared" si="24"/>
        <v>255029.70297029705</v>
      </c>
      <c r="Q101" s="196">
        <f t="shared" ref="Q101:Q111" si="114">Q100*K101/K100</f>
        <v>119232.72680699201</v>
      </c>
      <c r="R101" s="196">
        <f t="shared" ref="R101:R111" si="115">R100</f>
        <v>121662.94799031923</v>
      </c>
      <c r="S101" s="196">
        <f t="shared" si="27"/>
        <v>-167214.42089041648</v>
      </c>
      <c r="T101" s="224"/>
      <c r="U101" s="199">
        <f t="shared" si="16"/>
        <v>2.2527521786382336</v>
      </c>
      <c r="V101" s="196">
        <f t="shared" si="17"/>
        <v>295317.22214991436</v>
      </c>
      <c r="W101" s="196">
        <f t="shared" si="18"/>
        <v>128102.80125949788</v>
      </c>
      <c r="X101" s="196">
        <f t="shared" si="19"/>
        <v>495925.37776760827</v>
      </c>
      <c r="Y101" s="200">
        <f t="shared" si="20"/>
        <v>0.49592537776760826</v>
      </c>
      <c r="Z101" s="269">
        <f t="shared" si="21"/>
        <v>328710.95687719178</v>
      </c>
      <c r="AA101" s="200">
        <f t="shared" si="22"/>
        <v>0.32871095687719176</v>
      </c>
      <c r="AB101" s="255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</row>
    <row r="102" spans="1:47" ht="19.5" customHeight="1">
      <c r="A102" s="218" t="s">
        <v>193</v>
      </c>
      <c r="B102" s="219">
        <v>42.549999</v>
      </c>
      <c r="C102" s="220">
        <v>44.450001</v>
      </c>
      <c r="D102" s="220">
        <v>42.060001</v>
      </c>
      <c r="E102" s="220">
        <v>43.529998999999997</v>
      </c>
      <c r="F102" s="220">
        <v>37.788136000000002</v>
      </c>
      <c r="G102" s="220">
        <v>2886831700</v>
      </c>
      <c r="H102" s="225" t="s">
        <v>193</v>
      </c>
      <c r="I102" s="220">
        <v>2.439063</v>
      </c>
      <c r="J102" s="220">
        <v>2.6324999999999998</v>
      </c>
      <c r="K102" s="220">
        <v>2.3634379999999999</v>
      </c>
      <c r="L102" s="220">
        <v>2.5306250000000001</v>
      </c>
      <c r="M102" s="220">
        <v>2.3585039999999999</v>
      </c>
      <c r="N102" s="220">
        <v>958201600</v>
      </c>
      <c r="O102" s="220"/>
      <c r="P102" s="196">
        <f t="shared" si="24"/>
        <v>249861.39207920796</v>
      </c>
      <c r="Q102" s="196">
        <f t="shared" si="114"/>
        <v>114873.54186161062</v>
      </c>
      <c r="R102" s="196">
        <f t="shared" si="115"/>
        <v>121662.94799031923</v>
      </c>
      <c r="S102" s="196">
        <f t="shared" si="27"/>
        <v>-169577.81431079321</v>
      </c>
      <c r="T102" s="224"/>
      <c r="U102" s="199">
        <f t="shared" si="16"/>
        <v>2.1908782205944526</v>
      </c>
      <c r="V102" s="196">
        <f t="shared" si="17"/>
        <v>291699.40452615201</v>
      </c>
      <c r="W102" s="196">
        <f t="shared" si="18"/>
        <v>122121.5902153588</v>
      </c>
      <c r="X102" s="196">
        <f t="shared" si="19"/>
        <v>486397.88193113782</v>
      </c>
      <c r="Y102" s="200">
        <f t="shared" si="20"/>
        <v>0.48639788193113781</v>
      </c>
      <c r="Z102" s="269">
        <f t="shared" si="21"/>
        <v>316820.06762034458</v>
      </c>
      <c r="AA102" s="200">
        <f t="shared" si="22"/>
        <v>0.31682006762034459</v>
      </c>
      <c r="AB102" s="255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</row>
    <row r="103" spans="1:47" ht="19.5" customHeight="1">
      <c r="A103" s="218" t="s">
        <v>194</v>
      </c>
      <c r="B103" s="219">
        <v>43.669998</v>
      </c>
      <c r="C103" s="220">
        <v>46.700001</v>
      </c>
      <c r="D103" s="220">
        <v>43.299999</v>
      </c>
      <c r="E103" s="220">
        <v>45.959999000000003</v>
      </c>
      <c r="F103" s="220">
        <v>39.922725999999997</v>
      </c>
      <c r="G103" s="220">
        <v>1840448700</v>
      </c>
      <c r="H103" s="225" t="s">
        <v>194</v>
      </c>
      <c r="I103" s="220">
        <v>2.5390630000000001</v>
      </c>
      <c r="J103" s="220">
        <v>2.8781249999999998</v>
      </c>
      <c r="K103" s="220">
        <v>2.4950000000000001</v>
      </c>
      <c r="L103" s="220">
        <v>2.7953130000000002</v>
      </c>
      <c r="M103" s="220">
        <v>2.6055649999999999</v>
      </c>
      <c r="N103" s="220">
        <v>543574400</v>
      </c>
      <c r="O103" s="220"/>
      <c r="P103" s="196">
        <f t="shared" si="24"/>
        <v>257227.71683168321</v>
      </c>
      <c r="Q103" s="196">
        <f t="shared" si="114"/>
        <v>121268.03704802856</v>
      </c>
      <c r="R103" s="196">
        <f t="shared" si="115"/>
        <v>121662.94799031923</v>
      </c>
      <c r="S103" s="196">
        <f t="shared" si="27"/>
        <v>-171951.05520375483</v>
      </c>
      <c r="T103" s="224"/>
      <c r="U103" s="199">
        <f t="shared" si="16"/>
        <v>2.2034797307468263</v>
      </c>
      <c r="V103" s="196">
        <f t="shared" si="17"/>
        <v>296855.83185288467</v>
      </c>
      <c r="W103" s="196">
        <f t="shared" si="18"/>
        <v>124904.77664912984</v>
      </c>
      <c r="X103" s="196">
        <f t="shared" si="19"/>
        <v>500158.70187003101</v>
      </c>
      <c r="Y103" s="200">
        <f t="shared" si="20"/>
        <v>0.50015870187003098</v>
      </c>
      <c r="Z103" s="269">
        <f t="shared" si="21"/>
        <v>328207.64666627615</v>
      </c>
      <c r="AA103" s="200">
        <f t="shared" si="22"/>
        <v>0.32820764666627616</v>
      </c>
      <c r="AB103" s="255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</row>
    <row r="104" spans="1:47" ht="19.5" customHeight="1">
      <c r="A104" s="218" t="s">
        <v>195</v>
      </c>
      <c r="B104" s="219">
        <v>45.970001000000003</v>
      </c>
      <c r="C104" s="220">
        <v>47.52</v>
      </c>
      <c r="D104" s="220">
        <v>45.66</v>
      </c>
      <c r="E104" s="220">
        <v>47.41</v>
      </c>
      <c r="F104" s="220">
        <v>41.182246999999997</v>
      </c>
      <c r="G104" s="220">
        <v>2575501900</v>
      </c>
      <c r="H104" s="225" t="s">
        <v>195</v>
      </c>
      <c r="I104" s="220">
        <v>2.796875</v>
      </c>
      <c r="J104" s="220">
        <v>2.9631249999999998</v>
      </c>
      <c r="K104" s="220">
        <v>2.7556250000000002</v>
      </c>
      <c r="L104" s="220">
        <v>2.9596879999999999</v>
      </c>
      <c r="M104" s="220">
        <v>2.7587820000000001</v>
      </c>
      <c r="N104" s="220">
        <v>728966400</v>
      </c>
      <c r="O104" s="220"/>
      <c r="P104" s="196">
        <f t="shared" si="24"/>
        <v>271247.52475247526</v>
      </c>
      <c r="Q104" s="196">
        <f t="shared" si="114"/>
        <v>133935.56496612175</v>
      </c>
      <c r="R104" s="196">
        <f t="shared" si="115"/>
        <v>121662.94799031923</v>
      </c>
      <c r="S104" s="196">
        <f t="shared" si="27"/>
        <v>-174334.18460043715</v>
      </c>
      <c r="T104" s="224"/>
      <c r="U104" s="199">
        <f t="shared" si="16"/>
        <v>2.2537775574154906</v>
      </c>
      <c r="V104" s="196">
        <f t="shared" si="17"/>
        <v>306669.6973974391</v>
      </c>
      <c r="W104" s="196">
        <f t="shared" si="18"/>
        <v>132335.51279700195</v>
      </c>
      <c r="X104" s="196">
        <f t="shared" si="19"/>
        <v>526846.03770891624</v>
      </c>
      <c r="Y104" s="200">
        <f t="shared" si="20"/>
        <v>0.52684603770891625</v>
      </c>
      <c r="Z104" s="269">
        <f t="shared" si="21"/>
        <v>352511.85310847906</v>
      </c>
      <c r="AA104" s="200">
        <f t="shared" si="22"/>
        <v>0.35251185310847905</v>
      </c>
      <c r="AB104" s="255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</row>
    <row r="105" spans="1:47" ht="19.5" customHeight="1">
      <c r="A105" s="218" t="s">
        <v>196</v>
      </c>
      <c r="B105" s="219">
        <v>47.580002</v>
      </c>
      <c r="C105" s="220">
        <v>47.919998</v>
      </c>
      <c r="D105" s="220">
        <v>46.16</v>
      </c>
      <c r="E105" s="220">
        <v>47.599997999999999</v>
      </c>
      <c r="F105" s="220">
        <v>41.347279</v>
      </c>
      <c r="G105" s="220">
        <v>2815209900</v>
      </c>
      <c r="H105" s="225" t="s">
        <v>196</v>
      </c>
      <c r="I105" s="220">
        <v>2.9709379999999999</v>
      </c>
      <c r="J105" s="220">
        <v>3.0065629999999999</v>
      </c>
      <c r="K105" s="220">
        <v>2.7921879999999999</v>
      </c>
      <c r="L105" s="220">
        <v>2.9728129999999999</v>
      </c>
      <c r="M105" s="220">
        <v>2.7710159999999999</v>
      </c>
      <c r="N105" s="220">
        <v>859814400</v>
      </c>
      <c r="O105" s="220"/>
      <c r="P105" s="196">
        <f t="shared" si="24"/>
        <v>274217.82178217825</v>
      </c>
      <c r="Q105" s="196">
        <f t="shared" si="114"/>
        <v>135712.68850864159</v>
      </c>
      <c r="R105" s="196">
        <f t="shared" si="115"/>
        <v>121662.94799031923</v>
      </c>
      <c r="S105" s="196">
        <f t="shared" si="27"/>
        <v>-176727.24370293895</v>
      </c>
      <c r="T105" s="224"/>
      <c r="U105" s="199">
        <f t="shared" si="16"/>
        <v>2.2400664519949962</v>
      </c>
      <c r="V105" s="196">
        <f t="shared" si="17"/>
        <v>308748.90531823121</v>
      </c>
      <c r="W105" s="196">
        <f t="shared" si="18"/>
        <v>132021.66161529225</v>
      </c>
      <c r="X105" s="196">
        <f t="shared" si="19"/>
        <v>531593.45828113903</v>
      </c>
      <c r="Y105" s="200">
        <f t="shared" si="20"/>
        <v>0.53159345828113902</v>
      </c>
      <c r="Z105" s="269">
        <f t="shared" si="21"/>
        <v>354866.21457820007</v>
      </c>
      <c r="AA105" s="200">
        <f t="shared" si="22"/>
        <v>0.35486621457820006</v>
      </c>
      <c r="AB105" s="255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</row>
    <row r="106" spans="1:47" ht="19.5" customHeight="1">
      <c r="A106" s="218" t="s">
        <v>197</v>
      </c>
      <c r="B106" s="219">
        <v>47.709999000000003</v>
      </c>
      <c r="C106" s="220">
        <v>50.66</v>
      </c>
      <c r="D106" s="220">
        <v>47.43</v>
      </c>
      <c r="E106" s="220">
        <v>47.529998999999997</v>
      </c>
      <c r="F106" s="220">
        <v>41.318756</v>
      </c>
      <c r="G106" s="220">
        <v>2780452500</v>
      </c>
      <c r="H106" s="225" t="s">
        <v>197</v>
      </c>
      <c r="I106" s="220">
        <v>2.9734379999999998</v>
      </c>
      <c r="J106" s="220">
        <v>3.339375</v>
      </c>
      <c r="K106" s="220">
        <v>2.9224999999999999</v>
      </c>
      <c r="L106" s="220">
        <v>2.9375</v>
      </c>
      <c r="M106" s="220">
        <v>2.7381009999999999</v>
      </c>
      <c r="N106" s="220">
        <v>1026566400</v>
      </c>
      <c r="O106" s="220"/>
      <c r="P106" s="196">
        <f t="shared" si="24"/>
        <v>281762.3762376238</v>
      </c>
      <c r="Q106" s="196">
        <f t="shared" si="114"/>
        <v>142046.42816547633</v>
      </c>
      <c r="R106" s="196">
        <f t="shared" si="115"/>
        <v>121662.94799031923</v>
      </c>
      <c r="S106" s="196">
        <f t="shared" si="27"/>
        <v>-179130.27388503452</v>
      </c>
      <c r="T106" s="224"/>
      <c r="U106" s="199">
        <f t="shared" si="16"/>
        <v>2.2521336872786821</v>
      </c>
      <c r="V106" s="196">
        <f t="shared" si="17"/>
        <v>314030.09343704308</v>
      </c>
      <c r="W106" s="196">
        <f t="shared" si="18"/>
        <v>134899.81955200856</v>
      </c>
      <c r="X106" s="196">
        <f t="shared" si="19"/>
        <v>545471.75239341939</v>
      </c>
      <c r="Y106" s="200">
        <f t="shared" si="20"/>
        <v>0.54547175239341938</v>
      </c>
      <c r="Z106" s="269">
        <f t="shared" si="21"/>
        <v>366341.4785083849</v>
      </c>
      <c r="AA106" s="200">
        <f t="shared" si="22"/>
        <v>0.36634147850838489</v>
      </c>
      <c r="AB106" s="255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</row>
    <row r="107" spans="1:47" ht="19.5" customHeight="1">
      <c r="A107" s="218" t="s">
        <v>198</v>
      </c>
      <c r="B107" s="219">
        <v>47.389999000000003</v>
      </c>
      <c r="C107" s="220">
        <v>49.060001</v>
      </c>
      <c r="D107" s="220">
        <v>44.389999000000003</v>
      </c>
      <c r="E107" s="220">
        <v>48.869999</v>
      </c>
      <c r="F107" s="220">
        <v>42.483643000000001</v>
      </c>
      <c r="G107" s="220">
        <v>3835583500</v>
      </c>
      <c r="H107" s="225" t="s">
        <v>198</v>
      </c>
      <c r="I107" s="220">
        <v>2.916563</v>
      </c>
      <c r="J107" s="220">
        <v>3.1124999999999998</v>
      </c>
      <c r="K107" s="220">
        <v>2.5431249999999999</v>
      </c>
      <c r="L107" s="220">
        <v>3.0603129999999998</v>
      </c>
      <c r="M107" s="220">
        <v>2.852576</v>
      </c>
      <c r="N107" s="220">
        <v>2002668800</v>
      </c>
      <c r="O107" s="220"/>
      <c r="P107" s="196">
        <f t="shared" si="24"/>
        <v>263702.9643564357</v>
      </c>
      <c r="Q107" s="196">
        <f t="shared" si="114"/>
        <v>123607.12493698101</v>
      </c>
      <c r="R107" s="196">
        <f t="shared" si="115"/>
        <v>121662.94799031923</v>
      </c>
      <c r="S107" s="196">
        <f t="shared" si="27"/>
        <v>-181543.31669288882</v>
      </c>
      <c r="T107" s="224"/>
      <c r="U107" s="199">
        <f t="shared" si="16"/>
        <v>2.1227215596080931</v>
      </c>
      <c r="V107" s="196">
        <f t="shared" si="17"/>
        <v>301388.50512021146</v>
      </c>
      <c r="W107" s="196">
        <f t="shared" si="18"/>
        <v>119845.18842732263</v>
      </c>
      <c r="X107" s="196">
        <f t="shared" si="19"/>
        <v>508973.03728373593</v>
      </c>
      <c r="Y107" s="200">
        <f t="shared" si="20"/>
        <v>0.50897303728373589</v>
      </c>
      <c r="Z107" s="269">
        <f t="shared" si="21"/>
        <v>327429.72059084708</v>
      </c>
      <c r="AA107" s="200">
        <f t="shared" si="22"/>
        <v>0.32742972059084707</v>
      </c>
      <c r="AB107" s="255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</row>
    <row r="108" spans="1:47" ht="19.5" customHeight="1">
      <c r="A108" s="218" t="s">
        <v>199</v>
      </c>
      <c r="B108" s="219">
        <v>48.93</v>
      </c>
      <c r="C108" s="220">
        <v>51.68</v>
      </c>
      <c r="D108" s="220">
        <v>47.810001</v>
      </c>
      <c r="E108" s="220">
        <v>51.41</v>
      </c>
      <c r="F108" s="220">
        <v>44.691727</v>
      </c>
      <c r="G108" s="220">
        <v>1980639900</v>
      </c>
      <c r="H108" s="225" t="s">
        <v>199</v>
      </c>
      <c r="I108" s="220">
        <v>3.0775000000000001</v>
      </c>
      <c r="J108" s="220">
        <v>3.4068749999999999</v>
      </c>
      <c r="K108" s="220">
        <v>2.9271880000000001</v>
      </c>
      <c r="L108" s="220">
        <v>3.3781249999999998</v>
      </c>
      <c r="M108" s="220">
        <v>3.1488160000000001</v>
      </c>
      <c r="N108" s="220">
        <v>1138864000</v>
      </c>
      <c r="O108" s="220"/>
      <c r="P108" s="196">
        <f t="shared" si="24"/>
        <v>284019.80792079214</v>
      </c>
      <c r="Q108" s="196">
        <f t="shared" si="114"/>
        <v>142274.28570362512</v>
      </c>
      <c r="R108" s="196">
        <f t="shared" si="115"/>
        <v>121662.94799031923</v>
      </c>
      <c r="S108" s="196">
        <f t="shared" si="27"/>
        <v>-183966.41384577585</v>
      </c>
      <c r="T108" s="224"/>
      <c r="U108" s="199">
        <f t="shared" si="16"/>
        <v>2.2052001092504119</v>
      </c>
      <c r="V108" s="196">
        <f t="shared" si="17"/>
        <v>315610.29561526095</v>
      </c>
      <c r="W108" s="196">
        <f t="shared" si="18"/>
        <v>131643.8817694851</v>
      </c>
      <c r="X108" s="196">
        <f t="shared" si="19"/>
        <v>547957.04161473643</v>
      </c>
      <c r="Y108" s="200">
        <f t="shared" si="20"/>
        <v>0.54795704161473646</v>
      </c>
      <c r="Z108" s="269">
        <f t="shared" si="21"/>
        <v>363990.62776896055</v>
      </c>
      <c r="AA108" s="200">
        <f t="shared" si="22"/>
        <v>0.36399062776896057</v>
      </c>
      <c r="AB108" s="255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</row>
    <row r="109" spans="1:47" ht="19.5" customHeight="1">
      <c r="A109" s="218" t="s">
        <v>200</v>
      </c>
      <c r="B109" s="219">
        <v>51.450001</v>
      </c>
      <c r="C109" s="220">
        <v>55.07</v>
      </c>
      <c r="D109" s="220">
        <v>51.34</v>
      </c>
      <c r="E109" s="220">
        <v>55.029998999999997</v>
      </c>
      <c r="F109" s="220">
        <v>47.863543999999997</v>
      </c>
      <c r="G109" s="220">
        <v>3400285100</v>
      </c>
      <c r="H109" s="225" t="s">
        <v>200</v>
      </c>
      <c r="I109" s="220">
        <v>3.3834379999999999</v>
      </c>
      <c r="J109" s="220">
        <v>3.8359380000000001</v>
      </c>
      <c r="K109" s="220">
        <v>3.36</v>
      </c>
      <c r="L109" s="220">
        <v>3.827188</v>
      </c>
      <c r="M109" s="220">
        <v>3.5673949999999999</v>
      </c>
      <c r="N109" s="220">
        <v>1824924800</v>
      </c>
      <c r="O109" s="220"/>
      <c r="P109" s="196">
        <f t="shared" si="24"/>
        <v>304990.09900990105</v>
      </c>
      <c r="Q109" s="196">
        <f t="shared" si="114"/>
        <v>163310.86351958956</v>
      </c>
      <c r="R109" s="196">
        <f t="shared" si="115"/>
        <v>121662.94799031923</v>
      </c>
      <c r="S109" s="196">
        <f t="shared" si="27"/>
        <v>-186399.6072367999</v>
      </c>
      <c r="T109" s="224"/>
      <c r="U109" s="199">
        <f t="shared" si="16"/>
        <v>2.2889160193251117</v>
      </c>
      <c r="V109" s="196">
        <f t="shared" si="17"/>
        <v>330289.49937763717</v>
      </c>
      <c r="W109" s="196">
        <f t="shared" si="18"/>
        <v>143889.89214083727</v>
      </c>
      <c r="X109" s="196">
        <f t="shared" si="19"/>
        <v>589963.91051980981</v>
      </c>
      <c r="Y109" s="200">
        <f t="shared" si="20"/>
        <v>0.58996391051980979</v>
      </c>
      <c r="Z109" s="269">
        <f t="shared" si="21"/>
        <v>403564.30328300991</v>
      </c>
      <c r="AA109" s="200">
        <f t="shared" si="22"/>
        <v>0.40356430328300991</v>
      </c>
      <c r="AB109" s="255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</row>
    <row r="110" spans="1:47" ht="19.5" customHeight="1">
      <c r="A110" s="218" t="s">
        <v>201</v>
      </c>
      <c r="B110" s="219">
        <v>54.68</v>
      </c>
      <c r="C110" s="220">
        <v>54.77</v>
      </c>
      <c r="D110" s="220">
        <v>48.650002000000001</v>
      </c>
      <c r="E110" s="220">
        <v>51.310001</v>
      </c>
      <c r="F110" s="220">
        <v>44.627986999999997</v>
      </c>
      <c r="G110" s="220">
        <v>4567776300</v>
      </c>
      <c r="H110" s="225" t="s">
        <v>201</v>
      </c>
      <c r="I110" s="220">
        <v>3.78125</v>
      </c>
      <c r="J110" s="220">
        <v>3.8031250000000001</v>
      </c>
      <c r="K110" s="220">
        <v>2.9750000000000001</v>
      </c>
      <c r="L110" s="220">
        <v>3.2956249999999998</v>
      </c>
      <c r="M110" s="220">
        <v>3.0719150000000002</v>
      </c>
      <c r="N110" s="220">
        <v>3321216000</v>
      </c>
      <c r="O110" s="220"/>
      <c r="P110" s="196">
        <f t="shared" si="24"/>
        <v>289009.9128712872</v>
      </c>
      <c r="Q110" s="196">
        <f t="shared" si="114"/>
        <v>144598.16040796993</v>
      </c>
      <c r="R110" s="196">
        <f t="shared" si="115"/>
        <v>121662.94799031923</v>
      </c>
      <c r="S110" s="196">
        <f t="shared" si="27"/>
        <v>-188842.93893361988</v>
      </c>
      <c r="T110" s="224"/>
      <c r="U110" s="199">
        <f t="shared" si="16"/>
        <v>2.1746794621003116</v>
      </c>
      <c r="V110" s="196">
        <f t="shared" si="17"/>
        <v>319103.36908060749</v>
      </c>
      <c r="W110" s="196">
        <f t="shared" si="18"/>
        <v>130260.43014698761</v>
      </c>
      <c r="X110" s="196">
        <f t="shared" si="19"/>
        <v>555271.02126957639</v>
      </c>
      <c r="Y110" s="200">
        <f t="shared" si="20"/>
        <v>0.55527102126957639</v>
      </c>
      <c r="Z110" s="269">
        <f t="shared" si="21"/>
        <v>366428.08233595651</v>
      </c>
      <c r="AA110" s="200">
        <f t="shared" si="22"/>
        <v>0.36642808233595653</v>
      </c>
      <c r="AB110" s="255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</row>
    <row r="111" spans="1:47" ht="19.5" customHeight="1">
      <c r="A111" s="218" t="s">
        <v>202</v>
      </c>
      <c r="B111" s="272">
        <v>51.09</v>
      </c>
      <c r="C111" s="273">
        <v>52.84</v>
      </c>
      <c r="D111" s="273">
        <v>49.18</v>
      </c>
      <c r="E111" s="273">
        <v>51.220001000000003</v>
      </c>
      <c r="F111" s="273">
        <v>44.549709</v>
      </c>
      <c r="G111" s="273">
        <v>2233867700</v>
      </c>
      <c r="H111" s="275" t="s">
        <v>202</v>
      </c>
      <c r="I111" s="273">
        <v>3.2581250000000002</v>
      </c>
      <c r="J111" s="273">
        <v>3.481563</v>
      </c>
      <c r="K111" s="273">
        <v>2.9718749999999998</v>
      </c>
      <c r="L111" s="273">
        <v>3.100625</v>
      </c>
      <c r="M111" s="273">
        <v>2.8901520000000001</v>
      </c>
      <c r="N111" s="273">
        <v>2457235200</v>
      </c>
      <c r="O111" s="273"/>
      <c r="P111" s="196">
        <f t="shared" si="24"/>
        <v>292158.41584158421</v>
      </c>
      <c r="Q111" s="196">
        <f t="shared" si="114"/>
        <v>144446.27158401196</v>
      </c>
      <c r="R111" s="196">
        <f t="shared" si="115"/>
        <v>121662.94799031923</v>
      </c>
      <c r="S111" s="196">
        <f t="shared" si="27"/>
        <v>-191296.45117917663</v>
      </c>
      <c r="T111" s="274">
        <f>(P111-P99)/P99</f>
        <v>0.14692161504380594</v>
      </c>
      <c r="U111" s="199">
        <f t="shared" si="16"/>
        <v>2.1632464234493312</v>
      </c>
      <c r="V111" s="196">
        <f t="shared" si="17"/>
        <v>321307.32115981542</v>
      </c>
      <c r="W111" s="196">
        <f t="shared" si="18"/>
        <v>130010.86998063879</v>
      </c>
      <c r="X111" s="196">
        <f t="shared" si="19"/>
        <v>558267.6354159154</v>
      </c>
      <c r="Y111" s="200">
        <f t="shared" si="20"/>
        <v>0.5582676354159154</v>
      </c>
      <c r="Z111" s="269">
        <f t="shared" si="21"/>
        <v>366971.18423673877</v>
      </c>
      <c r="AA111" s="200">
        <f t="shared" si="22"/>
        <v>0.36697118423673875</v>
      </c>
      <c r="AB111" s="255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</row>
    <row r="112" spans="1:47" ht="19.5" customHeight="1">
      <c r="A112" s="218" t="s">
        <v>203</v>
      </c>
      <c r="B112" s="219">
        <v>51.27</v>
      </c>
      <c r="C112" s="220">
        <v>51.470001000000003</v>
      </c>
      <c r="D112" s="220">
        <v>41.610000999999997</v>
      </c>
      <c r="E112" s="220">
        <v>45.130001</v>
      </c>
      <c r="F112" s="220">
        <v>39.293712999999997</v>
      </c>
      <c r="G112" s="220">
        <v>4828694600</v>
      </c>
      <c r="H112" s="225" t="s">
        <v>203</v>
      </c>
      <c r="I112" s="220">
        <v>3.1062500000000002</v>
      </c>
      <c r="J112" s="220">
        <v>3.125</v>
      </c>
      <c r="K112" s="220">
        <v>2.0165630000000001</v>
      </c>
      <c r="L112" s="220">
        <v>2.345313</v>
      </c>
      <c r="M112" s="220">
        <v>2.3036129999999999</v>
      </c>
      <c r="N112" s="220">
        <v>8814496000</v>
      </c>
      <c r="O112" s="220"/>
      <c r="P112" s="196">
        <f t="shared" si="24"/>
        <v>247188.12475247527</v>
      </c>
      <c r="Q112" s="196">
        <f>((Q111+R111)/2)*K112/K111</f>
        <v>90284.080950994263</v>
      </c>
      <c r="R112" s="196">
        <f>(Q111+R111)/2</f>
        <v>133054.60978716559</v>
      </c>
      <c r="S112" s="196">
        <f t="shared" si="27"/>
        <v>-193760.18639242317</v>
      </c>
      <c r="T112" s="224"/>
      <c r="U112" s="199">
        <f t="shared" si="16"/>
        <v>1.9624399708696292</v>
      </c>
      <c r="V112" s="196">
        <f t="shared" si="17"/>
        <v>300764.11272241164</v>
      </c>
      <c r="W112" s="196">
        <f t="shared" si="18"/>
        <v>107003.92632998846</v>
      </c>
      <c r="X112" s="196">
        <f t="shared" si="19"/>
        <v>470526.81549063511</v>
      </c>
      <c r="Y112" s="200">
        <f t="shared" si="20"/>
        <v>0.47052681549063513</v>
      </c>
      <c r="Z112" s="269">
        <f t="shared" si="21"/>
        <v>276766.62909821194</v>
      </c>
      <c r="AA112" s="200">
        <f t="shared" si="22"/>
        <v>0.27676662909821192</v>
      </c>
      <c r="AB112" s="255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</row>
    <row r="113" spans="1:47" ht="19.5" customHeight="1">
      <c r="A113" s="218" t="s">
        <v>204</v>
      </c>
      <c r="B113" s="219">
        <v>45.5</v>
      </c>
      <c r="C113" s="220">
        <v>45.880001</v>
      </c>
      <c r="D113" s="220">
        <v>42.150002000000001</v>
      </c>
      <c r="E113" s="220">
        <v>42.950001</v>
      </c>
      <c r="F113" s="220">
        <v>37.395637999999998</v>
      </c>
      <c r="G113" s="220">
        <v>3020516600</v>
      </c>
      <c r="H113" s="225" t="s">
        <v>204</v>
      </c>
      <c r="I113" s="220">
        <v>2.4065629999999998</v>
      </c>
      <c r="J113" s="220">
        <v>2.4496880000000001</v>
      </c>
      <c r="K113" s="220">
        <v>2.0665629999999999</v>
      </c>
      <c r="L113" s="220">
        <v>2.1481249999999998</v>
      </c>
      <c r="M113" s="220">
        <v>2.109931</v>
      </c>
      <c r="N113" s="220">
        <v>6540435200</v>
      </c>
      <c r="O113" s="220"/>
      <c r="P113" s="196">
        <f t="shared" si="24"/>
        <v>250396.05148514855</v>
      </c>
      <c r="Q113" s="196">
        <f t="shared" ref="Q113:Q123" si="116">Q112*K113/K112</f>
        <v>92522.644312292512</v>
      </c>
      <c r="R113" s="196">
        <f t="shared" ref="R113:R123" si="117">R112</f>
        <v>133054.60978716559</v>
      </c>
      <c r="S113" s="196">
        <f t="shared" si="27"/>
        <v>-196234.18716905825</v>
      </c>
      <c r="T113" s="224"/>
      <c r="U113" s="199">
        <f t="shared" si="16"/>
        <v>1.954046167001301</v>
      </c>
      <c r="V113" s="196">
        <f t="shared" si="17"/>
        <v>303009.66143528291</v>
      </c>
      <c r="W113" s="196">
        <f t="shared" si="18"/>
        <v>106775.47426622466</v>
      </c>
      <c r="X113" s="196">
        <f t="shared" si="19"/>
        <v>475973.30558460666</v>
      </c>
      <c r="Y113" s="200">
        <f t="shared" si="20"/>
        <v>0.47597330558460665</v>
      </c>
      <c r="Z113" s="269">
        <f t="shared" si="21"/>
        <v>279739.11841554841</v>
      </c>
      <c r="AA113" s="200">
        <f t="shared" si="22"/>
        <v>0.27973911841554838</v>
      </c>
      <c r="AB113" s="255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</row>
    <row r="114" spans="1:47" ht="19.5" customHeight="1">
      <c r="A114" s="218" t="s">
        <v>205</v>
      </c>
      <c r="B114" s="219">
        <v>42.919998</v>
      </c>
      <c r="C114" s="220">
        <v>45.07</v>
      </c>
      <c r="D114" s="220">
        <v>41.049999</v>
      </c>
      <c r="E114" s="220">
        <v>43.720001000000003</v>
      </c>
      <c r="F114" s="220">
        <v>38.066054999999999</v>
      </c>
      <c r="G114" s="220">
        <v>3404279700</v>
      </c>
      <c r="H114" s="225" t="s">
        <v>205</v>
      </c>
      <c r="I114" s="220">
        <v>2.1303130000000001</v>
      </c>
      <c r="J114" s="220">
        <v>2.3265630000000002</v>
      </c>
      <c r="K114" s="220">
        <v>1.937813</v>
      </c>
      <c r="L114" s="220">
        <v>2.1859380000000002</v>
      </c>
      <c r="M114" s="220">
        <v>2.1470720000000001</v>
      </c>
      <c r="N114" s="220">
        <v>8812089600</v>
      </c>
      <c r="O114" s="220"/>
      <c r="P114" s="196">
        <f t="shared" si="24"/>
        <v>243861.38019801985</v>
      </c>
      <c r="Q114" s="196">
        <f t="shared" si="116"/>
        <v>86758.343656949481</v>
      </c>
      <c r="R114" s="196">
        <f t="shared" si="117"/>
        <v>133054.60978716559</v>
      </c>
      <c r="S114" s="196">
        <f t="shared" si="27"/>
        <v>-198718.49628226264</v>
      </c>
      <c r="T114" s="224"/>
      <c r="U114" s="199">
        <f t="shared" si="16"/>
        <v>1.8967333038279863</v>
      </c>
      <c r="V114" s="196">
        <f t="shared" si="17"/>
        <v>298435.39153429284</v>
      </c>
      <c r="W114" s="196">
        <f t="shared" si="18"/>
        <v>99716.895252030197</v>
      </c>
      <c r="X114" s="196">
        <f t="shared" si="19"/>
        <v>463674.33364213491</v>
      </c>
      <c r="Y114" s="200">
        <f t="shared" si="20"/>
        <v>0.46367433364213489</v>
      </c>
      <c r="Z114" s="269">
        <f t="shared" si="21"/>
        <v>264955.8373598723</v>
      </c>
      <c r="AA114" s="200">
        <f t="shared" si="22"/>
        <v>0.26495583735987227</v>
      </c>
      <c r="AB114" s="255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</row>
    <row r="115" spans="1:47" ht="19.5" customHeight="1">
      <c r="A115" s="218" t="s">
        <v>206</v>
      </c>
      <c r="B115" s="219">
        <v>44.419998</v>
      </c>
      <c r="C115" s="220">
        <v>48.060001</v>
      </c>
      <c r="D115" s="220">
        <v>43.68</v>
      </c>
      <c r="E115" s="220">
        <v>47.209999000000003</v>
      </c>
      <c r="F115" s="220">
        <v>41.136848000000001</v>
      </c>
      <c r="G115" s="220">
        <v>2616810900</v>
      </c>
      <c r="H115" s="225" t="s">
        <v>206</v>
      </c>
      <c r="I115" s="220">
        <v>2.2640630000000002</v>
      </c>
      <c r="J115" s="220">
        <v>2.6231249999999999</v>
      </c>
      <c r="K115" s="220">
        <v>2.1759379999999999</v>
      </c>
      <c r="L115" s="220">
        <v>2.5265629999999999</v>
      </c>
      <c r="M115" s="220">
        <v>2.4816400000000001</v>
      </c>
      <c r="N115" s="220">
        <v>8311296000</v>
      </c>
      <c r="O115" s="220"/>
      <c r="P115" s="196">
        <f t="shared" si="24"/>
        <v>259485.14851485152</v>
      </c>
      <c r="Q115" s="196">
        <f t="shared" si="116"/>
        <v>97419.501665132455</v>
      </c>
      <c r="R115" s="196">
        <f t="shared" si="117"/>
        <v>133054.60978716559</v>
      </c>
      <c r="S115" s="196">
        <f t="shared" si="27"/>
        <v>-201213.15668343872</v>
      </c>
      <c r="T115" s="224"/>
      <c r="U115" s="199">
        <f t="shared" si="16"/>
        <v>1.9508652653344409</v>
      </c>
      <c r="V115" s="196">
        <f t="shared" si="17"/>
        <v>309372.02935607499</v>
      </c>
      <c r="W115" s="196">
        <f t="shared" si="18"/>
        <v>108158.87267263627</v>
      </c>
      <c r="X115" s="196">
        <f t="shared" si="19"/>
        <v>489959.25996714958</v>
      </c>
      <c r="Y115" s="200">
        <f t="shared" si="20"/>
        <v>0.48995925996714956</v>
      </c>
      <c r="Z115" s="269">
        <f t="shared" si="21"/>
        <v>288746.10328371089</v>
      </c>
      <c r="AA115" s="200">
        <f t="shared" si="22"/>
        <v>0.28874610328371092</v>
      </c>
      <c r="AB115" s="255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</row>
    <row r="116" spans="1:47" ht="19.5" customHeight="1">
      <c r="A116" s="218" t="s">
        <v>207</v>
      </c>
      <c r="B116" s="219">
        <v>47.23</v>
      </c>
      <c r="C116" s="220">
        <v>50.470001000000003</v>
      </c>
      <c r="D116" s="220">
        <v>47.220001000000003</v>
      </c>
      <c r="E116" s="220">
        <v>50.009998000000003</v>
      </c>
      <c r="F116" s="220">
        <v>43.576656</v>
      </c>
      <c r="G116" s="220">
        <v>2682797700</v>
      </c>
      <c r="H116" s="225" t="s">
        <v>207</v>
      </c>
      <c r="I116" s="220">
        <v>2.5293749999999999</v>
      </c>
      <c r="J116" s="220">
        <v>2.880938</v>
      </c>
      <c r="K116" s="220">
        <v>2.5293749999999999</v>
      </c>
      <c r="L116" s="220">
        <v>2.828125</v>
      </c>
      <c r="M116" s="220">
        <v>2.777841</v>
      </c>
      <c r="N116" s="220">
        <v>9386915200</v>
      </c>
      <c r="O116" s="220"/>
      <c r="P116" s="196">
        <f t="shared" si="24"/>
        <v>280514.85742574267</v>
      </c>
      <c r="Q116" s="196">
        <f t="shared" si="116"/>
        <v>113243.32403967594</v>
      </c>
      <c r="R116" s="196">
        <f t="shared" si="117"/>
        <v>133054.60978716559</v>
      </c>
      <c r="S116" s="196">
        <f t="shared" si="27"/>
        <v>-203718.21150295303</v>
      </c>
      <c r="T116" s="224"/>
      <c r="U116" s="199">
        <f t="shared" si="16"/>
        <v>2.0301055274428093</v>
      </c>
      <c r="V116" s="196">
        <f t="shared" si="17"/>
        <v>324092.82559369883</v>
      </c>
      <c r="W116" s="196">
        <f t="shared" si="18"/>
        <v>120374.6140907458</v>
      </c>
      <c r="X116" s="196">
        <f t="shared" si="19"/>
        <v>526812.7912525842</v>
      </c>
      <c r="Y116" s="200">
        <f t="shared" si="20"/>
        <v>0.52681279125258418</v>
      </c>
      <c r="Z116" s="269">
        <f t="shared" si="21"/>
        <v>323094.57974963117</v>
      </c>
      <c r="AA116" s="200">
        <f t="shared" si="22"/>
        <v>0.32309457974963118</v>
      </c>
      <c r="AB116" s="255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</row>
    <row r="117" spans="1:47" ht="19.5" customHeight="1">
      <c r="A117" s="218" t="s">
        <v>208</v>
      </c>
      <c r="B117" s="219">
        <v>49.919998</v>
      </c>
      <c r="C117" s="220">
        <v>50.610000999999997</v>
      </c>
      <c r="D117" s="220">
        <v>44.970001000000003</v>
      </c>
      <c r="E117" s="220">
        <v>45.169998</v>
      </c>
      <c r="F117" s="220">
        <v>39.359279999999998</v>
      </c>
      <c r="G117" s="220">
        <v>3542909100</v>
      </c>
      <c r="H117" s="225" t="s">
        <v>208</v>
      </c>
      <c r="I117" s="220">
        <v>2.811563</v>
      </c>
      <c r="J117" s="220">
        <v>2.892188</v>
      </c>
      <c r="K117" s="220">
        <v>2.265625</v>
      </c>
      <c r="L117" s="220">
        <v>2.2921879999999999</v>
      </c>
      <c r="M117" s="220">
        <v>2.251433</v>
      </c>
      <c r="N117" s="220">
        <v>10309196800</v>
      </c>
      <c r="O117" s="220"/>
      <c r="P117" s="196">
        <f t="shared" si="24"/>
        <v>267148.52079207927</v>
      </c>
      <c r="Q117" s="196">
        <f t="shared" si="116"/>
        <v>101434.9023088276</v>
      </c>
      <c r="R117" s="196">
        <f t="shared" si="117"/>
        <v>133054.60978716559</v>
      </c>
      <c r="S117" s="196">
        <f t="shared" si="27"/>
        <v>-206233.70405088199</v>
      </c>
      <c r="T117" s="224"/>
      <c r="U117" s="199">
        <f t="shared" si="16"/>
        <v>1.9405321376592584</v>
      </c>
      <c r="V117" s="196">
        <f t="shared" si="17"/>
        <v>314736.38995013444</v>
      </c>
      <c r="W117" s="196">
        <f t="shared" si="18"/>
        <v>108502.68589925245</v>
      </c>
      <c r="X117" s="196">
        <f t="shared" si="19"/>
        <v>501638.03288807248</v>
      </c>
      <c r="Y117" s="200">
        <f t="shared" si="20"/>
        <v>0.50163803288807252</v>
      </c>
      <c r="Z117" s="269">
        <f t="shared" si="21"/>
        <v>295404.32883719052</v>
      </c>
      <c r="AA117" s="200">
        <f t="shared" si="22"/>
        <v>0.29540432883719053</v>
      </c>
      <c r="AB117" s="255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</row>
    <row r="118" spans="1:47" ht="19.5" customHeight="1">
      <c r="A118" s="218" t="s">
        <v>209</v>
      </c>
      <c r="B118" s="219">
        <v>44.810001</v>
      </c>
      <c r="C118" s="220">
        <v>46.150002000000001</v>
      </c>
      <c r="D118" s="220">
        <v>43.299999</v>
      </c>
      <c r="E118" s="220">
        <v>45.459999000000003</v>
      </c>
      <c r="F118" s="220">
        <v>39.639614000000002</v>
      </c>
      <c r="G118" s="220">
        <v>3953264300</v>
      </c>
      <c r="H118" s="225" t="s">
        <v>209</v>
      </c>
      <c r="I118" s="220">
        <v>2.2509380000000001</v>
      </c>
      <c r="J118" s="220">
        <v>2.38375</v>
      </c>
      <c r="K118" s="220">
        <v>2.0918749999999999</v>
      </c>
      <c r="L118" s="220">
        <v>2.3021880000000001</v>
      </c>
      <c r="M118" s="220">
        <v>2.2621950000000002</v>
      </c>
      <c r="N118" s="220">
        <v>12459043200</v>
      </c>
      <c r="O118" s="220"/>
      <c r="P118" s="196">
        <f t="shared" si="24"/>
        <v>257227.71683168324</v>
      </c>
      <c r="Q118" s="196">
        <f t="shared" si="116"/>
        <v>93655.89462831612</v>
      </c>
      <c r="R118" s="196">
        <f t="shared" si="117"/>
        <v>133054.60978716559</v>
      </c>
      <c r="S118" s="196">
        <f t="shared" si="27"/>
        <v>-208759.67781776065</v>
      </c>
      <c r="T118" s="224"/>
      <c r="U118" s="199">
        <f t="shared" si="16"/>
        <v>1.8695292630196079</v>
      </c>
      <c r="V118" s="196">
        <f t="shared" si="17"/>
        <v>307791.82717785722</v>
      </c>
      <c r="W118" s="196">
        <f t="shared" si="18"/>
        <v>99032.149360096577</v>
      </c>
      <c r="X118" s="196">
        <f t="shared" si="19"/>
        <v>483938.22124716494</v>
      </c>
      <c r="Y118" s="200">
        <f t="shared" si="20"/>
        <v>0.48393822124716496</v>
      </c>
      <c r="Z118" s="269">
        <f t="shared" si="21"/>
        <v>275178.54342940426</v>
      </c>
      <c r="AA118" s="200">
        <f t="shared" si="22"/>
        <v>0.27517854342940429</v>
      </c>
      <c r="AB118" s="255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</row>
    <row r="119" spans="1:47" ht="19.5" customHeight="1">
      <c r="A119" s="218" t="s">
        <v>210</v>
      </c>
      <c r="B119" s="219">
        <v>45.509998000000003</v>
      </c>
      <c r="C119" s="220">
        <v>48.57</v>
      </c>
      <c r="D119" s="220">
        <v>44.299999</v>
      </c>
      <c r="E119" s="220">
        <v>46.119999</v>
      </c>
      <c r="F119" s="220">
        <v>40.215099000000002</v>
      </c>
      <c r="G119" s="220">
        <v>2893866300</v>
      </c>
      <c r="H119" s="225" t="s">
        <v>210</v>
      </c>
      <c r="I119" s="220">
        <v>2.3031250000000001</v>
      </c>
      <c r="J119" s="220">
        <v>2.610938</v>
      </c>
      <c r="K119" s="220">
        <v>2.1803129999999999</v>
      </c>
      <c r="L119" s="220">
        <v>2.3462499999999999</v>
      </c>
      <c r="M119" s="220">
        <v>2.305491</v>
      </c>
      <c r="N119" s="220">
        <v>8982672000</v>
      </c>
      <c r="O119" s="220"/>
      <c r="P119" s="196">
        <f t="shared" si="24"/>
        <v>263168.31089108915</v>
      </c>
      <c r="Q119" s="196">
        <f t="shared" si="116"/>
        <v>97615.375959246041</v>
      </c>
      <c r="R119" s="196">
        <f t="shared" si="117"/>
        <v>133054.60978716559</v>
      </c>
      <c r="S119" s="196">
        <f t="shared" si="27"/>
        <v>-211296.17647533465</v>
      </c>
      <c r="T119" s="224"/>
      <c r="U119" s="199">
        <f t="shared" si="16"/>
        <v>1.8752015643998521</v>
      </c>
      <c r="V119" s="196">
        <f t="shared" si="17"/>
        <v>311950.24301944138</v>
      </c>
      <c r="W119" s="196">
        <f t="shared" si="18"/>
        <v>100654.06654410672</v>
      </c>
      <c r="X119" s="196">
        <f t="shared" si="19"/>
        <v>493838.29663750081</v>
      </c>
      <c r="Y119" s="200">
        <f t="shared" si="20"/>
        <v>0.49383829663750078</v>
      </c>
      <c r="Z119" s="269">
        <f t="shared" si="21"/>
        <v>282542.12016216619</v>
      </c>
      <c r="AA119" s="200">
        <f t="shared" si="22"/>
        <v>0.28254212016216618</v>
      </c>
      <c r="AB119" s="255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</row>
    <row r="120" spans="1:47" ht="19.5" customHeight="1">
      <c r="A120" s="218" t="s">
        <v>211</v>
      </c>
      <c r="B120" s="219">
        <v>46.869999</v>
      </c>
      <c r="C120" s="220">
        <v>47.080002</v>
      </c>
      <c r="D120" s="220">
        <v>37.18</v>
      </c>
      <c r="E120" s="220">
        <v>38.909999999999997</v>
      </c>
      <c r="F120" s="220">
        <v>33.928226000000002</v>
      </c>
      <c r="G120" s="220">
        <v>5188670400</v>
      </c>
      <c r="H120" s="225" t="s">
        <v>211</v>
      </c>
      <c r="I120" s="220">
        <v>2.4240629999999999</v>
      </c>
      <c r="J120" s="220">
        <v>2.4440629999999999</v>
      </c>
      <c r="K120" s="220">
        <v>1.4624999999999999</v>
      </c>
      <c r="L120" s="220">
        <v>1.6368750000000001</v>
      </c>
      <c r="M120" s="220">
        <v>1.6084400000000001</v>
      </c>
      <c r="N120" s="220">
        <v>16277628800</v>
      </c>
      <c r="O120" s="220"/>
      <c r="P120" s="196">
        <f t="shared" si="24"/>
        <v>220871.28712871292</v>
      </c>
      <c r="Q120" s="196">
        <f t="shared" si="116"/>
        <v>65477.978317974215</v>
      </c>
      <c r="R120" s="196">
        <f t="shared" si="117"/>
        <v>133054.60978716559</v>
      </c>
      <c r="S120" s="196">
        <f t="shared" si="27"/>
        <v>-213843.2438773152</v>
      </c>
      <c r="T120" s="224"/>
      <c r="U120" s="199">
        <f t="shared" si="16"/>
        <v>1.6550716800710836</v>
      </c>
      <c r="V120" s="196">
        <f t="shared" si="17"/>
        <v>282342.32638577803</v>
      </c>
      <c r="W120" s="196">
        <f t="shared" si="18"/>
        <v>68499.08250846283</v>
      </c>
      <c r="X120" s="196">
        <f t="shared" si="19"/>
        <v>419403.87523385271</v>
      </c>
      <c r="Y120" s="200">
        <f t="shared" si="20"/>
        <v>0.4194038752338527</v>
      </c>
      <c r="Z120" s="269">
        <f t="shared" si="21"/>
        <v>205560.63135653752</v>
      </c>
      <c r="AA120" s="200">
        <f t="shared" si="22"/>
        <v>0.20556063135653752</v>
      </c>
      <c r="AB120" s="255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</row>
    <row r="121" spans="1:47" ht="19.5" customHeight="1">
      <c r="A121" s="218" t="s">
        <v>212</v>
      </c>
      <c r="B121" s="219">
        <v>38.840000000000003</v>
      </c>
      <c r="C121" s="220">
        <v>38.970001000000003</v>
      </c>
      <c r="D121" s="220">
        <v>28.09</v>
      </c>
      <c r="E121" s="220">
        <v>32.889999000000003</v>
      </c>
      <c r="F121" s="220">
        <v>28.698312999999999</v>
      </c>
      <c r="G121" s="220">
        <v>7240779800</v>
      </c>
      <c r="H121" s="225" t="s">
        <v>212</v>
      </c>
      <c r="I121" s="220">
        <v>1.6125</v>
      </c>
      <c r="J121" s="220">
        <v>1.6271880000000001</v>
      </c>
      <c r="K121" s="220">
        <v>0.79812499999999997</v>
      </c>
      <c r="L121" s="220">
        <v>1.086875</v>
      </c>
      <c r="M121" s="220">
        <v>1.0679940000000001</v>
      </c>
      <c r="N121" s="220">
        <v>38949555200</v>
      </c>
      <c r="O121" s="220"/>
      <c r="P121" s="196">
        <f t="shared" si="24"/>
        <v>166871.28712871289</v>
      </c>
      <c r="Q121" s="196">
        <f t="shared" si="116"/>
        <v>35733.067654723534</v>
      </c>
      <c r="R121" s="196">
        <f t="shared" si="117"/>
        <v>133054.60978716559</v>
      </c>
      <c r="S121" s="196">
        <f t="shared" si="27"/>
        <v>-216400.92406013733</v>
      </c>
      <c r="T121" s="224"/>
      <c r="U121" s="199">
        <f t="shared" si="16"/>
        <v>1.3859732726119496</v>
      </c>
      <c r="V121" s="196">
        <f t="shared" si="17"/>
        <v>244542.32638577797</v>
      </c>
      <c r="W121" s="196">
        <f t="shared" si="18"/>
        <v>28141.402325640636</v>
      </c>
      <c r="X121" s="196">
        <f t="shared" si="19"/>
        <v>335658.96457060205</v>
      </c>
      <c r="Y121" s="200">
        <f t="shared" si="20"/>
        <v>0.33565896457060207</v>
      </c>
      <c r="Z121" s="269">
        <f t="shared" si="21"/>
        <v>119258.04051046472</v>
      </c>
      <c r="AA121" s="200">
        <f t="shared" si="22"/>
        <v>0.11925804051046472</v>
      </c>
      <c r="AB121" s="255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</row>
    <row r="122" spans="1:47" ht="21" customHeight="1">
      <c r="A122" s="276" t="s">
        <v>213</v>
      </c>
      <c r="B122" s="277">
        <v>32.810001</v>
      </c>
      <c r="C122" s="278">
        <v>34.009998000000003</v>
      </c>
      <c r="D122" s="278">
        <v>25.049999</v>
      </c>
      <c r="E122" s="278">
        <v>29.120000999999998</v>
      </c>
      <c r="F122" s="278">
        <v>25.408783</v>
      </c>
      <c r="G122" s="278">
        <v>3919285900</v>
      </c>
      <c r="H122" s="279" t="s">
        <v>213</v>
      </c>
      <c r="I122" s="278">
        <v>1.0856250000000001</v>
      </c>
      <c r="J122" s="278">
        <v>1.165313</v>
      </c>
      <c r="K122" s="278">
        <v>0.61624999999999996</v>
      </c>
      <c r="L122" s="278">
        <v>0.82625000000000004</v>
      </c>
      <c r="M122" s="278">
        <v>0.81189699999999998</v>
      </c>
      <c r="N122" s="278">
        <v>30249542400</v>
      </c>
      <c r="O122" s="278"/>
      <c r="P122" s="196">
        <f t="shared" si="24"/>
        <v>148811.87524752476</v>
      </c>
      <c r="Q122" s="196">
        <f t="shared" si="116"/>
        <v>27590.293428001103</v>
      </c>
      <c r="R122" s="196">
        <f t="shared" si="117"/>
        <v>133054.60978716559</v>
      </c>
      <c r="S122" s="196">
        <f t="shared" si="27"/>
        <v>-218969.26124372124</v>
      </c>
      <c r="T122" s="280"/>
      <c r="U122" s="199">
        <f t="shared" si="16"/>
        <v>1.2872422523313083</v>
      </c>
      <c r="V122" s="227">
        <f t="shared" si="17"/>
        <v>231900.73806894629</v>
      </c>
      <c r="W122" s="196">
        <f t="shared" si="18"/>
        <v>12931.476825225051</v>
      </c>
      <c r="X122" s="227">
        <f t="shared" si="19"/>
        <v>309456.77846269147</v>
      </c>
      <c r="Y122" s="281">
        <f t="shared" si="20"/>
        <v>0.30945677846269148</v>
      </c>
      <c r="Z122" s="282">
        <f t="shared" si="21"/>
        <v>90487.517218970228</v>
      </c>
      <c r="AA122" s="281">
        <f t="shared" si="22"/>
        <v>9.0487517218970234E-2</v>
      </c>
      <c r="AB122" s="283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  <c r="AU122" s="284"/>
    </row>
    <row r="123" spans="1:47" ht="19.5" customHeight="1">
      <c r="A123" s="218" t="s">
        <v>214</v>
      </c>
      <c r="B123" s="272">
        <v>28.5</v>
      </c>
      <c r="C123" s="273">
        <v>30.83</v>
      </c>
      <c r="D123" s="273">
        <v>26.84</v>
      </c>
      <c r="E123" s="273">
        <v>29.74</v>
      </c>
      <c r="F123" s="273">
        <v>25.949766</v>
      </c>
      <c r="G123" s="273">
        <v>2944238700</v>
      </c>
      <c r="H123" s="275" t="s">
        <v>214</v>
      </c>
      <c r="I123" s="273">
        <v>0.79156300000000002</v>
      </c>
      <c r="J123" s="273">
        <v>0.91156300000000001</v>
      </c>
      <c r="K123" s="273">
        <v>0.69718800000000003</v>
      </c>
      <c r="L123" s="273">
        <v>0.84031299999999998</v>
      </c>
      <c r="M123" s="273">
        <v>0.82571499999999998</v>
      </c>
      <c r="N123" s="273">
        <v>22043404800</v>
      </c>
      <c r="O123" s="273"/>
      <c r="P123" s="196">
        <f t="shared" si="24"/>
        <v>159445.54455445547</v>
      </c>
      <c r="Q123" s="196">
        <f t="shared" si="116"/>
        <v>31213.990254736284</v>
      </c>
      <c r="R123" s="196">
        <f t="shared" si="117"/>
        <v>133054.60978716559</v>
      </c>
      <c r="S123" s="196">
        <f t="shared" si="27"/>
        <v>-221548.29983223672</v>
      </c>
      <c r="T123" s="274">
        <f>(P123-P111)/P111</f>
        <v>-0.45424969499796669</v>
      </c>
      <c r="U123" s="199">
        <f t="shared" si="16"/>
        <v>1.3202545655421924</v>
      </c>
      <c r="V123" s="196">
        <f t="shared" si="17"/>
        <v>239344.30658379779</v>
      </c>
      <c r="W123" s="196">
        <f t="shared" si="18"/>
        <v>17796.006751561072</v>
      </c>
      <c r="X123" s="196">
        <f t="shared" si="19"/>
        <v>323714.14459635736</v>
      </c>
      <c r="Y123" s="200">
        <f t="shared" si="20"/>
        <v>0.32371414459635739</v>
      </c>
      <c r="Z123" s="269">
        <f t="shared" si="21"/>
        <v>102165.84476412064</v>
      </c>
      <c r="AA123" s="200">
        <f t="shared" si="22"/>
        <v>0.10216584476412065</v>
      </c>
      <c r="AB123" s="255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</row>
    <row r="124" spans="1:47" ht="19.5" customHeight="1">
      <c r="A124" s="218" t="s">
        <v>215</v>
      </c>
      <c r="B124" s="219">
        <v>29.75</v>
      </c>
      <c r="C124" s="220">
        <v>31.629999000000002</v>
      </c>
      <c r="D124" s="220">
        <v>27.959999</v>
      </c>
      <c r="E124" s="220">
        <v>29.059999000000001</v>
      </c>
      <c r="F124" s="220">
        <v>25.393248</v>
      </c>
      <c r="G124" s="220">
        <v>2829542600</v>
      </c>
      <c r="H124" s="225" t="s">
        <v>215</v>
      </c>
      <c r="I124" s="220">
        <v>0.84624999999999995</v>
      </c>
      <c r="J124" s="220">
        <v>0.95156300000000005</v>
      </c>
      <c r="K124" s="220">
        <v>0.73875000000000002</v>
      </c>
      <c r="L124" s="220">
        <v>0.79156300000000002</v>
      </c>
      <c r="M124" s="220">
        <v>0.77781199999999995</v>
      </c>
      <c r="N124" s="220">
        <v>19043852800</v>
      </c>
      <c r="O124" s="220"/>
      <c r="P124" s="196">
        <f t="shared" si="24"/>
        <v>166099.00396039608</v>
      </c>
      <c r="Q124" s="196">
        <f>((Q123+R123)/2)*K124/K123</f>
        <v>87030.634693192507</v>
      </c>
      <c r="R124" s="196">
        <f>(Q123+R123)/2</f>
        <v>82134.300020950934</v>
      </c>
      <c r="S124" s="196">
        <f t="shared" si="27"/>
        <v>-224138.08441487103</v>
      </c>
      <c r="T124" s="224"/>
      <c r="U124" s="199">
        <f t="shared" si="16"/>
        <v>1.1075016752703064</v>
      </c>
      <c r="V124" s="196">
        <f t="shared" si="17"/>
        <v>195118.23079239012</v>
      </c>
      <c r="W124" s="196">
        <f t="shared" si="18"/>
        <v>-29019.853622480907</v>
      </c>
      <c r="X124" s="196">
        <f t="shared" si="19"/>
        <v>335263.93867453956</v>
      </c>
      <c r="Y124" s="200">
        <f t="shared" si="20"/>
        <v>0.33526393867453957</v>
      </c>
      <c r="Z124" s="269">
        <f t="shared" si="21"/>
        <v>111125.85425966853</v>
      </c>
      <c r="AA124" s="200">
        <f t="shared" si="22"/>
        <v>0.11112585425966853</v>
      </c>
      <c r="AB124" s="255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</row>
    <row r="125" spans="1:47" ht="19.5" customHeight="1">
      <c r="A125" s="218" t="s">
        <v>216</v>
      </c>
      <c r="B125" s="219">
        <v>28.780000999999999</v>
      </c>
      <c r="C125" s="220">
        <v>31.68</v>
      </c>
      <c r="D125" s="220">
        <v>27.389999</v>
      </c>
      <c r="E125" s="220">
        <v>27.530000999999999</v>
      </c>
      <c r="F125" s="220">
        <v>24.056301000000001</v>
      </c>
      <c r="G125" s="220">
        <v>3324074200</v>
      </c>
      <c r="H125" s="225" t="s">
        <v>216</v>
      </c>
      <c r="I125" s="220">
        <v>0.77687499999999998</v>
      </c>
      <c r="J125" s="220">
        <v>0.94093800000000005</v>
      </c>
      <c r="K125" s="220">
        <v>0.69750000000000001</v>
      </c>
      <c r="L125" s="220">
        <v>0.70374999999999999</v>
      </c>
      <c r="M125" s="220">
        <v>0.69152499999999995</v>
      </c>
      <c r="N125" s="220">
        <v>23277392000</v>
      </c>
      <c r="O125" s="220"/>
      <c r="P125" s="196">
        <f t="shared" si="24"/>
        <v>162712.86534653467</v>
      </c>
      <c r="Q125" s="196">
        <f t="shared" ref="Q125:Q135" si="118">Q124*K125/K124</f>
        <v>82171.056106262971</v>
      </c>
      <c r="R125" s="196">
        <f t="shared" ref="R125:R135" si="119">R124</f>
        <v>82134.300020950934</v>
      </c>
      <c r="S125" s="196">
        <f t="shared" si="27"/>
        <v>-226738.65976659965</v>
      </c>
      <c r="T125" s="224"/>
      <c r="U125" s="199">
        <f t="shared" si="16"/>
        <v>1.0798650994035446</v>
      </c>
      <c r="V125" s="196">
        <f t="shared" si="17"/>
        <v>192747.93376268717</v>
      </c>
      <c r="W125" s="196">
        <f t="shared" si="18"/>
        <v>-33990.726003912481</v>
      </c>
      <c r="X125" s="196">
        <f t="shared" si="19"/>
        <v>327018.22147374856</v>
      </c>
      <c r="Y125" s="200">
        <f t="shared" si="20"/>
        <v>0.32701822147374854</v>
      </c>
      <c r="Z125" s="269">
        <f t="shared" si="21"/>
        <v>100279.56170714891</v>
      </c>
      <c r="AA125" s="200">
        <f t="shared" si="22"/>
        <v>0.10027956170714891</v>
      </c>
      <c r="AB125" s="255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</row>
    <row r="126" spans="1:47" ht="22.5" customHeight="1">
      <c r="A126" s="218" t="s">
        <v>217</v>
      </c>
      <c r="B126" s="219">
        <v>27.120000999999998</v>
      </c>
      <c r="C126" s="220">
        <v>31.459999</v>
      </c>
      <c r="D126" s="220">
        <v>25.629999000000002</v>
      </c>
      <c r="E126" s="220">
        <v>30.32</v>
      </c>
      <c r="F126" s="220">
        <v>26.494261000000002</v>
      </c>
      <c r="G126" s="220">
        <v>3805123800</v>
      </c>
      <c r="H126" s="225" t="s">
        <v>217</v>
      </c>
      <c r="I126" s="220">
        <v>0.68343799999999999</v>
      </c>
      <c r="J126" s="220">
        <v>0.90625</v>
      </c>
      <c r="K126" s="220">
        <v>0.60812500000000003</v>
      </c>
      <c r="L126" s="220">
        <v>0.84406300000000001</v>
      </c>
      <c r="M126" s="220">
        <v>0.82940000000000003</v>
      </c>
      <c r="N126" s="220">
        <v>25932819200</v>
      </c>
      <c r="O126" s="220"/>
      <c r="P126" s="196">
        <f t="shared" si="24"/>
        <v>152257.41980198023</v>
      </c>
      <c r="Q126" s="196">
        <f t="shared" si="118"/>
        <v>71641.969167915653</v>
      </c>
      <c r="R126" s="196">
        <f t="shared" si="119"/>
        <v>82134.300020950934</v>
      </c>
      <c r="S126" s="196">
        <f t="shared" si="27"/>
        <v>-229350.07084896046</v>
      </c>
      <c r="T126" s="224"/>
      <c r="U126" s="199">
        <f t="shared" si="16"/>
        <v>1.0219823301353628</v>
      </c>
      <c r="V126" s="285">
        <f t="shared" si="17"/>
        <v>185429.12188149907</v>
      </c>
      <c r="W126" s="285">
        <f t="shared" si="18"/>
        <v>-43920.948967461387</v>
      </c>
      <c r="X126" s="285">
        <f t="shared" si="19"/>
        <v>306033.68899084686</v>
      </c>
      <c r="Y126" s="286">
        <f t="shared" si="20"/>
        <v>0.30603368899084687</v>
      </c>
      <c r="Z126" s="287">
        <f t="shared" si="21"/>
        <v>76683.6181418864</v>
      </c>
      <c r="AA126" s="286">
        <f t="shared" si="22"/>
        <v>7.66836181418864E-2</v>
      </c>
      <c r="AB126" s="255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</row>
    <row r="127" spans="1:47" ht="19.5" customHeight="1">
      <c r="A127" s="218" t="s">
        <v>218</v>
      </c>
      <c r="B127" s="219">
        <v>29.940000999999999</v>
      </c>
      <c r="C127" s="220">
        <v>34.900002000000001</v>
      </c>
      <c r="D127" s="220">
        <v>29.790001</v>
      </c>
      <c r="E127" s="220">
        <v>34.279998999999997</v>
      </c>
      <c r="F127" s="220">
        <v>30.00412</v>
      </c>
      <c r="G127" s="220">
        <v>2991632100</v>
      </c>
      <c r="H127" s="225" t="s">
        <v>218</v>
      </c>
      <c r="I127" s="220">
        <v>0.82031299999999996</v>
      </c>
      <c r="J127" s="220">
        <v>1.105313</v>
      </c>
      <c r="K127" s="220">
        <v>0.8125</v>
      </c>
      <c r="L127" s="220">
        <v>1.0662499999999999</v>
      </c>
      <c r="M127" s="220">
        <v>1.0477270000000001</v>
      </c>
      <c r="N127" s="220">
        <v>17941001600</v>
      </c>
      <c r="O127" s="220"/>
      <c r="P127" s="196">
        <f t="shared" si="24"/>
        <v>176970.30297029705</v>
      </c>
      <c r="Q127" s="196">
        <f t="shared" si="118"/>
        <v>95718.972166793785</v>
      </c>
      <c r="R127" s="196">
        <f t="shared" si="119"/>
        <v>82134.300020950934</v>
      </c>
      <c r="S127" s="196">
        <f t="shared" si="27"/>
        <v>-231972.36281083111</v>
      </c>
      <c r="T127" s="224"/>
      <c r="U127" s="199">
        <f t="shared" si="16"/>
        <v>1.1169632444643531</v>
      </c>
      <c r="V127" s="196">
        <f t="shared" si="17"/>
        <v>202728.14009932082</v>
      </c>
      <c r="W127" s="196">
        <f t="shared" si="18"/>
        <v>-29244.222711510287</v>
      </c>
      <c r="X127" s="196">
        <f t="shared" si="19"/>
        <v>354823.57515804179</v>
      </c>
      <c r="Y127" s="200">
        <f t="shared" si="20"/>
        <v>0.3548235751580418</v>
      </c>
      <c r="Z127" s="269">
        <f t="shared" si="21"/>
        <v>122851.21234721068</v>
      </c>
      <c r="AA127" s="200">
        <f t="shared" si="22"/>
        <v>0.12285121234721068</v>
      </c>
      <c r="AB127" s="255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</row>
    <row r="128" spans="1:47" ht="19.5" customHeight="1">
      <c r="A128" s="218" t="s">
        <v>219</v>
      </c>
      <c r="B128" s="219">
        <v>34.270000000000003</v>
      </c>
      <c r="C128" s="220">
        <v>35.5</v>
      </c>
      <c r="D128" s="220">
        <v>32.959999000000003</v>
      </c>
      <c r="E128" s="220">
        <v>35.380001</v>
      </c>
      <c r="F128" s="220">
        <v>30.966920999999999</v>
      </c>
      <c r="G128" s="220">
        <v>2734076200</v>
      </c>
      <c r="H128" s="225" t="s">
        <v>219</v>
      </c>
      <c r="I128" s="220">
        <v>1.0674999999999999</v>
      </c>
      <c r="J128" s="220">
        <v>1.1328130000000001</v>
      </c>
      <c r="K128" s="220">
        <v>0.98499999999999999</v>
      </c>
      <c r="L128" s="220">
        <v>1.128125</v>
      </c>
      <c r="M128" s="220">
        <v>1.108527</v>
      </c>
      <c r="N128" s="220">
        <v>12688473600</v>
      </c>
      <c r="O128" s="220"/>
      <c r="P128" s="196">
        <f t="shared" si="24"/>
        <v>195801.97425742578</v>
      </c>
      <c r="Q128" s="196">
        <f t="shared" si="118"/>
        <v>116040.84625759</v>
      </c>
      <c r="R128" s="196">
        <f t="shared" si="119"/>
        <v>82134.300020950934</v>
      </c>
      <c r="S128" s="196">
        <f t="shared" si="27"/>
        <v>-234605.58098920956</v>
      </c>
      <c r="T128" s="224"/>
      <c r="U128" s="199">
        <f t="shared" si="16"/>
        <v>1.1846959185986292</v>
      </c>
      <c r="V128" s="196">
        <f t="shared" si="17"/>
        <v>215910.31000031094</v>
      </c>
      <c r="W128" s="196">
        <f t="shared" si="18"/>
        <v>-18695.270988898614</v>
      </c>
      <c r="X128" s="196">
        <f t="shared" si="19"/>
        <v>393977.12053596671</v>
      </c>
      <c r="Y128" s="200">
        <f t="shared" si="20"/>
        <v>0.39397712053596673</v>
      </c>
      <c r="Z128" s="269">
        <f t="shared" si="21"/>
        <v>159371.53954675715</v>
      </c>
      <c r="AA128" s="200">
        <f t="shared" si="22"/>
        <v>0.15937153954675715</v>
      </c>
      <c r="AB128" s="255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</row>
    <row r="129" spans="1:47" ht="19.5" customHeight="1">
      <c r="A129" s="218" t="s">
        <v>220</v>
      </c>
      <c r="B129" s="219">
        <v>35.759998000000003</v>
      </c>
      <c r="C129" s="220">
        <v>37.229999999999997</v>
      </c>
      <c r="D129" s="220">
        <v>34.770000000000003</v>
      </c>
      <c r="E129" s="220">
        <v>36.380001</v>
      </c>
      <c r="F129" s="220">
        <v>31.842188</v>
      </c>
      <c r="G129" s="220">
        <v>2511948000</v>
      </c>
      <c r="H129" s="225" t="s">
        <v>220</v>
      </c>
      <c r="I129" s="220">
        <v>1.1525000000000001</v>
      </c>
      <c r="J129" s="220">
        <v>1.2493749999999999</v>
      </c>
      <c r="K129" s="220">
        <v>1.0900000000000001</v>
      </c>
      <c r="L129" s="220">
        <v>1.190625</v>
      </c>
      <c r="M129" s="220">
        <v>1.169942</v>
      </c>
      <c r="N129" s="220">
        <v>12273801600</v>
      </c>
      <c r="O129" s="220"/>
      <c r="P129" s="196">
        <f t="shared" si="24"/>
        <v>206554.45544554459</v>
      </c>
      <c r="Q129" s="196">
        <f t="shared" si="118"/>
        <v>128410.68266068336</v>
      </c>
      <c r="R129" s="196">
        <f t="shared" si="119"/>
        <v>82134.300020950934</v>
      </c>
      <c r="S129" s="196">
        <f t="shared" si="27"/>
        <v>-237249.77090999793</v>
      </c>
      <c r="T129" s="224"/>
      <c r="U129" s="199">
        <f t="shared" si="16"/>
        <v>1.2168136321447125</v>
      </c>
      <c r="V129" s="196">
        <f t="shared" si="17"/>
        <v>223437.04683199408</v>
      </c>
      <c r="W129" s="196">
        <f t="shared" si="18"/>
        <v>-13812.724078003841</v>
      </c>
      <c r="X129" s="196">
        <f t="shared" si="19"/>
        <v>417099.43812717893</v>
      </c>
      <c r="Y129" s="200">
        <f t="shared" si="20"/>
        <v>0.41709943812717892</v>
      </c>
      <c r="Z129" s="269">
        <f t="shared" si="21"/>
        <v>179849.66721718101</v>
      </c>
      <c r="AA129" s="200">
        <f t="shared" si="22"/>
        <v>0.17984966721718101</v>
      </c>
      <c r="AB129" s="255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</row>
    <row r="130" spans="1:47" ht="19.5" customHeight="1">
      <c r="A130" s="218" t="s">
        <v>221</v>
      </c>
      <c r="B130" s="219">
        <v>36.560001</v>
      </c>
      <c r="C130" s="220">
        <v>40.18</v>
      </c>
      <c r="D130" s="220">
        <v>34.299999</v>
      </c>
      <c r="E130" s="220">
        <v>39.450001</v>
      </c>
      <c r="F130" s="220">
        <v>34.571716000000002</v>
      </c>
      <c r="G130" s="220">
        <v>2575607800</v>
      </c>
      <c r="H130" s="225" t="s">
        <v>221</v>
      </c>
      <c r="I130" s="220">
        <v>1.201875</v>
      </c>
      <c r="J130" s="220">
        <v>1.4468749999999999</v>
      </c>
      <c r="K130" s="220">
        <v>1.0587500000000001</v>
      </c>
      <c r="L130" s="220">
        <v>1.3931249999999999</v>
      </c>
      <c r="M130" s="220">
        <v>1.368924</v>
      </c>
      <c r="N130" s="220">
        <v>9588550400</v>
      </c>
      <c r="O130" s="220"/>
      <c r="P130" s="196">
        <f t="shared" si="24"/>
        <v>203762.3702970297</v>
      </c>
      <c r="Q130" s="196">
        <f t="shared" si="118"/>
        <v>124729.18373119128</v>
      </c>
      <c r="R130" s="196">
        <f t="shared" si="119"/>
        <v>82134.300020950934</v>
      </c>
      <c r="S130" s="196">
        <f t="shared" si="27"/>
        <v>-239904.97828878957</v>
      </c>
      <c r="T130" s="224"/>
      <c r="U130" s="199">
        <f t="shared" si="16"/>
        <v>1.1917079518617901</v>
      </c>
      <c r="V130" s="196">
        <f t="shared" si="17"/>
        <v>221482.58722803369</v>
      </c>
      <c r="W130" s="196">
        <f t="shared" si="18"/>
        <v>-18422.391060755879</v>
      </c>
      <c r="X130" s="196">
        <f t="shared" si="19"/>
        <v>410625.8540491719</v>
      </c>
      <c r="Y130" s="200">
        <f t="shared" si="20"/>
        <v>0.4106258540491719</v>
      </c>
      <c r="Z130" s="269">
        <f t="shared" si="21"/>
        <v>170720.87576038233</v>
      </c>
      <c r="AA130" s="200">
        <f t="shared" si="22"/>
        <v>0.17072087576038233</v>
      </c>
      <c r="AB130" s="255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</row>
    <row r="131" spans="1:47" ht="19.5" customHeight="1">
      <c r="A131" s="218" t="s">
        <v>222</v>
      </c>
      <c r="B131" s="219">
        <v>39.869999</v>
      </c>
      <c r="C131" s="220">
        <v>41.080002</v>
      </c>
      <c r="D131" s="220">
        <v>38.459999000000003</v>
      </c>
      <c r="E131" s="220">
        <v>40.029998999999997</v>
      </c>
      <c r="F131" s="220">
        <v>35.079987000000003</v>
      </c>
      <c r="G131" s="220">
        <v>2248149500</v>
      </c>
      <c r="H131" s="225" t="s">
        <v>222</v>
      </c>
      <c r="I131" s="220">
        <v>1.4259379999999999</v>
      </c>
      <c r="J131" s="220">
        <v>1.5075000000000001</v>
      </c>
      <c r="K131" s="220">
        <v>1.322813</v>
      </c>
      <c r="L131" s="220">
        <v>1.4303129999999999</v>
      </c>
      <c r="M131" s="220">
        <v>1.4054660000000001</v>
      </c>
      <c r="N131" s="220">
        <v>7643193600</v>
      </c>
      <c r="O131" s="220"/>
      <c r="P131" s="196">
        <f t="shared" si="24"/>
        <v>228475.24158415842</v>
      </c>
      <c r="Q131" s="196">
        <f t="shared" si="118"/>
        <v>155837.90858938213</v>
      </c>
      <c r="R131" s="196">
        <f t="shared" si="119"/>
        <v>82134.300020950934</v>
      </c>
      <c r="S131" s="196">
        <f t="shared" si="27"/>
        <v>-242571.24903165951</v>
      </c>
      <c r="T131" s="224"/>
      <c r="U131" s="199">
        <f t="shared" si="16"/>
        <v>1.2804878683894221</v>
      </c>
      <c r="V131" s="196">
        <f t="shared" si="17"/>
        <v>238781.59712902381</v>
      </c>
      <c r="W131" s="196">
        <f t="shared" si="18"/>
        <v>-3789.6519026356982</v>
      </c>
      <c r="X131" s="196">
        <f t="shared" si="19"/>
        <v>466447.45019449154</v>
      </c>
      <c r="Y131" s="200">
        <f t="shared" si="20"/>
        <v>0.46644745019449152</v>
      </c>
      <c r="Z131" s="269">
        <f t="shared" si="21"/>
        <v>223876.20116283203</v>
      </c>
      <c r="AA131" s="200">
        <f t="shared" si="22"/>
        <v>0.22387620116283202</v>
      </c>
      <c r="AB131" s="255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</row>
    <row r="132" spans="1:47" ht="19.5" customHeight="1">
      <c r="A132" s="218" t="s">
        <v>223</v>
      </c>
      <c r="B132" s="219">
        <v>39.889999000000003</v>
      </c>
      <c r="C132" s="220">
        <v>43.169998</v>
      </c>
      <c r="D132" s="220">
        <v>39.020000000000003</v>
      </c>
      <c r="E132" s="220">
        <v>42.25</v>
      </c>
      <c r="F132" s="220">
        <v>37.025475</v>
      </c>
      <c r="G132" s="220">
        <v>2114774900</v>
      </c>
      <c r="H132" s="225" t="s">
        <v>223</v>
      </c>
      <c r="I132" s="220">
        <v>1.4203129999999999</v>
      </c>
      <c r="J132" s="220">
        <v>1.6646879999999999</v>
      </c>
      <c r="K132" s="220">
        <v>1.36</v>
      </c>
      <c r="L132" s="220">
        <v>1.592813</v>
      </c>
      <c r="M132" s="220">
        <v>1.565143</v>
      </c>
      <c r="N132" s="220">
        <v>6605910400</v>
      </c>
      <c r="O132" s="220"/>
      <c r="P132" s="196">
        <f t="shared" si="24"/>
        <v>231801.9801980198</v>
      </c>
      <c r="Q132" s="196">
        <f t="shared" si="118"/>
        <v>160218.83341149482</v>
      </c>
      <c r="R132" s="196">
        <f t="shared" si="119"/>
        <v>82134.300020950934</v>
      </c>
      <c r="S132" s="196">
        <f t="shared" si="27"/>
        <v>-245248.62923595807</v>
      </c>
      <c r="T132" s="224"/>
      <c r="U132" s="199">
        <f t="shared" si="16"/>
        <v>1.2800735367899938</v>
      </c>
      <c r="V132" s="196">
        <f t="shared" si="17"/>
        <v>241110.31415872677</v>
      </c>
      <c r="W132" s="196">
        <f t="shared" si="18"/>
        <v>-4138.3150772312947</v>
      </c>
      <c r="X132" s="196">
        <f t="shared" si="19"/>
        <v>474155.11363046558</v>
      </c>
      <c r="Y132" s="200">
        <f t="shared" si="20"/>
        <v>0.47415511363046559</v>
      </c>
      <c r="Z132" s="269">
        <f t="shared" si="21"/>
        <v>228906.48439450751</v>
      </c>
      <c r="AA132" s="200">
        <f t="shared" si="22"/>
        <v>0.2289064843945075</v>
      </c>
      <c r="AB132" s="255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</row>
    <row r="133" spans="1:47" ht="19.5" customHeight="1">
      <c r="A133" s="218" t="s">
        <v>224</v>
      </c>
      <c r="B133" s="219">
        <v>42.099997999999999</v>
      </c>
      <c r="C133" s="220">
        <v>43.82</v>
      </c>
      <c r="D133" s="220">
        <v>40.720001000000003</v>
      </c>
      <c r="E133" s="220">
        <v>40.959999000000003</v>
      </c>
      <c r="F133" s="220">
        <v>35.929726000000002</v>
      </c>
      <c r="G133" s="220">
        <v>2291065900</v>
      </c>
      <c r="H133" s="225" t="s">
        <v>224</v>
      </c>
      <c r="I133" s="220">
        <v>1.5821879999999999</v>
      </c>
      <c r="J133" s="220">
        <v>1.70875</v>
      </c>
      <c r="K133" s="220">
        <v>1.4784379999999999</v>
      </c>
      <c r="L133" s="220">
        <v>1.4906250000000001</v>
      </c>
      <c r="M133" s="220">
        <v>1.4647300000000001</v>
      </c>
      <c r="N133" s="220">
        <v>7437600000</v>
      </c>
      <c r="O133" s="220"/>
      <c r="P133" s="196">
        <f t="shared" si="24"/>
        <v>241900.99603960395</v>
      </c>
      <c r="Q133" s="196">
        <f t="shared" si="118"/>
        <v>174171.77325825262</v>
      </c>
      <c r="R133" s="196">
        <f t="shared" si="119"/>
        <v>82134.300020950934</v>
      </c>
      <c r="S133" s="196">
        <f t="shared" si="27"/>
        <v>-247937.1651911079</v>
      </c>
      <c r="T133" s="224"/>
      <c r="U133" s="199">
        <f t="shared" si="16"/>
        <v>1.3069250663198928</v>
      </c>
      <c r="V133" s="196">
        <f t="shared" si="17"/>
        <v>248179.62524783565</v>
      </c>
      <c r="W133" s="196">
        <f t="shared" si="18"/>
        <v>242.46005672775209</v>
      </c>
      <c r="X133" s="196">
        <f t="shared" si="19"/>
        <v>498207.06931880757</v>
      </c>
      <c r="Y133" s="200">
        <f t="shared" si="20"/>
        <v>0.49820706931880759</v>
      </c>
      <c r="Z133" s="269">
        <f t="shared" si="21"/>
        <v>250269.90412769967</v>
      </c>
      <c r="AA133" s="200">
        <f t="shared" si="22"/>
        <v>0.25026990412769967</v>
      </c>
      <c r="AB133" s="255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</row>
    <row r="134" spans="1:47" ht="19.5" customHeight="1">
      <c r="A134" s="218" t="s">
        <v>225</v>
      </c>
      <c r="B134" s="219">
        <v>41</v>
      </c>
      <c r="C134" s="220">
        <v>44.650002000000001</v>
      </c>
      <c r="D134" s="220">
        <v>40.639999000000003</v>
      </c>
      <c r="E134" s="220">
        <v>43.560001</v>
      </c>
      <c r="F134" s="220">
        <v>38.210425999999998</v>
      </c>
      <c r="G134" s="220">
        <v>1807922400</v>
      </c>
      <c r="H134" s="225" t="s">
        <v>225</v>
      </c>
      <c r="I134" s="220">
        <v>1.4940629999999999</v>
      </c>
      <c r="J134" s="220">
        <v>1.76875</v>
      </c>
      <c r="K134" s="220">
        <v>1.467813</v>
      </c>
      <c r="L134" s="220">
        <v>1.67875</v>
      </c>
      <c r="M134" s="220">
        <v>1.6495869999999999</v>
      </c>
      <c r="N134" s="220">
        <v>5741020800</v>
      </c>
      <c r="O134" s="220"/>
      <c r="P134" s="196">
        <f t="shared" si="24"/>
        <v>241425.73663366339</v>
      </c>
      <c r="Q134" s="196">
        <f t="shared" si="118"/>
        <v>172920.06362222534</v>
      </c>
      <c r="R134" s="196">
        <f t="shared" si="119"/>
        <v>82134.300020950934</v>
      </c>
      <c r="S134" s="196">
        <f t="shared" si="27"/>
        <v>-250636.90337940416</v>
      </c>
      <c r="T134" s="224"/>
      <c r="U134" s="199">
        <f t="shared" si="16"/>
        <v>1.2909513016318352</v>
      </c>
      <c r="V134" s="196">
        <f t="shared" si="17"/>
        <v>247846.94366367726</v>
      </c>
      <c r="W134" s="196">
        <f t="shared" si="18"/>
        <v>-2789.9597157269018</v>
      </c>
      <c r="X134" s="196">
        <f t="shared" si="19"/>
        <v>496480.10027683969</v>
      </c>
      <c r="Y134" s="200">
        <f t="shared" si="20"/>
        <v>0.4964801002768397</v>
      </c>
      <c r="Z134" s="269">
        <f t="shared" si="21"/>
        <v>245843.19689743553</v>
      </c>
      <c r="AA134" s="200">
        <f t="shared" si="22"/>
        <v>0.24584319689743553</v>
      </c>
      <c r="AB134" s="255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</row>
    <row r="135" spans="1:47" ht="19.5" customHeight="1">
      <c r="A135" s="218" t="s">
        <v>226</v>
      </c>
      <c r="B135" s="272">
        <v>43.889999000000003</v>
      </c>
      <c r="C135" s="273">
        <v>46.299999</v>
      </c>
      <c r="D135" s="273">
        <v>43.32</v>
      </c>
      <c r="E135" s="273">
        <v>45.75</v>
      </c>
      <c r="F135" s="273">
        <v>40.13147</v>
      </c>
      <c r="G135" s="273">
        <v>1524036700</v>
      </c>
      <c r="H135" s="275" t="s">
        <v>226</v>
      </c>
      <c r="I135" s="273">
        <v>1.7053130000000001</v>
      </c>
      <c r="J135" s="273">
        <v>1.900625</v>
      </c>
      <c r="K135" s="273">
        <v>1.657813</v>
      </c>
      <c r="L135" s="273">
        <v>1.8587499999999999</v>
      </c>
      <c r="M135" s="273">
        <v>1.82646</v>
      </c>
      <c r="N135" s="273">
        <v>4159523200</v>
      </c>
      <c r="O135" s="273"/>
      <c r="P135" s="196">
        <f t="shared" si="24"/>
        <v>257346.53465346535</v>
      </c>
      <c r="Q135" s="196">
        <f t="shared" si="118"/>
        <v>195303.57711353712</v>
      </c>
      <c r="R135" s="196">
        <f t="shared" si="119"/>
        <v>82134.300020950934</v>
      </c>
      <c r="S135" s="196">
        <f t="shared" si="27"/>
        <v>-253347.89047681834</v>
      </c>
      <c r="T135" s="274">
        <f>(P135-P123)/P123</f>
        <v>0.61400894187779409</v>
      </c>
      <c r="U135" s="199">
        <f t="shared" si="16"/>
        <v>1.3399789279298508</v>
      </c>
      <c r="V135" s="196">
        <f t="shared" si="17"/>
        <v>258991.50227753865</v>
      </c>
      <c r="W135" s="196">
        <f t="shared" si="18"/>
        <v>5643.611800720304</v>
      </c>
      <c r="X135" s="196">
        <f t="shared" si="19"/>
        <v>534784.41178795346</v>
      </c>
      <c r="Y135" s="200">
        <f t="shared" si="20"/>
        <v>0.53478441178795344</v>
      </c>
      <c r="Z135" s="269">
        <f t="shared" si="21"/>
        <v>281436.52131113515</v>
      </c>
      <c r="AA135" s="200">
        <f t="shared" si="22"/>
        <v>0.28143652131113517</v>
      </c>
      <c r="AB135" s="255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</row>
    <row r="136" spans="1:47" ht="19.5" customHeight="1">
      <c r="A136" s="218" t="s">
        <v>227</v>
      </c>
      <c r="B136" s="219">
        <v>46.330002</v>
      </c>
      <c r="C136" s="220">
        <v>46.639999000000003</v>
      </c>
      <c r="D136" s="220">
        <v>42.630001</v>
      </c>
      <c r="E136" s="220">
        <v>42.790000999999997</v>
      </c>
      <c r="F136" s="220">
        <v>37.597622000000001</v>
      </c>
      <c r="G136" s="220">
        <v>2382152500</v>
      </c>
      <c r="H136" s="225" t="s">
        <v>227</v>
      </c>
      <c r="I136" s="220">
        <v>1.900938</v>
      </c>
      <c r="J136" s="220">
        <v>1.9281250000000001</v>
      </c>
      <c r="K136" s="220">
        <v>1.6043750000000001</v>
      </c>
      <c r="L136" s="220">
        <v>1.6168750000000001</v>
      </c>
      <c r="M136" s="220">
        <v>1.5887869999999999</v>
      </c>
      <c r="N136" s="220">
        <v>5404748800</v>
      </c>
      <c r="O136" s="220"/>
      <c r="P136" s="196">
        <f t="shared" si="24"/>
        <v>253247.5306930693</v>
      </c>
      <c r="Q136" s="196">
        <f>((Q135+R135)/2)*K136/K135</f>
        <v>134247.46763586858</v>
      </c>
      <c r="R136" s="196">
        <f>(Q135+R135)/2</f>
        <v>138718.93856724404</v>
      </c>
      <c r="S136" s="196">
        <f t="shared" si="27"/>
        <v>-256070.17335380506</v>
      </c>
      <c r="T136" s="224"/>
      <c r="U136" s="199">
        <f t="shared" si="16"/>
        <v>1.5306994333883006</v>
      </c>
      <c r="V136" s="196">
        <f t="shared" si="17"/>
        <v>310443.45250970277</v>
      </c>
      <c r="W136" s="196">
        <f t="shared" si="18"/>
        <v>54373.279155897704</v>
      </c>
      <c r="X136" s="196">
        <f t="shared" si="19"/>
        <v>526213.9368961819</v>
      </c>
      <c r="Y136" s="200">
        <f t="shared" si="20"/>
        <v>0.5262139368961819</v>
      </c>
      <c r="Z136" s="269">
        <f t="shared" si="21"/>
        <v>270143.76354237681</v>
      </c>
      <c r="AA136" s="200">
        <f t="shared" si="22"/>
        <v>0.27014376354237679</v>
      </c>
      <c r="AB136" s="255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</row>
    <row r="137" spans="1:47" ht="19.5" customHeight="1">
      <c r="A137" s="218" t="s">
        <v>228</v>
      </c>
      <c r="B137" s="219">
        <v>42.900002000000001</v>
      </c>
      <c r="C137" s="220">
        <v>45.049999</v>
      </c>
      <c r="D137" s="220">
        <v>42.119999</v>
      </c>
      <c r="E137" s="220">
        <v>44.759998000000003</v>
      </c>
      <c r="F137" s="220">
        <v>39.328567999999997</v>
      </c>
      <c r="G137" s="220">
        <v>1932176400</v>
      </c>
      <c r="H137" s="225" t="s">
        <v>228</v>
      </c>
      <c r="I137" s="220">
        <v>1.6256250000000001</v>
      </c>
      <c r="J137" s="220">
        <v>1.7875000000000001</v>
      </c>
      <c r="K137" s="220">
        <v>1.564063</v>
      </c>
      <c r="L137" s="220">
        <v>1.7649999999999999</v>
      </c>
      <c r="M137" s="220">
        <v>1.7343390000000001</v>
      </c>
      <c r="N137" s="220">
        <v>5114070400</v>
      </c>
      <c r="O137" s="220"/>
      <c r="P137" s="196">
        <f t="shared" si="24"/>
        <v>250217.81584158415</v>
      </c>
      <c r="Q137" s="196">
        <f t="shared" ref="Q137:Q147" si="120">Q136*K137/K136</f>
        <v>130874.32612260818</v>
      </c>
      <c r="R137" s="196">
        <f t="shared" ref="R137:R147" si="121">R136</f>
        <v>138718.93856724404</v>
      </c>
      <c r="S137" s="196">
        <f t="shared" si="27"/>
        <v>-258803.79907611257</v>
      </c>
      <c r="T137" s="224"/>
      <c r="U137" s="199">
        <f t="shared" si="16"/>
        <v>1.502824749085095</v>
      </c>
      <c r="V137" s="196">
        <f t="shared" si="17"/>
        <v>308322.65211366315</v>
      </c>
      <c r="W137" s="196">
        <f t="shared" si="18"/>
        <v>49518.85303755058</v>
      </c>
      <c r="X137" s="196">
        <f t="shared" si="19"/>
        <v>519811.08053143637</v>
      </c>
      <c r="Y137" s="200">
        <f t="shared" si="20"/>
        <v>0.51981108053143632</v>
      </c>
      <c r="Z137" s="269">
        <f t="shared" si="21"/>
        <v>261007.2814553238</v>
      </c>
      <c r="AA137" s="200">
        <f t="shared" si="22"/>
        <v>0.26100728145532381</v>
      </c>
      <c r="AB137" s="255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</row>
    <row r="138" spans="1:47" ht="19.5" customHeight="1">
      <c r="A138" s="218" t="s">
        <v>229</v>
      </c>
      <c r="B138" s="219">
        <v>44.959999000000003</v>
      </c>
      <c r="C138" s="220">
        <v>48.599997999999999</v>
      </c>
      <c r="D138" s="220">
        <v>44.950001</v>
      </c>
      <c r="E138" s="220">
        <v>48.16</v>
      </c>
      <c r="F138" s="220">
        <v>42.316009999999999</v>
      </c>
      <c r="G138" s="220">
        <v>1623606900</v>
      </c>
      <c r="H138" s="225" t="s">
        <v>229</v>
      </c>
      <c r="I138" s="220">
        <v>1.778125</v>
      </c>
      <c r="J138" s="220">
        <v>2.0803129999999999</v>
      </c>
      <c r="K138" s="220">
        <v>1.778125</v>
      </c>
      <c r="L138" s="220">
        <v>2.0449999999999999</v>
      </c>
      <c r="M138" s="220">
        <v>2.0094750000000001</v>
      </c>
      <c r="N138" s="220">
        <v>4287104000</v>
      </c>
      <c r="O138" s="220"/>
      <c r="P138" s="196">
        <f t="shared" si="24"/>
        <v>267029.70891089109</v>
      </c>
      <c r="Q138" s="196">
        <f t="shared" si="120"/>
        <v>148786.14936659372</v>
      </c>
      <c r="R138" s="196">
        <f t="shared" si="121"/>
        <v>138718.93856724404</v>
      </c>
      <c r="S138" s="196">
        <f t="shared" si="27"/>
        <v>-261548.81490559634</v>
      </c>
      <c r="T138" s="224"/>
      <c r="U138" s="199">
        <f t="shared" si="16"/>
        <v>1.5513304758218323</v>
      </c>
      <c r="V138" s="196">
        <f t="shared" si="17"/>
        <v>320090.97726217803</v>
      </c>
      <c r="W138" s="196">
        <f t="shared" si="18"/>
        <v>58542.162356581684</v>
      </c>
      <c r="X138" s="196">
        <f t="shared" si="19"/>
        <v>554534.79684472876</v>
      </c>
      <c r="Y138" s="200">
        <f t="shared" si="20"/>
        <v>0.55453479684472873</v>
      </c>
      <c r="Z138" s="269">
        <f t="shared" si="21"/>
        <v>292985.98193913244</v>
      </c>
      <c r="AA138" s="200">
        <f t="shared" si="22"/>
        <v>0.29298598193913244</v>
      </c>
      <c r="AB138" s="255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</row>
    <row r="139" spans="1:47" ht="19.5" customHeight="1">
      <c r="A139" s="218" t="s">
        <v>230</v>
      </c>
      <c r="B139" s="219">
        <v>48.360000999999997</v>
      </c>
      <c r="C139" s="220">
        <v>50.650002000000001</v>
      </c>
      <c r="D139" s="220">
        <v>47.790000999999997</v>
      </c>
      <c r="E139" s="220">
        <v>49.240001999999997</v>
      </c>
      <c r="F139" s="220">
        <v>43.311126999999999</v>
      </c>
      <c r="G139" s="220">
        <v>1701457500</v>
      </c>
      <c r="H139" s="225" t="s">
        <v>230</v>
      </c>
      <c r="I139" s="220">
        <v>2.0584380000000002</v>
      </c>
      <c r="J139" s="220">
        <v>2.255938</v>
      </c>
      <c r="K139" s="220">
        <v>2.0109379999999999</v>
      </c>
      <c r="L139" s="220">
        <v>2.1312500000000001</v>
      </c>
      <c r="M139" s="220">
        <v>2.0942259999999999</v>
      </c>
      <c r="N139" s="220">
        <v>5211523200</v>
      </c>
      <c r="O139" s="220"/>
      <c r="P139" s="196">
        <f t="shared" si="24"/>
        <v>283900.99603960395</v>
      </c>
      <c r="Q139" s="196">
        <f t="shared" si="120"/>
        <v>168266.9787753725</v>
      </c>
      <c r="R139" s="196">
        <f t="shared" si="121"/>
        <v>138718.93856724404</v>
      </c>
      <c r="S139" s="196">
        <f t="shared" si="27"/>
        <v>-264305.26830103633</v>
      </c>
      <c r="T139" s="224"/>
      <c r="U139" s="199">
        <f t="shared" si="16"/>
        <v>1.5989841493643466</v>
      </c>
      <c r="V139" s="196">
        <f t="shared" si="17"/>
        <v>331900.87825227703</v>
      </c>
      <c r="W139" s="196">
        <f t="shared" si="18"/>
        <v>67595.609951240709</v>
      </c>
      <c r="X139" s="196">
        <f t="shared" si="19"/>
        <v>590886.91338222055</v>
      </c>
      <c r="Y139" s="200">
        <f t="shared" si="20"/>
        <v>0.59088691338222055</v>
      </c>
      <c r="Z139" s="269">
        <f t="shared" si="21"/>
        <v>326581.64508118422</v>
      </c>
      <c r="AA139" s="200">
        <f t="shared" si="22"/>
        <v>0.3265816450811842</v>
      </c>
      <c r="AB139" s="255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</row>
    <row r="140" spans="1:47" ht="19.5" customHeight="1">
      <c r="A140" s="218" t="s">
        <v>231</v>
      </c>
      <c r="B140" s="219">
        <v>49.450001</v>
      </c>
      <c r="C140" s="220">
        <v>50.169998</v>
      </c>
      <c r="D140" s="220">
        <v>42.639999000000003</v>
      </c>
      <c r="E140" s="220">
        <v>45.599997999999999</v>
      </c>
      <c r="F140" s="220">
        <v>40.109406</v>
      </c>
      <c r="G140" s="220">
        <v>2952228100</v>
      </c>
      <c r="H140" s="225" t="s">
        <v>231</v>
      </c>
      <c r="I140" s="220">
        <v>2.1456249999999999</v>
      </c>
      <c r="J140" s="220">
        <v>2.209063</v>
      </c>
      <c r="K140" s="220">
        <v>1.504375</v>
      </c>
      <c r="L140" s="220">
        <v>1.805938</v>
      </c>
      <c r="M140" s="220">
        <v>1.7745660000000001</v>
      </c>
      <c r="N140" s="220">
        <v>7442380800</v>
      </c>
      <c r="O140" s="220"/>
      <c r="P140" s="196">
        <f t="shared" si="24"/>
        <v>253306.92475247526</v>
      </c>
      <c r="Q140" s="196">
        <f t="shared" si="120"/>
        <v>125879.88102825696</v>
      </c>
      <c r="R140" s="196">
        <f t="shared" si="121"/>
        <v>138718.93856724404</v>
      </c>
      <c r="S140" s="196">
        <f t="shared" si="27"/>
        <v>-267073.20691895735</v>
      </c>
      <c r="T140" s="224"/>
      <c r="U140" s="199">
        <f t="shared" si="16"/>
        <v>1.4678591980163647</v>
      </c>
      <c r="V140" s="196">
        <f t="shared" si="17"/>
        <v>310485.02835128695</v>
      </c>
      <c r="W140" s="196">
        <f t="shared" si="18"/>
        <v>43411.821432329598</v>
      </c>
      <c r="X140" s="196">
        <f t="shared" si="19"/>
        <v>517905.74434797623</v>
      </c>
      <c r="Y140" s="200">
        <f t="shared" si="20"/>
        <v>0.5179057443479762</v>
      </c>
      <c r="Z140" s="269">
        <f t="shared" si="21"/>
        <v>250832.53742901888</v>
      </c>
      <c r="AA140" s="200">
        <f t="shared" si="22"/>
        <v>0.2508325374290189</v>
      </c>
      <c r="AB140" s="255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</row>
    <row r="141" spans="1:47" ht="19.5" customHeight="1">
      <c r="A141" s="218" t="s">
        <v>232</v>
      </c>
      <c r="B141" s="219">
        <v>45.43</v>
      </c>
      <c r="C141" s="220">
        <v>47.68</v>
      </c>
      <c r="D141" s="220">
        <v>42.639999000000003</v>
      </c>
      <c r="E141" s="220">
        <v>42.709999000000003</v>
      </c>
      <c r="F141" s="220">
        <v>37.567379000000003</v>
      </c>
      <c r="G141" s="220">
        <v>2058088600</v>
      </c>
      <c r="H141" s="225" t="s">
        <v>232</v>
      </c>
      <c r="I141" s="220">
        <v>1.7953129999999999</v>
      </c>
      <c r="J141" s="220">
        <v>1.973125</v>
      </c>
      <c r="K141" s="220">
        <v>1.5734379999999999</v>
      </c>
      <c r="L141" s="220">
        <v>1.58125</v>
      </c>
      <c r="M141" s="220">
        <v>1.5537810000000001</v>
      </c>
      <c r="N141" s="220">
        <v>5623404800</v>
      </c>
      <c r="O141" s="220"/>
      <c r="P141" s="196">
        <f t="shared" si="24"/>
        <v>253306.92475247526</v>
      </c>
      <c r="Q141" s="196">
        <f t="shared" si="120"/>
        <v>131658.78736707175</v>
      </c>
      <c r="R141" s="196">
        <f t="shared" si="121"/>
        <v>138718.93856724404</v>
      </c>
      <c r="S141" s="196">
        <f t="shared" si="27"/>
        <v>-269852.67861445301</v>
      </c>
      <c r="T141" s="224"/>
      <c r="U141" s="199">
        <f t="shared" si="16"/>
        <v>1.4527403075357981</v>
      </c>
      <c r="V141" s="196">
        <f t="shared" si="17"/>
        <v>310485.02835128695</v>
      </c>
      <c r="W141" s="196">
        <f t="shared" si="18"/>
        <v>40632.349736833945</v>
      </c>
      <c r="X141" s="196">
        <f t="shared" si="19"/>
        <v>523684.65068679105</v>
      </c>
      <c r="Y141" s="200">
        <f t="shared" si="20"/>
        <v>0.52368465068679104</v>
      </c>
      <c r="Z141" s="269">
        <f t="shared" si="21"/>
        <v>253831.97207233805</v>
      </c>
      <c r="AA141" s="200">
        <f t="shared" si="22"/>
        <v>0.25383197207233804</v>
      </c>
      <c r="AB141" s="255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</row>
    <row r="142" spans="1:47" ht="19.5" customHeight="1">
      <c r="A142" s="218" t="s">
        <v>233</v>
      </c>
      <c r="B142" s="219">
        <v>42.84</v>
      </c>
      <c r="C142" s="220">
        <v>46.720001000000003</v>
      </c>
      <c r="D142" s="220">
        <v>41.77</v>
      </c>
      <c r="E142" s="220">
        <v>45.810001</v>
      </c>
      <c r="F142" s="220">
        <v>40.449874999999999</v>
      </c>
      <c r="G142" s="220">
        <v>1748673600</v>
      </c>
      <c r="H142" s="225" t="s">
        <v>233</v>
      </c>
      <c r="I142" s="220">
        <v>1.5887500000000001</v>
      </c>
      <c r="J142" s="220">
        <v>1.8825000000000001</v>
      </c>
      <c r="K142" s="220">
        <v>1.5106250000000001</v>
      </c>
      <c r="L142" s="220">
        <v>1.8106249999999999</v>
      </c>
      <c r="M142" s="220">
        <v>1.7791710000000001</v>
      </c>
      <c r="N142" s="220">
        <v>4884784000</v>
      </c>
      <c r="O142" s="220"/>
      <c r="P142" s="196">
        <f t="shared" si="24"/>
        <v>248138.61386138614</v>
      </c>
      <c r="Q142" s="196">
        <f t="shared" si="120"/>
        <v>126402.85519123269</v>
      </c>
      <c r="R142" s="196">
        <f t="shared" si="121"/>
        <v>138718.93856724404</v>
      </c>
      <c r="S142" s="196">
        <f t="shared" si="27"/>
        <v>-272643.73144201323</v>
      </c>
      <c r="T142" s="224"/>
      <c r="U142" s="199">
        <f t="shared" si="16"/>
        <v>1.4189123306908245</v>
      </c>
      <c r="V142" s="196">
        <f t="shared" si="17"/>
        <v>306867.21072752459</v>
      </c>
      <c r="W142" s="196">
        <f t="shared" si="18"/>
        <v>34223.479285511363</v>
      </c>
      <c r="X142" s="196">
        <f t="shared" si="19"/>
        <v>513260.40761986288</v>
      </c>
      <c r="Y142" s="200">
        <f t="shared" si="20"/>
        <v>0.51326040761986291</v>
      </c>
      <c r="Z142" s="269">
        <f t="shared" si="21"/>
        <v>240616.67617784964</v>
      </c>
      <c r="AA142" s="200">
        <f t="shared" si="22"/>
        <v>0.24061667617784965</v>
      </c>
      <c r="AB142" s="255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</row>
    <row r="143" spans="1:47" ht="19.5" customHeight="1">
      <c r="A143" s="218" t="s">
        <v>234</v>
      </c>
      <c r="B143" s="219">
        <v>46.389999000000003</v>
      </c>
      <c r="C143" s="220">
        <v>47.189999</v>
      </c>
      <c r="D143" s="220">
        <v>42.970001000000003</v>
      </c>
      <c r="E143" s="220">
        <v>43.459999000000003</v>
      </c>
      <c r="F143" s="220">
        <v>38.374847000000003</v>
      </c>
      <c r="G143" s="220">
        <v>1483278100</v>
      </c>
      <c r="H143" s="225" t="s">
        <v>234</v>
      </c>
      <c r="I143" s="220">
        <v>1.855</v>
      </c>
      <c r="J143" s="220">
        <v>1.91875</v>
      </c>
      <c r="K143" s="220">
        <v>1.5865629999999999</v>
      </c>
      <c r="L143" s="220">
        <v>1.6256250000000001</v>
      </c>
      <c r="M143" s="220">
        <v>1.5973850000000001</v>
      </c>
      <c r="N143" s="220">
        <v>4210108800</v>
      </c>
      <c r="O143" s="220"/>
      <c r="P143" s="196">
        <f t="shared" si="24"/>
        <v>255267.33267326732</v>
      </c>
      <c r="Q143" s="196">
        <f t="shared" si="120"/>
        <v>132757.03310932076</v>
      </c>
      <c r="R143" s="196">
        <f t="shared" si="121"/>
        <v>138718.93856724404</v>
      </c>
      <c r="S143" s="196">
        <f t="shared" si="27"/>
        <v>-275446.41365635494</v>
      </c>
      <c r="T143" s="224"/>
      <c r="U143" s="199">
        <f t="shared" si="16"/>
        <v>1.4303554219879802</v>
      </c>
      <c r="V143" s="196">
        <f t="shared" si="17"/>
        <v>311857.31389584136</v>
      </c>
      <c r="W143" s="196">
        <f t="shared" si="18"/>
        <v>36410.900239486422</v>
      </c>
      <c r="X143" s="196">
        <f t="shared" si="19"/>
        <v>526743.30434983212</v>
      </c>
      <c r="Y143" s="200">
        <f t="shared" si="20"/>
        <v>0.52674330434983208</v>
      </c>
      <c r="Z143" s="269">
        <f t="shared" si="21"/>
        <v>251296.89069347718</v>
      </c>
      <c r="AA143" s="200">
        <f t="shared" si="22"/>
        <v>0.25129689069347716</v>
      </c>
      <c r="AB143" s="255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</row>
    <row r="144" spans="1:47" ht="19.5" customHeight="1">
      <c r="A144" s="218" t="s">
        <v>235</v>
      </c>
      <c r="B144" s="219">
        <v>44.099997999999999</v>
      </c>
      <c r="C144" s="220">
        <v>49.84</v>
      </c>
      <c r="D144" s="220">
        <v>44.07</v>
      </c>
      <c r="E144" s="220">
        <v>49.07</v>
      </c>
      <c r="F144" s="220">
        <v>43.328426</v>
      </c>
      <c r="G144" s="220">
        <v>1574743200</v>
      </c>
      <c r="H144" s="225" t="s">
        <v>235</v>
      </c>
      <c r="I144" s="220">
        <v>1.67</v>
      </c>
      <c r="J144" s="220">
        <v>2.1375000000000002</v>
      </c>
      <c r="K144" s="220">
        <v>1.6684380000000001</v>
      </c>
      <c r="L144" s="220">
        <v>2.0715629999999998</v>
      </c>
      <c r="M144" s="220">
        <v>2.0355759999999998</v>
      </c>
      <c r="N144" s="220">
        <v>4178566400</v>
      </c>
      <c r="O144" s="220"/>
      <c r="P144" s="196">
        <f t="shared" si="24"/>
        <v>261801.98019801977</v>
      </c>
      <c r="Q144" s="196">
        <f t="shared" si="120"/>
        <v>139607.99464430276</v>
      </c>
      <c r="R144" s="196">
        <f t="shared" si="121"/>
        <v>138718.93856724404</v>
      </c>
      <c r="S144" s="196">
        <f t="shared" si="27"/>
        <v>-278260.77371325641</v>
      </c>
      <c r="T144" s="224"/>
      <c r="U144" s="199">
        <f t="shared" si="16"/>
        <v>1.4393725476304275</v>
      </c>
      <c r="V144" s="196">
        <f t="shared" si="17"/>
        <v>316431.5671631681</v>
      </c>
      <c r="W144" s="196">
        <f t="shared" si="18"/>
        <v>38170.793449911696</v>
      </c>
      <c r="X144" s="196">
        <f t="shared" si="19"/>
        <v>540128.91340956651</v>
      </c>
      <c r="Y144" s="200">
        <f t="shared" si="20"/>
        <v>0.54012891340956648</v>
      </c>
      <c r="Z144" s="269">
        <f t="shared" si="21"/>
        <v>261868.1396963101</v>
      </c>
      <c r="AA144" s="200">
        <f t="shared" si="22"/>
        <v>0.26186813969631012</v>
      </c>
      <c r="AB144" s="255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</row>
    <row r="145" spans="1:47" ht="19.5" customHeight="1">
      <c r="A145" s="218" t="s">
        <v>236</v>
      </c>
      <c r="B145" s="219">
        <v>49.48</v>
      </c>
      <c r="C145" s="220">
        <v>52.490001999999997</v>
      </c>
      <c r="D145" s="220">
        <v>48.200001</v>
      </c>
      <c r="E145" s="220">
        <v>52.18</v>
      </c>
      <c r="F145" s="220">
        <v>46.182437999999998</v>
      </c>
      <c r="G145" s="220">
        <v>1538354800</v>
      </c>
      <c r="H145" s="225" t="s">
        <v>236</v>
      </c>
      <c r="I145" s="220">
        <v>2.1056249999999999</v>
      </c>
      <c r="J145" s="220">
        <v>2.3643749999999999</v>
      </c>
      <c r="K145" s="220">
        <v>1.99875</v>
      </c>
      <c r="L145" s="220">
        <v>2.3396880000000002</v>
      </c>
      <c r="M145" s="220">
        <v>2.2990430000000002</v>
      </c>
      <c r="N145" s="220">
        <v>3973340800</v>
      </c>
      <c r="O145" s="220"/>
      <c r="P145" s="196">
        <f t="shared" si="24"/>
        <v>286336.63960396033</v>
      </c>
      <c r="Q145" s="196">
        <f t="shared" si="120"/>
        <v>167247.13731963676</v>
      </c>
      <c r="R145" s="196">
        <f t="shared" si="121"/>
        <v>138718.93856724404</v>
      </c>
      <c r="S145" s="196">
        <f t="shared" si="27"/>
        <v>-281086.860270395</v>
      </c>
      <c r="T145" s="224"/>
      <c r="U145" s="199">
        <f t="shared" si="16"/>
        <v>1.5121858693868395</v>
      </c>
      <c r="V145" s="196">
        <f t="shared" si="17"/>
        <v>333605.82874732651</v>
      </c>
      <c r="W145" s="196">
        <f t="shared" si="18"/>
        <v>52518.968476931506</v>
      </c>
      <c r="X145" s="196">
        <f t="shared" si="19"/>
        <v>592302.71549084107</v>
      </c>
      <c r="Y145" s="200">
        <f t="shared" si="20"/>
        <v>0.59230271549084113</v>
      </c>
      <c r="Z145" s="269">
        <f t="shared" si="21"/>
        <v>311215.85522044607</v>
      </c>
      <c r="AA145" s="200">
        <f t="shared" si="22"/>
        <v>0.31121585522044609</v>
      </c>
      <c r="AB145" s="255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</row>
    <row r="146" spans="1:47" ht="19.5" customHeight="1">
      <c r="A146" s="218" t="s">
        <v>237</v>
      </c>
      <c r="B146" s="219">
        <v>52.369999</v>
      </c>
      <c r="C146" s="220">
        <v>54.040000999999997</v>
      </c>
      <c r="D146" s="220">
        <v>50.849997999999999</v>
      </c>
      <c r="E146" s="220">
        <v>52.09</v>
      </c>
      <c r="F146" s="220">
        <v>46.102767999999998</v>
      </c>
      <c r="G146" s="220">
        <v>1564994700</v>
      </c>
      <c r="H146" s="225" t="s">
        <v>237</v>
      </c>
      <c r="I146" s="220">
        <v>2.355</v>
      </c>
      <c r="J146" s="220">
        <v>2.5053130000000001</v>
      </c>
      <c r="K146" s="220">
        <v>2.249063</v>
      </c>
      <c r="L146" s="220">
        <v>2.3199999999999998</v>
      </c>
      <c r="M146" s="220">
        <v>2.2796970000000001</v>
      </c>
      <c r="N146" s="220">
        <v>3456963200</v>
      </c>
      <c r="O146" s="220"/>
      <c r="P146" s="196">
        <f t="shared" si="24"/>
        <v>302079.19603960391</v>
      </c>
      <c r="Q146" s="196">
        <f t="shared" si="120"/>
        <v>188192.29438474757</v>
      </c>
      <c r="R146" s="196">
        <f t="shared" si="121"/>
        <v>138718.93856724404</v>
      </c>
      <c r="S146" s="196">
        <f t="shared" si="27"/>
        <v>-283924.72218818835</v>
      </c>
      <c r="T146" s="224"/>
      <c r="U146" s="199">
        <f t="shared" si="16"/>
        <v>1.5525176223107553</v>
      </c>
      <c r="V146" s="196">
        <f t="shared" si="17"/>
        <v>344625.61825227703</v>
      </c>
      <c r="W146" s="196">
        <f t="shared" si="18"/>
        <v>60700.89606408868</v>
      </c>
      <c r="X146" s="196">
        <f t="shared" si="19"/>
        <v>628990.42899159552</v>
      </c>
      <c r="Y146" s="200">
        <f t="shared" si="20"/>
        <v>0.62899042899159552</v>
      </c>
      <c r="Z146" s="269">
        <f t="shared" si="21"/>
        <v>345065.70680340717</v>
      </c>
      <c r="AA146" s="200">
        <f t="shared" si="22"/>
        <v>0.34506570680340715</v>
      </c>
      <c r="AB146" s="255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</row>
    <row r="147" spans="1:47" ht="19.5" customHeight="1">
      <c r="A147" s="218" t="s">
        <v>238</v>
      </c>
      <c r="B147" s="272">
        <v>52.860000999999997</v>
      </c>
      <c r="C147" s="273">
        <v>54.959999000000003</v>
      </c>
      <c r="D147" s="273">
        <v>52.84</v>
      </c>
      <c r="E147" s="273">
        <v>54.459999000000003</v>
      </c>
      <c r="F147" s="273">
        <v>48.200367</v>
      </c>
      <c r="G147" s="273">
        <v>1006766900</v>
      </c>
      <c r="H147" s="275" t="s">
        <v>238</v>
      </c>
      <c r="I147" s="273">
        <v>2.3915630000000001</v>
      </c>
      <c r="J147" s="273">
        <v>2.5915629999999998</v>
      </c>
      <c r="K147" s="273">
        <v>2.3884379999999998</v>
      </c>
      <c r="L147" s="273">
        <v>2.5446879999999998</v>
      </c>
      <c r="M147" s="273">
        <v>2.5004819999999999</v>
      </c>
      <c r="N147" s="273">
        <v>2348400000</v>
      </c>
      <c r="O147" s="273"/>
      <c r="P147" s="196">
        <f t="shared" si="24"/>
        <v>313900.99009900988</v>
      </c>
      <c r="Q147" s="196">
        <f t="shared" si="120"/>
        <v>199854.61821910623</v>
      </c>
      <c r="R147" s="196">
        <f t="shared" si="121"/>
        <v>138718.93856724404</v>
      </c>
      <c r="S147" s="196">
        <f t="shared" si="27"/>
        <v>-286774.40853063914</v>
      </c>
      <c r="T147" s="274">
        <f>(P147-P135)/P135</f>
        <v>0.21975992613111717</v>
      </c>
      <c r="U147" s="199">
        <f t="shared" si="16"/>
        <v>1.5783135286909529</v>
      </c>
      <c r="V147" s="196">
        <f t="shared" si="17"/>
        <v>352900.8740938612</v>
      </c>
      <c r="W147" s="196">
        <f t="shared" si="18"/>
        <v>66126.465563222067</v>
      </c>
      <c r="X147" s="196">
        <f t="shared" si="19"/>
        <v>652474.54688536015</v>
      </c>
      <c r="Y147" s="200">
        <f t="shared" si="20"/>
        <v>0.65247454688536011</v>
      </c>
      <c r="Z147" s="269">
        <f t="shared" si="21"/>
        <v>365700.13835472101</v>
      </c>
      <c r="AA147" s="200">
        <f t="shared" si="22"/>
        <v>0.36570013835472104</v>
      </c>
      <c r="AB147" s="255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</row>
    <row r="148" spans="1:47" ht="19.5" customHeight="1">
      <c r="A148" s="218" t="s">
        <v>239</v>
      </c>
      <c r="B148" s="219">
        <v>54.970001000000003</v>
      </c>
      <c r="C148" s="220">
        <v>57.349997999999999</v>
      </c>
      <c r="D148" s="220">
        <v>54.919998</v>
      </c>
      <c r="E148" s="220">
        <v>56</v>
      </c>
      <c r="F148" s="220">
        <v>49.661620999999997</v>
      </c>
      <c r="G148" s="220">
        <v>1265608600</v>
      </c>
      <c r="H148" s="225" t="s">
        <v>239</v>
      </c>
      <c r="I148" s="220">
        <v>2.5912500000000001</v>
      </c>
      <c r="J148" s="220">
        <v>2.8156249999999998</v>
      </c>
      <c r="K148" s="220">
        <v>2.5865629999999999</v>
      </c>
      <c r="L148" s="220">
        <v>2.6843750000000002</v>
      </c>
      <c r="M148" s="220">
        <v>2.6377419999999998</v>
      </c>
      <c r="N148" s="220">
        <v>2504080000</v>
      </c>
      <c r="O148" s="220"/>
      <c r="P148" s="196">
        <f t="shared" si="24"/>
        <v>326257.41386138607</v>
      </c>
      <c r="Q148" s="196">
        <f>((Q147+R147)/2)*K148/K147</f>
        <v>183329.40498392101</v>
      </c>
      <c r="R148" s="196">
        <f>(Q147+R147)/2</f>
        <v>169286.77839317513</v>
      </c>
      <c r="S148" s="196">
        <f t="shared" si="27"/>
        <v>-289635.96856618347</v>
      </c>
      <c r="T148" s="224"/>
      <c r="U148" s="199">
        <f t="shared" si="16"/>
        <v>1.7109207627343652</v>
      </c>
      <c r="V148" s="196">
        <f t="shared" si="17"/>
        <v>390895.49696041836</v>
      </c>
      <c r="W148" s="196">
        <f t="shared" si="18"/>
        <v>101259.52839423489</v>
      </c>
      <c r="X148" s="196">
        <f t="shared" si="19"/>
        <v>678873.59723848221</v>
      </c>
      <c r="Y148" s="200">
        <f t="shared" si="20"/>
        <v>0.67887359723848217</v>
      </c>
      <c r="Z148" s="269">
        <f t="shared" si="21"/>
        <v>389237.62867229874</v>
      </c>
      <c r="AA148" s="200">
        <f t="shared" si="22"/>
        <v>0.38923762867229872</v>
      </c>
      <c r="AB148" s="255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</row>
    <row r="149" spans="1:47" ht="19.5" customHeight="1">
      <c r="A149" s="218" t="s">
        <v>240</v>
      </c>
      <c r="B149" s="219">
        <v>56.419998</v>
      </c>
      <c r="C149" s="220">
        <v>59.040000999999997</v>
      </c>
      <c r="D149" s="220">
        <v>56.130001</v>
      </c>
      <c r="E149" s="220">
        <v>57.77</v>
      </c>
      <c r="F149" s="220">
        <v>51.231285</v>
      </c>
      <c r="G149" s="220">
        <v>1101561900</v>
      </c>
      <c r="H149" s="225" t="s">
        <v>240</v>
      </c>
      <c r="I149" s="220">
        <v>2.7221880000000001</v>
      </c>
      <c r="J149" s="220">
        <v>2.9796879999999999</v>
      </c>
      <c r="K149" s="220">
        <v>2.6887500000000002</v>
      </c>
      <c r="L149" s="220">
        <v>2.8509380000000002</v>
      </c>
      <c r="M149" s="220">
        <v>2.801412</v>
      </c>
      <c r="N149" s="220">
        <v>2441827200</v>
      </c>
      <c r="O149" s="220"/>
      <c r="P149" s="196">
        <f t="shared" si="24"/>
        <v>333445.55049504945</v>
      </c>
      <c r="Q149" s="196">
        <f t="shared" ref="Q149:Q159" si="122">Q148*K149/K148</f>
        <v>190572.17537346572</v>
      </c>
      <c r="R149" s="196">
        <f t="shared" ref="R149:R159" si="123">R148</f>
        <v>169286.77839317513</v>
      </c>
      <c r="S149" s="196">
        <f t="shared" si="27"/>
        <v>-292509.45176854258</v>
      </c>
      <c r="T149" s="224"/>
      <c r="U149" s="199">
        <f t="shared" si="16"/>
        <v>1.7186874675284938</v>
      </c>
      <c r="V149" s="196">
        <f t="shared" si="17"/>
        <v>395927.19260398275</v>
      </c>
      <c r="W149" s="196">
        <f t="shared" si="18"/>
        <v>103417.74083544017</v>
      </c>
      <c r="X149" s="196">
        <f t="shared" si="19"/>
        <v>693304.50426169031</v>
      </c>
      <c r="Y149" s="200">
        <f t="shared" si="20"/>
        <v>0.69330450426169032</v>
      </c>
      <c r="Z149" s="269">
        <f t="shared" si="21"/>
        <v>400795.05249314773</v>
      </c>
      <c r="AA149" s="200">
        <f t="shared" si="22"/>
        <v>0.40079505249314773</v>
      </c>
      <c r="AB149" s="255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</row>
    <row r="150" spans="1:47" ht="19.5" customHeight="1">
      <c r="A150" s="218" t="s">
        <v>241</v>
      </c>
      <c r="B150" s="219">
        <v>58.02</v>
      </c>
      <c r="C150" s="220">
        <v>58.369999</v>
      </c>
      <c r="D150" s="220">
        <v>53.77</v>
      </c>
      <c r="E150" s="220">
        <v>57.43</v>
      </c>
      <c r="F150" s="220">
        <v>50.929783</v>
      </c>
      <c r="G150" s="220">
        <v>1729243300</v>
      </c>
      <c r="H150" s="225" t="s">
        <v>241</v>
      </c>
      <c r="I150" s="220">
        <v>2.87</v>
      </c>
      <c r="J150" s="220">
        <v>2.9049999999999998</v>
      </c>
      <c r="K150" s="220">
        <v>2.4606249999999998</v>
      </c>
      <c r="L150" s="220">
        <v>2.811563</v>
      </c>
      <c r="M150" s="220">
        <v>2.762721</v>
      </c>
      <c r="N150" s="220">
        <v>3536864000</v>
      </c>
      <c r="O150" s="220"/>
      <c r="P150" s="196">
        <f t="shared" si="24"/>
        <v>319425.74257425743</v>
      </c>
      <c r="Q150" s="196">
        <f t="shared" si="122"/>
        <v>174403.22046614005</v>
      </c>
      <c r="R150" s="196">
        <f t="shared" si="123"/>
        <v>169286.77839317513</v>
      </c>
      <c r="S150" s="196">
        <f t="shared" si="27"/>
        <v>-295394.90781757818</v>
      </c>
      <c r="T150" s="224"/>
      <c r="U150" s="199">
        <f t="shared" si="16"/>
        <v>1.6544378661707944</v>
      </c>
      <c r="V150" s="196">
        <f t="shared" si="17"/>
        <v>386113.32705942832</v>
      </c>
      <c r="W150" s="196">
        <f t="shared" si="18"/>
        <v>90718.419241850148</v>
      </c>
      <c r="X150" s="196">
        <f t="shared" si="19"/>
        <v>663115.74143357261</v>
      </c>
      <c r="Y150" s="200">
        <f t="shared" si="20"/>
        <v>0.66311574143357266</v>
      </c>
      <c r="Z150" s="269">
        <f t="shared" si="21"/>
        <v>367720.83361599443</v>
      </c>
      <c r="AA150" s="200">
        <f t="shared" si="22"/>
        <v>0.36772083361599445</v>
      </c>
      <c r="AB150" s="255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</row>
    <row r="151" spans="1:47" ht="19.5" customHeight="1">
      <c r="A151" s="218" t="s">
        <v>242</v>
      </c>
      <c r="B151" s="219">
        <v>57.720001000000003</v>
      </c>
      <c r="C151" s="220">
        <v>59.290000999999997</v>
      </c>
      <c r="D151" s="220">
        <v>55.32</v>
      </c>
      <c r="E151" s="220">
        <v>59.080002</v>
      </c>
      <c r="F151" s="220">
        <v>52.466946</v>
      </c>
      <c r="G151" s="220">
        <v>1032891200</v>
      </c>
      <c r="H151" s="225" t="s">
        <v>242</v>
      </c>
      <c r="I151" s="220">
        <v>2.8415629999999998</v>
      </c>
      <c r="J151" s="220">
        <v>2.9909379999999999</v>
      </c>
      <c r="K151" s="220">
        <v>2.6059380000000001</v>
      </c>
      <c r="L151" s="220">
        <v>2.9737499999999999</v>
      </c>
      <c r="M151" s="220">
        <v>2.922091</v>
      </c>
      <c r="N151" s="220">
        <v>1932057600</v>
      </c>
      <c r="O151" s="220"/>
      <c r="P151" s="196">
        <f t="shared" si="24"/>
        <v>328633.66336633661</v>
      </c>
      <c r="Q151" s="196">
        <f t="shared" si="122"/>
        <v>184702.65868837881</v>
      </c>
      <c r="R151" s="196">
        <f t="shared" si="123"/>
        <v>169286.77839317513</v>
      </c>
      <c r="S151" s="196">
        <f t="shared" si="27"/>
        <v>-298292.38660015143</v>
      </c>
      <c r="T151" s="224"/>
      <c r="U151" s="199">
        <f t="shared" si="16"/>
        <v>1.6692361727185261</v>
      </c>
      <c r="V151" s="196">
        <f t="shared" si="17"/>
        <v>392558.87161388376</v>
      </c>
      <c r="W151" s="196">
        <f t="shared" si="18"/>
        <v>94266.485013732337</v>
      </c>
      <c r="X151" s="196">
        <f t="shared" si="19"/>
        <v>682623.10044789058</v>
      </c>
      <c r="Y151" s="200">
        <f t="shared" si="20"/>
        <v>0.68262310044789054</v>
      </c>
      <c r="Z151" s="269">
        <f t="shared" si="21"/>
        <v>384330.71384773916</v>
      </c>
      <c r="AA151" s="200">
        <f t="shared" si="22"/>
        <v>0.38433071384773915</v>
      </c>
      <c r="AB151" s="255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</row>
    <row r="152" spans="1:47" ht="19.5" customHeight="1">
      <c r="A152" s="218" t="s">
        <v>243</v>
      </c>
      <c r="B152" s="219">
        <v>59.169998</v>
      </c>
      <c r="C152" s="220">
        <v>59.34</v>
      </c>
      <c r="D152" s="220">
        <v>56.470001000000003</v>
      </c>
      <c r="E152" s="220">
        <v>58.360000999999997</v>
      </c>
      <c r="F152" s="220">
        <v>51.827534</v>
      </c>
      <c r="G152" s="220">
        <v>1054622500</v>
      </c>
      <c r="H152" s="225" t="s">
        <v>243</v>
      </c>
      <c r="I152" s="220">
        <v>2.9809380000000001</v>
      </c>
      <c r="J152" s="220">
        <v>2.9968750000000002</v>
      </c>
      <c r="K152" s="220">
        <v>2.7084380000000001</v>
      </c>
      <c r="L152" s="220">
        <v>2.8890630000000002</v>
      </c>
      <c r="M152" s="220">
        <v>2.8388740000000001</v>
      </c>
      <c r="N152" s="220">
        <v>2599699200</v>
      </c>
      <c r="O152" s="220"/>
      <c r="P152" s="196">
        <f t="shared" si="24"/>
        <v>335465.35247524752</v>
      </c>
      <c r="Q152" s="196">
        <f t="shared" si="122"/>
        <v>191967.61377002651</v>
      </c>
      <c r="R152" s="196">
        <f t="shared" si="123"/>
        <v>169286.77839317513</v>
      </c>
      <c r="S152" s="196">
        <f t="shared" si="27"/>
        <v>-301201.93821098539</v>
      </c>
      <c r="T152" s="224"/>
      <c r="U152" s="199">
        <f t="shared" si="16"/>
        <v>1.6757931036780209</v>
      </c>
      <c r="V152" s="196">
        <f t="shared" si="17"/>
        <v>397341.05399012135</v>
      </c>
      <c r="W152" s="196">
        <f t="shared" si="18"/>
        <v>96139.115779135958</v>
      </c>
      <c r="X152" s="196">
        <f t="shared" si="19"/>
        <v>696719.74463844916</v>
      </c>
      <c r="Y152" s="200">
        <f t="shared" si="20"/>
        <v>0.69671974463844921</v>
      </c>
      <c r="Z152" s="269">
        <f t="shared" si="21"/>
        <v>395517.80642746377</v>
      </c>
      <c r="AA152" s="200">
        <f t="shared" si="22"/>
        <v>0.39551780642746376</v>
      </c>
      <c r="AB152" s="255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</row>
    <row r="153" spans="1:47" ht="19.5" customHeight="1">
      <c r="A153" s="218" t="s">
        <v>244</v>
      </c>
      <c r="B153" s="219">
        <v>58.220001000000003</v>
      </c>
      <c r="C153" s="220">
        <v>58.360000999999997</v>
      </c>
      <c r="D153" s="220">
        <v>53.619999</v>
      </c>
      <c r="E153" s="220">
        <v>57.049999</v>
      </c>
      <c r="F153" s="220">
        <v>50.664169000000001</v>
      </c>
      <c r="G153" s="220">
        <v>1155628500</v>
      </c>
      <c r="H153" s="225" t="s">
        <v>244</v>
      </c>
      <c r="I153" s="220">
        <v>2.8778130000000002</v>
      </c>
      <c r="J153" s="220">
        <v>2.8915630000000001</v>
      </c>
      <c r="K153" s="220">
        <v>2.4350000000000001</v>
      </c>
      <c r="L153" s="220">
        <v>2.7634379999999998</v>
      </c>
      <c r="M153" s="220">
        <v>2.7154319999999998</v>
      </c>
      <c r="N153" s="220">
        <v>2671785600</v>
      </c>
      <c r="O153" s="220"/>
      <c r="P153" s="196">
        <f t="shared" si="24"/>
        <v>318534.64752475248</v>
      </c>
      <c r="Q153" s="196">
        <f t="shared" si="122"/>
        <v>172586.98169572814</v>
      </c>
      <c r="R153" s="196">
        <f t="shared" si="123"/>
        <v>169286.77839317513</v>
      </c>
      <c r="S153" s="196">
        <f t="shared" si="27"/>
        <v>-304123.61295353121</v>
      </c>
      <c r="T153" s="224"/>
      <c r="U153" s="199">
        <f t="shared" si="16"/>
        <v>1.6040235126118427</v>
      </c>
      <c r="V153" s="196">
        <f t="shared" si="17"/>
        <v>385489.56052477483</v>
      </c>
      <c r="W153" s="196">
        <f t="shared" si="18"/>
        <v>81365.947571243625</v>
      </c>
      <c r="X153" s="196">
        <f t="shared" si="19"/>
        <v>660408.40761365579</v>
      </c>
      <c r="Y153" s="200">
        <f t="shared" si="20"/>
        <v>0.66040840761365582</v>
      </c>
      <c r="Z153" s="269">
        <f t="shared" si="21"/>
        <v>356284.79466012458</v>
      </c>
      <c r="AA153" s="200">
        <f t="shared" si="22"/>
        <v>0.35628479466012458</v>
      </c>
      <c r="AB153" s="255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</row>
    <row r="154" spans="1:47" ht="19.5" customHeight="1">
      <c r="A154" s="218" t="s">
        <v>245</v>
      </c>
      <c r="B154" s="219">
        <v>57.080002</v>
      </c>
      <c r="C154" s="220">
        <v>59.830002</v>
      </c>
      <c r="D154" s="220">
        <v>56.869999</v>
      </c>
      <c r="E154" s="220">
        <v>58</v>
      </c>
      <c r="F154" s="220">
        <v>51.623325000000001</v>
      </c>
      <c r="G154" s="220">
        <v>1277418400</v>
      </c>
      <c r="H154" s="225" t="s">
        <v>245</v>
      </c>
      <c r="I154" s="220">
        <v>2.7690630000000001</v>
      </c>
      <c r="J154" s="220">
        <v>3.0337499999999999</v>
      </c>
      <c r="K154" s="220">
        <v>2.7437499999999999</v>
      </c>
      <c r="L154" s="220">
        <v>2.8471880000000001</v>
      </c>
      <c r="M154" s="220">
        <v>2.7977280000000002</v>
      </c>
      <c r="N154" s="220">
        <v>2316681600</v>
      </c>
      <c r="O154" s="220"/>
      <c r="P154" s="196">
        <f t="shared" si="24"/>
        <v>337841.57821782178</v>
      </c>
      <c r="Q154" s="196">
        <f t="shared" si="122"/>
        <v>194470.44395386204</v>
      </c>
      <c r="R154" s="196">
        <f t="shared" si="123"/>
        <v>169286.77839317513</v>
      </c>
      <c r="S154" s="196">
        <f t="shared" si="27"/>
        <v>-307057.46134083759</v>
      </c>
      <c r="T154" s="224"/>
      <c r="U154" s="199">
        <f t="shared" si="16"/>
        <v>1.6515747716942077</v>
      </c>
      <c r="V154" s="196">
        <f t="shared" si="17"/>
        <v>399004.41200992337</v>
      </c>
      <c r="W154" s="196">
        <f t="shared" si="18"/>
        <v>91946.950669085782</v>
      </c>
      <c r="X154" s="196">
        <f t="shared" si="19"/>
        <v>701598.80056485895</v>
      </c>
      <c r="Y154" s="200">
        <f t="shared" si="20"/>
        <v>0.7015988005648589</v>
      </c>
      <c r="Z154" s="269">
        <f t="shared" si="21"/>
        <v>394541.33922402136</v>
      </c>
      <c r="AA154" s="200">
        <f t="shared" si="22"/>
        <v>0.39454133922402135</v>
      </c>
      <c r="AB154" s="255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</row>
    <row r="155" spans="1:47" ht="19.5" customHeight="1">
      <c r="A155" s="218" t="s">
        <v>246</v>
      </c>
      <c r="B155" s="219">
        <v>58.700001</v>
      </c>
      <c r="C155" s="220">
        <v>58.82</v>
      </c>
      <c r="D155" s="220">
        <v>49.93</v>
      </c>
      <c r="E155" s="220">
        <v>55.060001</v>
      </c>
      <c r="F155" s="220">
        <v>49.006560999999998</v>
      </c>
      <c r="G155" s="220">
        <v>2526145600</v>
      </c>
      <c r="H155" s="225" t="s">
        <v>246</v>
      </c>
      <c r="I155" s="220">
        <v>2.9137499999999998</v>
      </c>
      <c r="J155" s="220">
        <v>2.9284379999999999</v>
      </c>
      <c r="K155" s="220">
        <v>2.0806249999999999</v>
      </c>
      <c r="L155" s="220">
        <v>2.5162499999999999</v>
      </c>
      <c r="M155" s="220">
        <v>2.4725380000000001</v>
      </c>
      <c r="N155" s="220">
        <v>5567472000</v>
      </c>
      <c r="O155" s="220"/>
      <c r="P155" s="196">
        <f t="shared" si="24"/>
        <v>296613.86138613865</v>
      </c>
      <c r="Q155" s="196">
        <f t="shared" si="122"/>
        <v>147469.72845612909</v>
      </c>
      <c r="R155" s="196">
        <f t="shared" si="123"/>
        <v>169286.77839317513</v>
      </c>
      <c r="S155" s="196">
        <f t="shared" si="27"/>
        <v>-310003.53409642441</v>
      </c>
      <c r="T155" s="224"/>
      <c r="U155" s="199">
        <f t="shared" si="16"/>
        <v>1.5028881562182408</v>
      </c>
      <c r="V155" s="196">
        <f t="shared" si="17"/>
        <v>370145.01022774517</v>
      </c>
      <c r="W155" s="196">
        <f t="shared" si="18"/>
        <v>60141.476131320756</v>
      </c>
      <c r="X155" s="196">
        <f t="shared" si="19"/>
        <v>613370.3682354429</v>
      </c>
      <c r="Y155" s="200">
        <f t="shared" si="20"/>
        <v>0.61337036823544289</v>
      </c>
      <c r="Z155" s="269">
        <f t="shared" si="21"/>
        <v>303366.83413901849</v>
      </c>
      <c r="AA155" s="200">
        <f t="shared" si="22"/>
        <v>0.30336683413901849</v>
      </c>
      <c r="AB155" s="255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</row>
    <row r="156" spans="1:47" ht="19.5" customHeight="1">
      <c r="A156" s="218" t="s">
        <v>247</v>
      </c>
      <c r="B156" s="219">
        <v>55.200001</v>
      </c>
      <c r="C156" s="220">
        <v>57.349997999999999</v>
      </c>
      <c r="D156" s="220">
        <v>51.91</v>
      </c>
      <c r="E156" s="220">
        <v>52.490001999999997</v>
      </c>
      <c r="F156" s="220">
        <v>46.719119999999997</v>
      </c>
      <c r="G156" s="220">
        <v>1666877800</v>
      </c>
      <c r="H156" s="225" t="s">
        <v>247</v>
      </c>
      <c r="I156" s="220">
        <v>2.5271880000000002</v>
      </c>
      <c r="J156" s="220">
        <v>2.7284380000000001</v>
      </c>
      <c r="K156" s="220">
        <v>2.231563</v>
      </c>
      <c r="L156" s="220">
        <v>2.2796880000000002</v>
      </c>
      <c r="M156" s="220">
        <v>2.2400859999999998</v>
      </c>
      <c r="N156" s="220">
        <v>4319622400</v>
      </c>
      <c r="O156" s="220"/>
      <c r="P156" s="196">
        <f t="shared" si="24"/>
        <v>308376.2376237624</v>
      </c>
      <c r="Q156" s="196">
        <f t="shared" si="122"/>
        <v>158167.85323772655</v>
      </c>
      <c r="R156" s="196">
        <f t="shared" si="123"/>
        <v>169286.77839317513</v>
      </c>
      <c r="S156" s="196">
        <f t="shared" si="27"/>
        <v>-312961.88215515955</v>
      </c>
      <c r="T156" s="224"/>
      <c r="U156" s="199">
        <f t="shared" si="16"/>
        <v>1.526265795462346</v>
      </c>
      <c r="V156" s="196">
        <f t="shared" si="17"/>
        <v>378378.67359408177</v>
      </c>
      <c r="W156" s="196">
        <f t="shared" si="18"/>
        <v>65416.791438922228</v>
      </c>
      <c r="X156" s="196">
        <f t="shared" si="19"/>
        <v>635830.86925466405</v>
      </c>
      <c r="Y156" s="200">
        <f t="shared" si="20"/>
        <v>0.63583086925466403</v>
      </c>
      <c r="Z156" s="269">
        <f t="shared" si="21"/>
        <v>322868.98709950451</v>
      </c>
      <c r="AA156" s="200">
        <f t="shared" si="22"/>
        <v>0.32286898709950451</v>
      </c>
      <c r="AB156" s="255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</row>
    <row r="157" spans="1:47" ht="19.5" customHeight="1">
      <c r="A157" s="218" t="s">
        <v>248</v>
      </c>
      <c r="B157" s="219">
        <v>52.02</v>
      </c>
      <c r="C157" s="220">
        <v>59.200001</v>
      </c>
      <c r="D157" s="220">
        <v>50.099997999999999</v>
      </c>
      <c r="E157" s="220">
        <v>57.950001</v>
      </c>
      <c r="F157" s="220">
        <v>51.674500000000002</v>
      </c>
      <c r="G157" s="220">
        <v>1616785100</v>
      </c>
      <c r="H157" s="225" t="s">
        <v>248</v>
      </c>
      <c r="I157" s="220">
        <v>2.23875</v>
      </c>
      <c r="J157" s="220">
        <v>2.8774999999999999</v>
      </c>
      <c r="K157" s="220">
        <v>2.0740630000000002</v>
      </c>
      <c r="L157" s="220">
        <v>2.7584379999999999</v>
      </c>
      <c r="M157" s="220">
        <v>2.7105190000000001</v>
      </c>
      <c r="N157" s="220">
        <v>3379788800</v>
      </c>
      <c r="O157" s="220"/>
      <c r="P157" s="196">
        <f t="shared" si="24"/>
        <v>297623.75049504952</v>
      </c>
      <c r="Q157" s="196">
        <f t="shared" si="122"/>
        <v>147004.62957568257</v>
      </c>
      <c r="R157" s="196">
        <f t="shared" si="123"/>
        <v>169286.77839317513</v>
      </c>
      <c r="S157" s="196">
        <f t="shared" si="27"/>
        <v>-315932.55666413938</v>
      </c>
      <c r="T157" s="224"/>
      <c r="U157" s="199">
        <f t="shared" si="16"/>
        <v>1.4778803863021512</v>
      </c>
      <c r="V157" s="196">
        <f t="shared" si="17"/>
        <v>370851.93260398274</v>
      </c>
      <c r="W157" s="196">
        <f t="shared" si="18"/>
        <v>54919.375939843361</v>
      </c>
      <c r="X157" s="196">
        <f t="shared" si="19"/>
        <v>613915.1584639072</v>
      </c>
      <c r="Y157" s="200">
        <f t="shared" si="20"/>
        <v>0.61391515846390721</v>
      </c>
      <c r="Z157" s="269">
        <f t="shared" si="21"/>
        <v>297982.60179976781</v>
      </c>
      <c r="AA157" s="200">
        <f t="shared" si="22"/>
        <v>0.29798260179976782</v>
      </c>
      <c r="AB157" s="255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</row>
    <row r="158" spans="1:47" ht="19.5" customHeight="1">
      <c r="A158" s="218" t="s">
        <v>249</v>
      </c>
      <c r="B158" s="219">
        <v>56.52</v>
      </c>
      <c r="C158" s="220">
        <v>58.98</v>
      </c>
      <c r="D158" s="220">
        <v>52.869999</v>
      </c>
      <c r="E158" s="220">
        <v>56.389999000000003</v>
      </c>
      <c r="F158" s="220">
        <v>50.283431999999998</v>
      </c>
      <c r="G158" s="220">
        <v>1295070500</v>
      </c>
      <c r="H158" s="225" t="s">
        <v>249</v>
      </c>
      <c r="I158" s="220">
        <v>2.6271879999999999</v>
      </c>
      <c r="J158" s="220">
        <v>2.8518750000000002</v>
      </c>
      <c r="K158" s="220">
        <v>2.2821880000000001</v>
      </c>
      <c r="L158" s="220">
        <v>2.5878130000000001</v>
      </c>
      <c r="M158" s="220">
        <v>2.5428579999999998</v>
      </c>
      <c r="N158" s="220">
        <v>2510169600</v>
      </c>
      <c r="O158" s="220"/>
      <c r="P158" s="196">
        <f t="shared" si="24"/>
        <v>314079.20198019804</v>
      </c>
      <c r="Q158" s="196">
        <f t="shared" si="122"/>
        <v>161756.03227195502</v>
      </c>
      <c r="R158" s="196">
        <f t="shared" si="123"/>
        <v>169286.77839317513</v>
      </c>
      <c r="S158" s="196">
        <f t="shared" si="27"/>
        <v>-318915.60898357333</v>
      </c>
      <c r="T158" s="224"/>
      <c r="U158" s="199">
        <f t="shared" si="16"/>
        <v>1.5156548213927976</v>
      </c>
      <c r="V158" s="196">
        <f t="shared" si="17"/>
        <v>382370.74864358676</v>
      </c>
      <c r="W158" s="196">
        <f t="shared" si="18"/>
        <v>63455.139660013432</v>
      </c>
      <c r="X158" s="196">
        <f t="shared" si="19"/>
        <v>645122.01264532818</v>
      </c>
      <c r="Y158" s="200">
        <f t="shared" si="20"/>
        <v>0.6451220126453282</v>
      </c>
      <c r="Z158" s="269">
        <f t="shared" si="21"/>
        <v>326206.40366175486</v>
      </c>
      <c r="AA158" s="200">
        <f t="shared" si="22"/>
        <v>0.32620640366175485</v>
      </c>
      <c r="AB158" s="255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</row>
    <row r="159" spans="1:47" ht="19.5" customHeight="1">
      <c r="A159" s="218" t="s">
        <v>250</v>
      </c>
      <c r="B159" s="272">
        <v>56.380001</v>
      </c>
      <c r="C159" s="273">
        <v>57.619999</v>
      </c>
      <c r="D159" s="273">
        <v>54.169998</v>
      </c>
      <c r="E159" s="273">
        <v>55.830002</v>
      </c>
      <c r="F159" s="273">
        <v>49.784069000000002</v>
      </c>
      <c r="G159" s="273">
        <v>1004361600</v>
      </c>
      <c r="H159" s="275" t="s">
        <v>250</v>
      </c>
      <c r="I159" s="273">
        <v>2.5874999999999999</v>
      </c>
      <c r="J159" s="273">
        <v>2.7015630000000002</v>
      </c>
      <c r="K159" s="273">
        <v>2.3990629999999999</v>
      </c>
      <c r="L159" s="273">
        <v>2.5456249999999998</v>
      </c>
      <c r="M159" s="273">
        <v>2.5014029999999998</v>
      </c>
      <c r="N159" s="273">
        <v>1921548800</v>
      </c>
      <c r="O159" s="273"/>
      <c r="P159" s="196">
        <f t="shared" si="24"/>
        <v>321801.96831683174</v>
      </c>
      <c r="Q159" s="196">
        <f t="shared" si="122"/>
        <v>170039.85300529719</v>
      </c>
      <c r="R159" s="196">
        <f t="shared" si="123"/>
        <v>169286.77839317513</v>
      </c>
      <c r="S159" s="196">
        <f t="shared" si="27"/>
        <v>-321911.09068767156</v>
      </c>
      <c r="T159" s="274">
        <f>(P159-P147)/P147</f>
        <v>2.5170287660863228E-2</v>
      </c>
      <c r="U159" s="199">
        <f t="shared" si="16"/>
        <v>1.5255415576423146</v>
      </c>
      <c r="V159" s="196">
        <f t="shared" si="17"/>
        <v>387776.68507923034</v>
      </c>
      <c r="W159" s="196">
        <f t="shared" si="18"/>
        <v>65865.594391558785</v>
      </c>
      <c r="X159" s="196">
        <f t="shared" si="19"/>
        <v>661128.5997153041</v>
      </c>
      <c r="Y159" s="200">
        <f t="shared" si="20"/>
        <v>0.66112859971530413</v>
      </c>
      <c r="Z159" s="269">
        <f t="shared" si="21"/>
        <v>339217.50902763254</v>
      </c>
      <c r="AA159" s="200">
        <f t="shared" si="22"/>
        <v>0.33921750902763254</v>
      </c>
      <c r="AB159" s="255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</row>
    <row r="160" spans="1:47" ht="19.5" customHeight="1">
      <c r="A160" s="218" t="s">
        <v>251</v>
      </c>
      <c r="B160" s="219">
        <v>56.91</v>
      </c>
      <c r="C160" s="220">
        <v>60.860000999999997</v>
      </c>
      <c r="D160" s="220">
        <v>56.560001</v>
      </c>
      <c r="E160" s="220">
        <v>60.529998999999997</v>
      </c>
      <c r="F160" s="220">
        <v>54.181671000000001</v>
      </c>
      <c r="G160" s="220">
        <v>828883900</v>
      </c>
      <c r="H160" s="225" t="s">
        <v>251</v>
      </c>
      <c r="I160" s="220">
        <v>2.642188</v>
      </c>
      <c r="J160" s="220">
        <v>3.0178129999999999</v>
      </c>
      <c r="K160" s="220">
        <v>2.6106250000000002</v>
      </c>
      <c r="L160" s="220">
        <v>2.9853130000000001</v>
      </c>
      <c r="M160" s="220">
        <v>2.9334530000000001</v>
      </c>
      <c r="N160" s="220">
        <v>1902601600</v>
      </c>
      <c r="O160" s="220"/>
      <c r="P160" s="196">
        <f t="shared" si="24"/>
        <v>336000.00594059413</v>
      </c>
      <c r="Q160" s="196">
        <f>((Q159+R159)/2)*K160/K159</f>
        <v>184625.11970186632</v>
      </c>
      <c r="R160" s="196">
        <f>(Q159+R159)/2</f>
        <v>169663.31569923618</v>
      </c>
      <c r="S160" s="196">
        <f t="shared" si="27"/>
        <v>-324919.05356553686</v>
      </c>
      <c r="T160" s="224"/>
      <c r="U160" s="199">
        <f t="shared" si="16"/>
        <v>1.5562747585617873</v>
      </c>
      <c r="V160" s="196">
        <f t="shared" si="17"/>
        <v>398076.78722968255</v>
      </c>
      <c r="W160" s="196">
        <f t="shared" si="18"/>
        <v>73157.733664145693</v>
      </c>
      <c r="X160" s="196">
        <f t="shared" si="19"/>
        <v>690288.44134169654</v>
      </c>
      <c r="Y160" s="200">
        <f t="shared" si="20"/>
        <v>0.69028844134169653</v>
      </c>
      <c r="Z160" s="269">
        <f t="shared" si="21"/>
        <v>365369.38777615968</v>
      </c>
      <c r="AA160" s="200">
        <f t="shared" si="22"/>
        <v>0.36536938777615968</v>
      </c>
      <c r="AB160" s="255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</row>
    <row r="161" spans="1:47" ht="19.5" customHeight="1">
      <c r="A161" s="218" t="s">
        <v>252</v>
      </c>
      <c r="B161" s="219">
        <v>60.880001</v>
      </c>
      <c r="C161" s="220">
        <v>64.959998999999996</v>
      </c>
      <c r="D161" s="220">
        <v>60.66</v>
      </c>
      <c r="E161" s="220">
        <v>64.410004000000001</v>
      </c>
      <c r="F161" s="220">
        <v>57.654736</v>
      </c>
      <c r="G161" s="220">
        <v>1018602500</v>
      </c>
      <c r="H161" s="225" t="s">
        <v>252</v>
      </c>
      <c r="I161" s="220">
        <v>3.0165630000000001</v>
      </c>
      <c r="J161" s="220">
        <v>3.4334380000000002</v>
      </c>
      <c r="K161" s="220">
        <v>2.9987499999999998</v>
      </c>
      <c r="L161" s="220">
        <v>3.376563</v>
      </c>
      <c r="M161" s="220">
        <v>3.3179069999999999</v>
      </c>
      <c r="N161" s="220">
        <v>2171641600</v>
      </c>
      <c r="O161" s="220"/>
      <c r="P161" s="196">
        <f t="shared" si="24"/>
        <v>360356.43564356444</v>
      </c>
      <c r="Q161" s="196">
        <f t="shared" ref="Q161:Q171" si="124">Q160*K161/K160</f>
        <v>212073.57537217007</v>
      </c>
      <c r="R161" s="196">
        <f t="shared" ref="R161:R171" si="125">R160</f>
        <v>169663.31569923618</v>
      </c>
      <c r="S161" s="196">
        <f t="shared" si="27"/>
        <v>-327939.54962205992</v>
      </c>
      <c r="T161" s="224"/>
      <c r="U161" s="199">
        <f t="shared" si="16"/>
        <v>1.6162117437607995</v>
      </c>
      <c r="V161" s="196">
        <f t="shared" si="17"/>
        <v>415126.28802176181</v>
      </c>
      <c r="W161" s="196">
        <f t="shared" si="18"/>
        <v>87186.738399701891</v>
      </c>
      <c r="X161" s="196">
        <f t="shared" si="19"/>
        <v>742093.32671497064</v>
      </c>
      <c r="Y161" s="200">
        <f t="shared" si="20"/>
        <v>0.74209332671497064</v>
      </c>
      <c r="Z161" s="269">
        <f t="shared" si="21"/>
        <v>414153.77709291072</v>
      </c>
      <c r="AA161" s="200">
        <f t="shared" si="22"/>
        <v>0.41415377709291074</v>
      </c>
      <c r="AB161" s="255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</row>
    <row r="162" spans="1:47" ht="19.5" customHeight="1">
      <c r="A162" s="218" t="s">
        <v>253</v>
      </c>
      <c r="B162" s="219">
        <v>64.650002000000001</v>
      </c>
      <c r="C162" s="220">
        <v>68.510002</v>
      </c>
      <c r="D162" s="220">
        <v>63.23</v>
      </c>
      <c r="E162" s="220">
        <v>67.550003000000004</v>
      </c>
      <c r="F162" s="220">
        <v>60.465412000000001</v>
      </c>
      <c r="G162" s="220">
        <v>1070054300</v>
      </c>
      <c r="H162" s="225" t="s">
        <v>253</v>
      </c>
      <c r="I162" s="220">
        <v>3.4006249999999998</v>
      </c>
      <c r="J162" s="220">
        <v>3.8246880000000001</v>
      </c>
      <c r="K162" s="220">
        <v>3.2518750000000001</v>
      </c>
      <c r="L162" s="220">
        <v>3.7171880000000002</v>
      </c>
      <c r="M162" s="220">
        <v>3.6526139999999998</v>
      </c>
      <c r="N162" s="220">
        <v>2257366400</v>
      </c>
      <c r="O162" s="220"/>
      <c r="P162" s="196">
        <f t="shared" si="24"/>
        <v>375623.76237623772</v>
      </c>
      <c r="Q162" s="196">
        <f t="shared" si="124"/>
        <v>229974.74211367258</v>
      </c>
      <c r="R162" s="196">
        <f t="shared" si="125"/>
        <v>169663.31569923618</v>
      </c>
      <c r="S162" s="196">
        <f t="shared" si="27"/>
        <v>-330972.63107881852</v>
      </c>
      <c r="T162" s="224"/>
      <c r="U162" s="199">
        <f t="shared" si="16"/>
        <v>1.6475292120018772</v>
      </c>
      <c r="V162" s="196">
        <f t="shared" si="17"/>
        <v>425813.41673463309</v>
      </c>
      <c r="W162" s="196">
        <f t="shared" si="18"/>
        <v>94840.785655814572</v>
      </c>
      <c r="X162" s="196">
        <f t="shared" si="19"/>
        <v>775261.82018914656</v>
      </c>
      <c r="Y162" s="200">
        <f t="shared" si="20"/>
        <v>0.77526182018914658</v>
      </c>
      <c r="Z162" s="269">
        <f t="shared" si="21"/>
        <v>444289.18911032804</v>
      </c>
      <c r="AA162" s="200">
        <f t="shared" si="22"/>
        <v>0.44428918911032805</v>
      </c>
      <c r="AB162" s="255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</row>
    <row r="163" spans="1:47" ht="19.5" customHeight="1">
      <c r="A163" s="218" t="s">
        <v>254</v>
      </c>
      <c r="B163" s="219">
        <v>67.480002999999996</v>
      </c>
      <c r="C163" s="220">
        <v>68.550003000000004</v>
      </c>
      <c r="D163" s="220">
        <v>64.449996999999996</v>
      </c>
      <c r="E163" s="220">
        <v>66.760002</v>
      </c>
      <c r="F163" s="220">
        <v>59.859676</v>
      </c>
      <c r="G163" s="220">
        <v>1056184900</v>
      </c>
      <c r="H163" s="225" t="s">
        <v>254</v>
      </c>
      <c r="I163" s="220">
        <v>3.7087500000000002</v>
      </c>
      <c r="J163" s="220">
        <v>3.8275000000000001</v>
      </c>
      <c r="K163" s="220">
        <v>3.3771879999999999</v>
      </c>
      <c r="L163" s="220">
        <v>3.6215630000000001</v>
      </c>
      <c r="M163" s="220">
        <v>3.5586500000000001</v>
      </c>
      <c r="N163" s="220">
        <v>2263836800</v>
      </c>
      <c r="O163" s="220"/>
      <c r="P163" s="196">
        <f t="shared" si="24"/>
        <v>382871.26930693077</v>
      </c>
      <c r="Q163" s="196">
        <f t="shared" si="124"/>
        <v>238836.96002133834</v>
      </c>
      <c r="R163" s="196">
        <f t="shared" si="125"/>
        <v>169663.31569923618</v>
      </c>
      <c r="S163" s="196">
        <f t="shared" si="27"/>
        <v>-334018.35037498031</v>
      </c>
      <c r="T163" s="224"/>
      <c r="U163" s="199">
        <f t="shared" si="16"/>
        <v>1.6542042806506676</v>
      </c>
      <c r="V163" s="196">
        <f t="shared" si="17"/>
        <v>430886.67158611823</v>
      </c>
      <c r="W163" s="196">
        <f t="shared" si="18"/>
        <v>96868.321211137925</v>
      </c>
      <c r="X163" s="196">
        <f t="shared" si="19"/>
        <v>791371.54502750537</v>
      </c>
      <c r="Y163" s="200">
        <f t="shared" si="20"/>
        <v>0.7913715450275054</v>
      </c>
      <c r="Z163" s="269">
        <f t="shared" si="21"/>
        <v>457353.19465252507</v>
      </c>
      <c r="AA163" s="200">
        <f t="shared" si="22"/>
        <v>0.45735319465252505</v>
      </c>
      <c r="AB163" s="255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</row>
    <row r="164" spans="1:47" ht="19.5" customHeight="1">
      <c r="A164" s="218" t="s">
        <v>255</v>
      </c>
      <c r="B164" s="219">
        <v>66.690002000000007</v>
      </c>
      <c r="C164" s="220">
        <v>67.629997000000003</v>
      </c>
      <c r="D164" s="220">
        <v>60.759998000000003</v>
      </c>
      <c r="E164" s="220">
        <v>62.060001</v>
      </c>
      <c r="F164" s="220">
        <v>55.645493000000002</v>
      </c>
      <c r="G164" s="220">
        <v>1300328800</v>
      </c>
      <c r="H164" s="225" t="s">
        <v>255</v>
      </c>
      <c r="I164" s="220">
        <v>3.610938</v>
      </c>
      <c r="J164" s="220">
        <v>3.7128130000000001</v>
      </c>
      <c r="K164" s="220">
        <v>2.9081250000000001</v>
      </c>
      <c r="L164" s="220">
        <v>3.1168749999999998</v>
      </c>
      <c r="M164" s="220">
        <v>3.062729</v>
      </c>
      <c r="N164" s="220">
        <v>1637980800</v>
      </c>
      <c r="O164" s="220"/>
      <c r="P164" s="196">
        <f t="shared" si="24"/>
        <v>360950.48316831695</v>
      </c>
      <c r="Q164" s="196">
        <f t="shared" si="124"/>
        <v>205664.51567459514</v>
      </c>
      <c r="R164" s="196">
        <f t="shared" si="125"/>
        <v>169663.31569923618</v>
      </c>
      <c r="S164" s="196">
        <f t="shared" si="27"/>
        <v>-337076.76016820938</v>
      </c>
      <c r="T164" s="224"/>
      <c r="U164" s="199">
        <f t="shared" si="16"/>
        <v>1.5741631033915364</v>
      </c>
      <c r="V164" s="196">
        <f t="shared" si="17"/>
        <v>415542.12128908857</v>
      </c>
      <c r="W164" s="196">
        <f t="shared" si="18"/>
        <v>78465.361120879184</v>
      </c>
      <c r="X164" s="196">
        <f t="shared" si="19"/>
        <v>736278.31454214826</v>
      </c>
      <c r="Y164" s="200">
        <f t="shared" si="20"/>
        <v>0.73627831454214832</v>
      </c>
      <c r="Z164" s="269">
        <f t="shared" si="21"/>
        <v>399201.55437393888</v>
      </c>
      <c r="AA164" s="200">
        <f t="shared" si="22"/>
        <v>0.39920155437393889</v>
      </c>
      <c r="AB164" s="255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</row>
    <row r="165" spans="1:47" ht="19.5" customHeight="1">
      <c r="A165" s="218" t="s">
        <v>256</v>
      </c>
      <c r="B165" s="219">
        <v>60.939999</v>
      </c>
      <c r="C165" s="220">
        <v>64.569999999999993</v>
      </c>
      <c r="D165" s="220">
        <v>60.040000999999997</v>
      </c>
      <c r="E165" s="220">
        <v>64.160004000000001</v>
      </c>
      <c r="F165" s="220">
        <v>57.528454000000004</v>
      </c>
      <c r="G165" s="220">
        <v>973815200</v>
      </c>
      <c r="H165" s="225" t="s">
        <v>256</v>
      </c>
      <c r="I165" s="220">
        <v>3.0074999999999998</v>
      </c>
      <c r="J165" s="220">
        <v>3.379375</v>
      </c>
      <c r="K165" s="220">
        <v>2.9137499999999998</v>
      </c>
      <c r="L165" s="220">
        <v>3.3275000000000001</v>
      </c>
      <c r="M165" s="220">
        <v>3.269695</v>
      </c>
      <c r="N165" s="220">
        <v>1172337600</v>
      </c>
      <c r="O165" s="220"/>
      <c r="P165" s="196">
        <f t="shared" si="24"/>
        <v>356673.27326732682</v>
      </c>
      <c r="Q165" s="196">
        <f t="shared" si="124"/>
        <v>206062.31937996182</v>
      </c>
      <c r="R165" s="196">
        <f t="shared" si="125"/>
        <v>169663.31569923618</v>
      </c>
      <c r="S165" s="196">
        <f t="shared" si="27"/>
        <v>-340147.91333557694</v>
      </c>
      <c r="T165" s="224"/>
      <c r="U165" s="199">
        <f t="shared" si="16"/>
        <v>1.5473756219909525</v>
      </c>
      <c r="V165" s="196">
        <f t="shared" si="17"/>
        <v>412548.07435839548</v>
      </c>
      <c r="W165" s="196">
        <f t="shared" si="18"/>
        <v>72400.161022818531</v>
      </c>
      <c r="X165" s="196">
        <f t="shared" si="19"/>
        <v>732398.90834652493</v>
      </c>
      <c r="Y165" s="200">
        <f t="shared" si="20"/>
        <v>0.73239890834652488</v>
      </c>
      <c r="Z165" s="269">
        <f t="shared" si="21"/>
        <v>392250.99501094798</v>
      </c>
      <c r="AA165" s="200">
        <f t="shared" si="22"/>
        <v>0.39225099501094796</v>
      </c>
      <c r="AB165" s="255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</row>
    <row r="166" spans="1:47" ht="19.5" customHeight="1">
      <c r="A166" s="218" t="s">
        <v>257</v>
      </c>
      <c r="B166" s="219">
        <v>64.25</v>
      </c>
      <c r="C166" s="220">
        <v>65.309997999999993</v>
      </c>
      <c r="D166" s="220">
        <v>61.860000999999997</v>
      </c>
      <c r="E166" s="220">
        <v>64.800003000000004</v>
      </c>
      <c r="F166" s="220">
        <v>58.235827999999998</v>
      </c>
      <c r="G166" s="220">
        <v>860805100</v>
      </c>
      <c r="H166" s="225" t="s">
        <v>257</v>
      </c>
      <c r="I166" s="220">
        <v>3.3374999999999999</v>
      </c>
      <c r="J166" s="220">
        <v>3.4431250000000002</v>
      </c>
      <c r="K166" s="220">
        <v>3.0918749999999999</v>
      </c>
      <c r="L166" s="220">
        <v>3.381875</v>
      </c>
      <c r="M166" s="220">
        <v>3.3231259999999998</v>
      </c>
      <c r="N166" s="220">
        <v>1201804800</v>
      </c>
      <c r="O166" s="220"/>
      <c r="P166" s="196">
        <f t="shared" si="24"/>
        <v>367485.15445544565</v>
      </c>
      <c r="Q166" s="196">
        <f t="shared" si="124"/>
        <v>218659.43671657465</v>
      </c>
      <c r="R166" s="196">
        <f t="shared" si="125"/>
        <v>169663.31569923618</v>
      </c>
      <c r="S166" s="196">
        <f t="shared" si="27"/>
        <v>-343231.8629744752</v>
      </c>
      <c r="T166" s="224"/>
      <c r="U166" s="199">
        <f t="shared" si="16"/>
        <v>1.5649726266661539</v>
      </c>
      <c r="V166" s="196">
        <f t="shared" si="17"/>
        <v>420116.39119007869</v>
      </c>
      <c r="W166" s="196">
        <f t="shared" si="18"/>
        <v>76884.528215603495</v>
      </c>
      <c r="X166" s="196">
        <f t="shared" si="19"/>
        <v>755807.90687125642</v>
      </c>
      <c r="Y166" s="200">
        <f t="shared" si="20"/>
        <v>0.75580790687125643</v>
      </c>
      <c r="Z166" s="269">
        <f t="shared" si="21"/>
        <v>412576.04389678122</v>
      </c>
      <c r="AA166" s="200">
        <f t="shared" si="22"/>
        <v>0.41257604389678121</v>
      </c>
      <c r="AB166" s="255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  <c r="AU166" s="241"/>
    </row>
    <row r="167" spans="1:47" ht="19.5" customHeight="1">
      <c r="A167" s="218" t="s">
        <v>258</v>
      </c>
      <c r="B167" s="219">
        <v>65.260002</v>
      </c>
      <c r="C167" s="220">
        <v>68.879997000000003</v>
      </c>
      <c r="D167" s="220">
        <v>63.91</v>
      </c>
      <c r="E167" s="220">
        <v>68.160004000000001</v>
      </c>
      <c r="F167" s="220">
        <v>61.255488999999997</v>
      </c>
      <c r="G167" s="220">
        <v>679866200</v>
      </c>
      <c r="H167" s="225" t="s">
        <v>258</v>
      </c>
      <c r="I167" s="220">
        <v>3.4337499999999999</v>
      </c>
      <c r="J167" s="220">
        <v>3.8206250000000002</v>
      </c>
      <c r="K167" s="220">
        <v>3.2931249999999999</v>
      </c>
      <c r="L167" s="220">
        <v>3.7418749999999998</v>
      </c>
      <c r="M167" s="220">
        <v>3.6768709999999998</v>
      </c>
      <c r="N167" s="220">
        <v>932758400</v>
      </c>
      <c r="O167" s="220"/>
      <c r="P167" s="196">
        <f t="shared" si="24"/>
        <v>379663.3663366338</v>
      </c>
      <c r="Q167" s="196">
        <f t="shared" si="124"/>
        <v>232891.9692863618</v>
      </c>
      <c r="R167" s="196">
        <f t="shared" si="125"/>
        <v>169663.31569923618</v>
      </c>
      <c r="S167" s="196">
        <f t="shared" si="27"/>
        <v>-346328.66240353551</v>
      </c>
      <c r="T167" s="224"/>
      <c r="U167" s="199">
        <f t="shared" si="16"/>
        <v>1.5861427068251286</v>
      </c>
      <c r="V167" s="196">
        <f t="shared" si="17"/>
        <v>428641.13950691035</v>
      </c>
      <c r="W167" s="196">
        <f t="shared" si="18"/>
        <v>82312.47710337484</v>
      </c>
      <c r="X167" s="196">
        <f t="shared" si="19"/>
        <v>782218.65132223186</v>
      </c>
      <c r="Y167" s="200">
        <f t="shared" si="20"/>
        <v>0.78221865132223189</v>
      </c>
      <c r="Z167" s="269">
        <f t="shared" si="21"/>
        <v>435889.98891869636</v>
      </c>
      <c r="AA167" s="200">
        <f t="shared" si="22"/>
        <v>0.43588998891869635</v>
      </c>
      <c r="AB167" s="255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</row>
    <row r="168" spans="1:47" ht="19.5" customHeight="1">
      <c r="A168" s="218" t="s">
        <v>259</v>
      </c>
      <c r="B168" s="219">
        <v>68.029999000000004</v>
      </c>
      <c r="C168" s="220">
        <v>70.580001999999993</v>
      </c>
      <c r="D168" s="220">
        <v>67.419998000000007</v>
      </c>
      <c r="E168" s="220">
        <v>68.569999999999993</v>
      </c>
      <c r="F168" s="220">
        <v>61.623927999999999</v>
      </c>
      <c r="G168" s="220">
        <v>639521900</v>
      </c>
      <c r="H168" s="225" t="s">
        <v>259</v>
      </c>
      <c r="I168" s="220">
        <v>3.7293750000000001</v>
      </c>
      <c r="J168" s="220">
        <v>4.0225</v>
      </c>
      <c r="K168" s="220">
        <v>3.6587499999999999</v>
      </c>
      <c r="L168" s="220">
        <v>3.8018749999999999</v>
      </c>
      <c r="M168" s="220">
        <v>3.7358289999999998</v>
      </c>
      <c r="N168" s="220">
        <v>699932800</v>
      </c>
      <c r="O168" s="220"/>
      <c r="P168" s="196">
        <f t="shared" si="24"/>
        <v>400514.83960396057</v>
      </c>
      <c r="Q168" s="196">
        <f t="shared" si="124"/>
        <v>258749.21013519872</v>
      </c>
      <c r="R168" s="196">
        <f t="shared" si="125"/>
        <v>169663.31569923618</v>
      </c>
      <c r="S168" s="196">
        <f t="shared" si="27"/>
        <v>-349438.36516355025</v>
      </c>
      <c r="T168" s="224"/>
      <c r="U168" s="199">
        <f t="shared" si="16"/>
        <v>1.6316987833786711</v>
      </c>
      <c r="V168" s="196">
        <f t="shared" si="17"/>
        <v>443237.17079403909</v>
      </c>
      <c r="W168" s="196">
        <f t="shared" si="18"/>
        <v>93798.805630488845</v>
      </c>
      <c r="X168" s="196">
        <f t="shared" si="19"/>
        <v>828927.36543839541</v>
      </c>
      <c r="Y168" s="200">
        <f t="shared" si="20"/>
        <v>0.8289273654383954</v>
      </c>
      <c r="Z168" s="269">
        <f t="shared" si="21"/>
        <v>479489.00027484517</v>
      </c>
      <c r="AA168" s="200">
        <f t="shared" si="22"/>
        <v>0.47948900027484515</v>
      </c>
      <c r="AB168" s="255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</row>
    <row r="169" spans="1:47" ht="19.5" customHeight="1">
      <c r="A169" s="218" t="s">
        <v>260</v>
      </c>
      <c r="B169" s="219">
        <v>68.900002000000001</v>
      </c>
      <c r="C169" s="220">
        <v>69.800003000000004</v>
      </c>
      <c r="D169" s="220">
        <v>64.650002000000001</v>
      </c>
      <c r="E169" s="220">
        <v>64.949996999999996</v>
      </c>
      <c r="F169" s="220">
        <v>58.537086000000002</v>
      </c>
      <c r="G169" s="220">
        <v>863124200</v>
      </c>
      <c r="H169" s="225" t="s">
        <v>260</v>
      </c>
      <c r="I169" s="220">
        <v>3.8374999999999999</v>
      </c>
      <c r="J169" s="220">
        <v>3.9337499999999999</v>
      </c>
      <c r="K169" s="220">
        <v>3.3693749999999998</v>
      </c>
      <c r="L169" s="220">
        <v>3.3981249999999998</v>
      </c>
      <c r="M169" s="220">
        <v>3.3390930000000001</v>
      </c>
      <c r="N169" s="220">
        <v>1015289600</v>
      </c>
      <c r="O169" s="220"/>
      <c r="P169" s="196">
        <f t="shared" si="24"/>
        <v>384059.41782178235</v>
      </c>
      <c r="Q169" s="196">
        <f t="shared" si="124"/>
        <v>238284.41951466625</v>
      </c>
      <c r="R169" s="196">
        <f t="shared" si="125"/>
        <v>169663.31569923618</v>
      </c>
      <c r="S169" s="196">
        <f t="shared" si="27"/>
        <v>-352561.02501839836</v>
      </c>
      <c r="T169" s="224"/>
      <c r="U169" s="199">
        <f t="shared" si="16"/>
        <v>1.5705727355771177</v>
      </c>
      <c r="V169" s="196">
        <f t="shared" si="17"/>
        <v>431718.37554651435</v>
      </c>
      <c r="W169" s="196">
        <f t="shared" si="18"/>
        <v>79157.350528115989</v>
      </c>
      <c r="X169" s="196">
        <f t="shared" si="19"/>
        <v>792007.15303568472</v>
      </c>
      <c r="Y169" s="200">
        <f t="shared" si="20"/>
        <v>0.7920071530356847</v>
      </c>
      <c r="Z169" s="269">
        <f t="shared" si="21"/>
        <v>439446.12801728636</v>
      </c>
      <c r="AA169" s="200">
        <f t="shared" si="22"/>
        <v>0.43944612801728639</v>
      </c>
      <c r="AB169" s="255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</row>
    <row r="170" spans="1:47" ht="19.5" customHeight="1">
      <c r="A170" s="218" t="s">
        <v>261</v>
      </c>
      <c r="B170" s="219">
        <v>65.360000999999997</v>
      </c>
      <c r="C170" s="220">
        <v>66.209998999999996</v>
      </c>
      <c r="D170" s="220">
        <v>61.310001</v>
      </c>
      <c r="E170" s="220">
        <v>65.800003000000004</v>
      </c>
      <c r="F170" s="220">
        <v>59.303184999999999</v>
      </c>
      <c r="G170" s="220">
        <v>901783900</v>
      </c>
      <c r="H170" s="225" t="s">
        <v>261</v>
      </c>
      <c r="I170" s="220">
        <v>3.4393750000000001</v>
      </c>
      <c r="J170" s="220">
        <v>3.53125</v>
      </c>
      <c r="K170" s="220">
        <v>3.0212500000000002</v>
      </c>
      <c r="L170" s="220">
        <v>3.48</v>
      </c>
      <c r="M170" s="220">
        <v>3.419546</v>
      </c>
      <c r="N170" s="220">
        <v>1163340800</v>
      </c>
      <c r="O170" s="220"/>
      <c r="P170" s="196">
        <f t="shared" si="24"/>
        <v>364217.82772277243</v>
      </c>
      <c r="Q170" s="196">
        <f t="shared" si="124"/>
        <v>213664.79019363696</v>
      </c>
      <c r="R170" s="196">
        <f t="shared" si="125"/>
        <v>169663.31569923618</v>
      </c>
      <c r="S170" s="196">
        <f t="shared" si="27"/>
        <v>-355696.69595597504</v>
      </c>
      <c r="T170" s="224"/>
      <c r="U170" s="199">
        <f t="shared" si="16"/>
        <v>1.5009449047232299</v>
      </c>
      <c r="V170" s="196">
        <f t="shared" si="17"/>
        <v>417829.26247720741</v>
      </c>
      <c r="W170" s="196">
        <f t="shared" si="18"/>
        <v>62132.566521232366</v>
      </c>
      <c r="X170" s="196">
        <f t="shared" si="19"/>
        <v>747545.93361564563</v>
      </c>
      <c r="Y170" s="200">
        <f t="shared" si="20"/>
        <v>0.74754593361564559</v>
      </c>
      <c r="Z170" s="269">
        <f t="shared" si="21"/>
        <v>391849.23765967059</v>
      </c>
      <c r="AA170" s="200">
        <f t="shared" si="22"/>
        <v>0.39184923765967061</v>
      </c>
      <c r="AB170" s="255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</row>
    <row r="171" spans="1:47" ht="19.5" customHeight="1">
      <c r="A171" s="218" t="s">
        <v>262</v>
      </c>
      <c r="B171" s="272">
        <v>66.309997999999993</v>
      </c>
      <c r="C171" s="273">
        <v>66.760002</v>
      </c>
      <c r="D171" s="273">
        <v>63.580002</v>
      </c>
      <c r="E171" s="273">
        <v>65.129997000000003</v>
      </c>
      <c r="F171" s="273">
        <v>58.699340999999997</v>
      </c>
      <c r="G171" s="273">
        <v>815856000</v>
      </c>
      <c r="H171" s="275" t="s">
        <v>262</v>
      </c>
      <c r="I171" s="273">
        <v>3.5325000000000002</v>
      </c>
      <c r="J171" s="273">
        <v>3.5750000000000002</v>
      </c>
      <c r="K171" s="273">
        <v>3.2718750000000001</v>
      </c>
      <c r="L171" s="273">
        <v>3.4256250000000001</v>
      </c>
      <c r="M171" s="273">
        <v>3.3661159999999999</v>
      </c>
      <c r="N171" s="273">
        <v>962888000</v>
      </c>
      <c r="O171" s="273"/>
      <c r="P171" s="196">
        <f t="shared" si="24"/>
        <v>377702.98217821802</v>
      </c>
      <c r="Q171" s="196">
        <f t="shared" si="124"/>
        <v>231389.15528830976</v>
      </c>
      <c r="R171" s="196">
        <f t="shared" si="125"/>
        <v>169663.31569923618</v>
      </c>
      <c r="S171" s="196">
        <f t="shared" si="27"/>
        <v>-358845.43218912493</v>
      </c>
      <c r="T171" s="274">
        <f>(P171-P159)/P159</f>
        <v>0.17371246718524933</v>
      </c>
      <c r="U171" s="199">
        <f t="shared" si="16"/>
        <v>1.5253539512493273</v>
      </c>
      <c r="V171" s="196">
        <f t="shared" si="17"/>
        <v>427268.87059601932</v>
      </c>
      <c r="W171" s="196">
        <f t="shared" si="18"/>
        <v>68423.438406894391</v>
      </c>
      <c r="X171" s="196">
        <f t="shared" si="19"/>
        <v>778755.45316576399</v>
      </c>
      <c r="Y171" s="200">
        <f t="shared" si="20"/>
        <v>0.778755453165764</v>
      </c>
      <c r="Z171" s="269">
        <f t="shared" si="21"/>
        <v>419910.02097663906</v>
      </c>
      <c r="AA171" s="200">
        <f t="shared" si="22"/>
        <v>0.41991002097663904</v>
      </c>
      <c r="AB171" s="255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</row>
    <row r="172" spans="1:47" ht="19.5" customHeight="1">
      <c r="A172" s="218" t="s">
        <v>263</v>
      </c>
      <c r="B172" s="219">
        <v>66.730002999999996</v>
      </c>
      <c r="C172" s="220">
        <v>67.790001000000004</v>
      </c>
      <c r="D172" s="220">
        <v>66.169998000000007</v>
      </c>
      <c r="E172" s="220">
        <v>66.870002999999997</v>
      </c>
      <c r="F172" s="220">
        <v>60.603191000000002</v>
      </c>
      <c r="G172" s="220">
        <v>741836700</v>
      </c>
      <c r="H172" s="225" t="s">
        <v>263</v>
      </c>
      <c r="I172" s="220">
        <v>3.5968749999999998</v>
      </c>
      <c r="J172" s="220">
        <v>3.71</v>
      </c>
      <c r="K172" s="220">
        <v>3.5387499999999998</v>
      </c>
      <c r="L172" s="220">
        <v>3.6074999999999999</v>
      </c>
      <c r="M172" s="220">
        <v>3.5501360000000002</v>
      </c>
      <c r="N172" s="220">
        <v>887544000</v>
      </c>
      <c r="O172" s="220"/>
      <c r="P172" s="196">
        <f t="shared" si="24"/>
        <v>393089.09702970326</v>
      </c>
      <c r="Q172" s="196">
        <f>((Q171+R171)/2)*K172/K171</f>
        <v>216882.43464484095</v>
      </c>
      <c r="R172" s="196">
        <f>(Q171+R171)/2</f>
        <v>200526.23549377295</v>
      </c>
      <c r="S172" s="196">
        <f t="shared" si="27"/>
        <v>-362007.28815657966</v>
      </c>
      <c r="T172" s="224"/>
      <c r="U172" s="199">
        <f t="shared" si="16"/>
        <v>1.639788346655382</v>
      </c>
      <c r="V172" s="196">
        <f t="shared" si="17"/>
        <v>467667.55399481428</v>
      </c>
      <c r="W172" s="196">
        <f t="shared" si="18"/>
        <v>105660.26583823463</v>
      </c>
      <c r="X172" s="196">
        <f t="shared" si="19"/>
        <v>810497.76716831722</v>
      </c>
      <c r="Y172" s="200">
        <f t="shared" si="20"/>
        <v>0.81049776716831723</v>
      </c>
      <c r="Z172" s="269">
        <f t="shared" si="21"/>
        <v>448490.47901173757</v>
      </c>
      <c r="AA172" s="200">
        <f t="shared" si="22"/>
        <v>0.44849047901173755</v>
      </c>
      <c r="AB172" s="255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</row>
    <row r="173" spans="1:47" ht="19.5" customHeight="1">
      <c r="A173" s="218" t="s">
        <v>264</v>
      </c>
      <c r="B173" s="219">
        <v>67.339995999999999</v>
      </c>
      <c r="C173" s="220">
        <v>68.260002</v>
      </c>
      <c r="D173" s="220">
        <v>65.959998999999996</v>
      </c>
      <c r="E173" s="220">
        <v>67.099997999999999</v>
      </c>
      <c r="F173" s="220">
        <v>60.811633999999998</v>
      </c>
      <c r="G173" s="220">
        <v>656562100</v>
      </c>
      <c r="H173" s="225" t="s">
        <v>264</v>
      </c>
      <c r="I173" s="220">
        <v>3.66</v>
      </c>
      <c r="J173" s="220">
        <v>3.754375</v>
      </c>
      <c r="K173" s="220">
        <v>3.504375</v>
      </c>
      <c r="L173" s="220">
        <v>3.625</v>
      </c>
      <c r="M173" s="220">
        <v>3.5673569999999999</v>
      </c>
      <c r="N173" s="220">
        <v>783195200</v>
      </c>
      <c r="O173" s="220"/>
      <c r="P173" s="196">
        <f t="shared" si="24"/>
        <v>391841.57821782201</v>
      </c>
      <c r="Q173" s="196">
        <f t="shared" ref="Q173:Q183" si="126">Q172*K173/K172</f>
        <v>214775.6642623849</v>
      </c>
      <c r="R173" s="196">
        <f t="shared" ref="R173:R183" si="127">R172</f>
        <v>200526.23549377295</v>
      </c>
      <c r="S173" s="196">
        <f t="shared" si="27"/>
        <v>-365182.31852389878</v>
      </c>
      <c r="T173" s="224"/>
      <c r="U173" s="199">
        <f t="shared" si="16"/>
        <v>1.6221152658923941</v>
      </c>
      <c r="V173" s="196">
        <f t="shared" si="17"/>
        <v>466794.29082649742</v>
      </c>
      <c r="W173" s="196">
        <f t="shared" si="18"/>
        <v>101611.97230259865</v>
      </c>
      <c r="X173" s="196">
        <f t="shared" si="19"/>
        <v>807143.4779739799</v>
      </c>
      <c r="Y173" s="200">
        <f t="shared" si="20"/>
        <v>0.80714347797397989</v>
      </c>
      <c r="Z173" s="269">
        <f t="shared" si="21"/>
        <v>441961.15945008112</v>
      </c>
      <c r="AA173" s="200">
        <f t="shared" si="22"/>
        <v>0.44196115945008113</v>
      </c>
      <c r="AB173" s="255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</row>
    <row r="174" spans="1:47" ht="19.5" customHeight="1">
      <c r="A174" s="218" t="s">
        <v>265</v>
      </c>
      <c r="B174" s="219">
        <v>66.870002999999997</v>
      </c>
      <c r="C174" s="220">
        <v>69.059997999999993</v>
      </c>
      <c r="D174" s="220">
        <v>66.540001000000004</v>
      </c>
      <c r="E174" s="220">
        <v>68.970000999999996</v>
      </c>
      <c r="F174" s="220">
        <v>62.506377999999998</v>
      </c>
      <c r="G174" s="220">
        <v>557979300</v>
      </c>
      <c r="H174" s="225" t="s">
        <v>265</v>
      </c>
      <c r="I174" s="220">
        <v>3.600625</v>
      </c>
      <c r="J174" s="220">
        <v>3.8431250000000001</v>
      </c>
      <c r="K174" s="220">
        <v>3.5649999999999999</v>
      </c>
      <c r="L174" s="220">
        <v>3.836875</v>
      </c>
      <c r="M174" s="220">
        <v>3.7758630000000002</v>
      </c>
      <c r="N174" s="220">
        <v>632136000</v>
      </c>
      <c r="O174" s="220"/>
      <c r="P174" s="196">
        <f t="shared" si="24"/>
        <v>395287.13465346559</v>
      </c>
      <c r="Q174" s="196">
        <f t="shared" si="126"/>
        <v>218491.24111871651</v>
      </c>
      <c r="R174" s="196">
        <f t="shared" si="127"/>
        <v>200526.23549377295</v>
      </c>
      <c r="S174" s="196">
        <f t="shared" si="27"/>
        <v>-368370.57818441506</v>
      </c>
      <c r="T174" s="224"/>
      <c r="U174" s="199">
        <f t="shared" si="16"/>
        <v>1.617429310136056</v>
      </c>
      <c r="V174" s="196">
        <f t="shared" si="17"/>
        <v>469206.18033144792</v>
      </c>
      <c r="W174" s="196">
        <f t="shared" si="18"/>
        <v>100835.60214703286</v>
      </c>
      <c r="X174" s="196">
        <f t="shared" si="19"/>
        <v>814304.61126595503</v>
      </c>
      <c r="Y174" s="200">
        <f t="shared" si="20"/>
        <v>0.81430461126595499</v>
      </c>
      <c r="Z174" s="269">
        <f t="shared" si="21"/>
        <v>445934.03308153996</v>
      </c>
      <c r="AA174" s="200">
        <f t="shared" si="22"/>
        <v>0.44593403308153995</v>
      </c>
      <c r="AB174" s="255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</row>
    <row r="175" spans="1:47" ht="19.5" customHeight="1">
      <c r="A175" s="218" t="s">
        <v>266</v>
      </c>
      <c r="B175" s="219">
        <v>69.019997000000004</v>
      </c>
      <c r="C175" s="220">
        <v>70.730002999999996</v>
      </c>
      <c r="D175" s="220">
        <v>66.879997000000003</v>
      </c>
      <c r="E175" s="220">
        <v>70.720000999999996</v>
      </c>
      <c r="F175" s="220">
        <v>64.240700000000004</v>
      </c>
      <c r="G175" s="220">
        <v>835537700</v>
      </c>
      <c r="H175" s="225" t="s">
        <v>266</v>
      </c>
      <c r="I175" s="220">
        <v>3.84</v>
      </c>
      <c r="J175" s="220">
        <v>4.0193750000000001</v>
      </c>
      <c r="K175" s="220">
        <v>3.5962499999999999</v>
      </c>
      <c r="L175" s="220">
        <v>4.015625</v>
      </c>
      <c r="M175" s="220">
        <v>3.9603839999999999</v>
      </c>
      <c r="N175" s="220">
        <v>853622400</v>
      </c>
      <c r="O175" s="220"/>
      <c r="P175" s="196">
        <f t="shared" si="24"/>
        <v>397306.91287128738</v>
      </c>
      <c r="Q175" s="196">
        <f t="shared" si="126"/>
        <v>220406.4869209493</v>
      </c>
      <c r="R175" s="196">
        <f t="shared" si="127"/>
        <v>200526.23549377295</v>
      </c>
      <c r="S175" s="196">
        <f t="shared" si="27"/>
        <v>-371572.12226018345</v>
      </c>
      <c r="T175" s="224"/>
      <c r="U175" s="199">
        <f t="shared" si="16"/>
        <v>1.6089289603552219</v>
      </c>
      <c r="V175" s="196">
        <f t="shared" si="17"/>
        <v>470620.02508392319</v>
      </c>
      <c r="W175" s="196">
        <f t="shared" si="18"/>
        <v>99047.902823739743</v>
      </c>
      <c r="X175" s="196">
        <f t="shared" si="19"/>
        <v>818239.63528600964</v>
      </c>
      <c r="Y175" s="200">
        <f t="shared" si="20"/>
        <v>0.81823963528600963</v>
      </c>
      <c r="Z175" s="269">
        <f t="shared" si="21"/>
        <v>446667.51302582619</v>
      </c>
      <c r="AA175" s="200">
        <f t="shared" si="22"/>
        <v>0.44666751302582619</v>
      </c>
      <c r="AB175" s="255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</row>
    <row r="176" spans="1:47" ht="19.5" customHeight="1">
      <c r="A176" s="218" t="s">
        <v>267</v>
      </c>
      <c r="B176" s="219">
        <v>70.739998</v>
      </c>
      <c r="C176" s="220">
        <v>74.949996999999996</v>
      </c>
      <c r="D176" s="220">
        <v>70.25</v>
      </c>
      <c r="E176" s="220">
        <v>73.25</v>
      </c>
      <c r="F176" s="220">
        <v>66.538933</v>
      </c>
      <c r="G176" s="220">
        <v>680414200</v>
      </c>
      <c r="H176" s="225" t="s">
        <v>267</v>
      </c>
      <c r="I176" s="220">
        <v>4.0193750000000001</v>
      </c>
      <c r="J176" s="220">
        <v>4.5075000000000003</v>
      </c>
      <c r="K176" s="220">
        <v>3.9649999999999999</v>
      </c>
      <c r="L176" s="220">
        <v>4.3012499999999996</v>
      </c>
      <c r="M176" s="220">
        <v>4.2420790000000004</v>
      </c>
      <c r="N176" s="220">
        <v>773859200</v>
      </c>
      <c r="O176" s="220"/>
      <c r="P176" s="196">
        <f t="shared" si="24"/>
        <v>417326.7326732676</v>
      </c>
      <c r="Q176" s="196">
        <f t="shared" si="126"/>
        <v>243006.38738729621</v>
      </c>
      <c r="R176" s="196">
        <f t="shared" si="127"/>
        <v>200526.23549377295</v>
      </c>
      <c r="S176" s="196">
        <f t="shared" si="27"/>
        <v>-374787.00610293425</v>
      </c>
      <c r="T176" s="224"/>
      <c r="U176" s="199">
        <f t="shared" si="16"/>
        <v>1.6485442614233772</v>
      </c>
      <c r="V176" s="196">
        <f t="shared" si="17"/>
        <v>484633.89894530934</v>
      </c>
      <c r="W176" s="196">
        <f t="shared" si="18"/>
        <v>109846.89284237509</v>
      </c>
      <c r="X176" s="196">
        <f t="shared" si="19"/>
        <v>860859.35555433668</v>
      </c>
      <c r="Y176" s="200">
        <f t="shared" si="20"/>
        <v>0.86085935555433668</v>
      </c>
      <c r="Z176" s="269">
        <f t="shared" si="21"/>
        <v>486072.34945140244</v>
      </c>
      <c r="AA176" s="200">
        <f t="shared" si="22"/>
        <v>0.48607234945140243</v>
      </c>
      <c r="AB176" s="255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</row>
    <row r="177" spans="1:47" ht="19.5" customHeight="1">
      <c r="A177" s="218" t="s">
        <v>268</v>
      </c>
      <c r="B177" s="219">
        <v>73.260002</v>
      </c>
      <c r="C177" s="220">
        <v>73.819999999999993</v>
      </c>
      <c r="D177" s="220">
        <v>69.150002000000001</v>
      </c>
      <c r="E177" s="220">
        <v>71.269997000000004</v>
      </c>
      <c r="F177" s="220">
        <v>64.740334000000004</v>
      </c>
      <c r="G177" s="220">
        <v>748561600</v>
      </c>
      <c r="H177" s="225" t="s">
        <v>268</v>
      </c>
      <c r="I177" s="220">
        <v>4.3087499999999999</v>
      </c>
      <c r="J177" s="220">
        <v>4.37</v>
      </c>
      <c r="K177" s="220">
        <v>3.8487499999999999</v>
      </c>
      <c r="L177" s="220">
        <v>4.0787500000000003</v>
      </c>
      <c r="M177" s="220">
        <v>4.0226410000000001</v>
      </c>
      <c r="N177" s="220">
        <v>885484800</v>
      </c>
      <c r="O177" s="220"/>
      <c r="P177" s="196">
        <f t="shared" si="24"/>
        <v>410792.09108910919</v>
      </c>
      <c r="Q177" s="196">
        <f t="shared" si="126"/>
        <v>235881.67300299025</v>
      </c>
      <c r="R177" s="196">
        <f t="shared" si="127"/>
        <v>200526.23549377295</v>
      </c>
      <c r="S177" s="196">
        <f t="shared" si="27"/>
        <v>-378015.28529502981</v>
      </c>
      <c r="T177" s="224"/>
      <c r="U177" s="199">
        <f t="shared" si="16"/>
        <v>1.6171788558914122</v>
      </c>
      <c r="V177" s="196">
        <f t="shared" si="17"/>
        <v>480059.64983639843</v>
      </c>
      <c r="W177" s="196">
        <f t="shared" si="18"/>
        <v>102044.36454136862</v>
      </c>
      <c r="X177" s="196">
        <f t="shared" si="19"/>
        <v>847199.99958587228</v>
      </c>
      <c r="Y177" s="200">
        <f t="shared" si="20"/>
        <v>0.84719999958587233</v>
      </c>
      <c r="Z177" s="269">
        <f t="shared" si="21"/>
        <v>469184.71429084247</v>
      </c>
      <c r="AA177" s="200">
        <f t="shared" si="22"/>
        <v>0.46918471429084246</v>
      </c>
      <c r="AB177" s="255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</row>
    <row r="178" spans="1:47" ht="19.5" customHeight="1">
      <c r="A178" s="218" t="s">
        <v>269</v>
      </c>
      <c r="B178" s="219">
        <v>71.75</v>
      </c>
      <c r="C178" s="220">
        <v>76.209998999999996</v>
      </c>
      <c r="D178" s="220">
        <v>71.349997999999999</v>
      </c>
      <c r="E178" s="220">
        <v>75.769997000000004</v>
      </c>
      <c r="F178" s="220">
        <v>69.045783999999998</v>
      </c>
      <c r="G178" s="220">
        <v>581695700</v>
      </c>
      <c r="H178" s="225" t="s">
        <v>269</v>
      </c>
      <c r="I178" s="220">
        <v>4.1418749999999998</v>
      </c>
      <c r="J178" s="220">
        <v>4.6637500000000003</v>
      </c>
      <c r="K178" s="220">
        <v>4.0962500000000004</v>
      </c>
      <c r="L178" s="220">
        <v>4.6112500000000001</v>
      </c>
      <c r="M178" s="220">
        <v>4.5478149999999999</v>
      </c>
      <c r="N178" s="220">
        <v>513686400</v>
      </c>
      <c r="O178" s="220"/>
      <c r="P178" s="196">
        <f t="shared" si="24"/>
        <v>423861.37425742601</v>
      </c>
      <c r="Q178" s="196">
        <f t="shared" si="126"/>
        <v>251050.41975667397</v>
      </c>
      <c r="R178" s="196">
        <f t="shared" si="127"/>
        <v>200526.23549377295</v>
      </c>
      <c r="S178" s="196">
        <f t="shared" si="27"/>
        <v>-381257.0156504258</v>
      </c>
      <c r="T178" s="224"/>
      <c r="U178" s="199">
        <f t="shared" si="16"/>
        <v>1.6377078561714895</v>
      </c>
      <c r="V178" s="196">
        <f t="shared" si="17"/>
        <v>489208.14805422019</v>
      </c>
      <c r="W178" s="196">
        <f t="shared" si="18"/>
        <v>107951.13240379439</v>
      </c>
      <c r="X178" s="196">
        <f t="shared" si="19"/>
        <v>875438.02950787288</v>
      </c>
      <c r="Y178" s="200">
        <f t="shared" si="20"/>
        <v>0.87543802950787286</v>
      </c>
      <c r="Z178" s="269">
        <f t="shared" si="21"/>
        <v>494181.01385744708</v>
      </c>
      <c r="AA178" s="200">
        <f t="shared" si="22"/>
        <v>0.49418101385744706</v>
      </c>
      <c r="AB178" s="255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</row>
    <row r="179" spans="1:47" ht="19.5" customHeight="1">
      <c r="A179" s="218" t="s">
        <v>270</v>
      </c>
      <c r="B179" s="219">
        <v>76.290001000000004</v>
      </c>
      <c r="C179" s="220">
        <v>77.279999000000004</v>
      </c>
      <c r="D179" s="220">
        <v>74.959998999999996</v>
      </c>
      <c r="E179" s="220">
        <v>75.470000999999996</v>
      </c>
      <c r="F179" s="220">
        <v>68.772423000000003</v>
      </c>
      <c r="G179" s="220">
        <v>529245500</v>
      </c>
      <c r="H179" s="225" t="s">
        <v>270</v>
      </c>
      <c r="I179" s="220">
        <v>4.6743750000000004</v>
      </c>
      <c r="J179" s="220">
        <v>4.7931249999999999</v>
      </c>
      <c r="K179" s="220">
        <v>4.5049999999999999</v>
      </c>
      <c r="L179" s="220">
        <v>4.5631250000000003</v>
      </c>
      <c r="M179" s="220">
        <v>4.5003520000000004</v>
      </c>
      <c r="N179" s="220">
        <v>656376000</v>
      </c>
      <c r="O179" s="220"/>
      <c r="P179" s="196">
        <f t="shared" si="24"/>
        <v>445306.92475247552</v>
      </c>
      <c r="Q179" s="196">
        <f t="shared" si="126"/>
        <v>276101.8348498788</v>
      </c>
      <c r="R179" s="196">
        <f t="shared" si="127"/>
        <v>200526.23549377295</v>
      </c>
      <c r="S179" s="196">
        <f t="shared" si="27"/>
        <v>-384512.25321563595</v>
      </c>
      <c r="T179" s="224"/>
      <c r="U179" s="199">
        <f t="shared" si="16"/>
        <v>1.6796165917866412</v>
      </c>
      <c r="V179" s="196">
        <f t="shared" si="17"/>
        <v>504220.03340075485</v>
      </c>
      <c r="W179" s="196">
        <f t="shared" si="18"/>
        <v>119707.7801851189</v>
      </c>
      <c r="X179" s="196">
        <f t="shared" si="19"/>
        <v>921934.99509612727</v>
      </c>
      <c r="Y179" s="200">
        <f t="shared" si="20"/>
        <v>0.92193499509612731</v>
      </c>
      <c r="Z179" s="269">
        <f t="shared" si="21"/>
        <v>537422.74188049138</v>
      </c>
      <c r="AA179" s="200">
        <f t="shared" si="22"/>
        <v>0.53742274188049133</v>
      </c>
      <c r="AB179" s="255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</row>
    <row r="180" spans="1:47" ht="19.5" customHeight="1">
      <c r="A180" s="218" t="s">
        <v>271</v>
      </c>
      <c r="B180" s="219">
        <v>76.089995999999999</v>
      </c>
      <c r="C180" s="220">
        <v>79.690002000000007</v>
      </c>
      <c r="D180" s="220">
        <v>75.540001000000004</v>
      </c>
      <c r="E180" s="220">
        <v>78.879997000000003</v>
      </c>
      <c r="F180" s="220">
        <v>71.879790999999997</v>
      </c>
      <c r="G180" s="220">
        <v>503988800</v>
      </c>
      <c r="H180" s="225" t="s">
        <v>271</v>
      </c>
      <c r="I180" s="220">
        <v>4.640625</v>
      </c>
      <c r="J180" s="220">
        <v>5.09375</v>
      </c>
      <c r="K180" s="220">
        <v>4.5750000000000002</v>
      </c>
      <c r="L180" s="220">
        <v>4.9993749999999997</v>
      </c>
      <c r="M180" s="220">
        <v>4.9306000000000001</v>
      </c>
      <c r="N180" s="220">
        <v>501980800</v>
      </c>
      <c r="O180" s="220"/>
      <c r="P180" s="196">
        <f t="shared" si="24"/>
        <v>448752.48118811916</v>
      </c>
      <c r="Q180" s="196">
        <f t="shared" si="126"/>
        <v>280391.98544688028</v>
      </c>
      <c r="R180" s="196">
        <f t="shared" si="127"/>
        <v>200526.23549377295</v>
      </c>
      <c r="S180" s="196">
        <f t="shared" si="27"/>
        <v>-387781.05427070113</v>
      </c>
      <c r="T180" s="224"/>
      <c r="U180" s="199">
        <f t="shared" si="16"/>
        <v>1.6743435748891573</v>
      </c>
      <c r="V180" s="196">
        <f t="shared" si="17"/>
        <v>506631.9229057054</v>
      </c>
      <c r="W180" s="196">
        <f t="shared" si="18"/>
        <v>118850.86863500427</v>
      </c>
      <c r="X180" s="196">
        <f t="shared" si="19"/>
        <v>929670.70212877239</v>
      </c>
      <c r="Y180" s="200">
        <f t="shared" si="20"/>
        <v>0.92967070212877234</v>
      </c>
      <c r="Z180" s="269">
        <f t="shared" si="21"/>
        <v>541889.64785807126</v>
      </c>
      <c r="AA180" s="200">
        <f t="shared" si="22"/>
        <v>0.54188964785807126</v>
      </c>
      <c r="AB180" s="255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</row>
    <row r="181" spans="1:47" ht="19.5" customHeight="1">
      <c r="A181" s="218" t="s">
        <v>272</v>
      </c>
      <c r="B181" s="219">
        <v>78.889999000000003</v>
      </c>
      <c r="C181" s="220">
        <v>83.489998</v>
      </c>
      <c r="D181" s="220">
        <v>76.349997999999999</v>
      </c>
      <c r="E181" s="220">
        <v>82.790001000000004</v>
      </c>
      <c r="F181" s="220">
        <v>75.669326999999996</v>
      </c>
      <c r="G181" s="220">
        <v>817353700</v>
      </c>
      <c r="H181" s="225" t="s">
        <v>272</v>
      </c>
      <c r="I181" s="220">
        <v>5.01</v>
      </c>
      <c r="J181" s="220">
        <v>5.5949999999999998</v>
      </c>
      <c r="K181" s="220">
        <v>4.6887499999999998</v>
      </c>
      <c r="L181" s="220">
        <v>5.5025000000000004</v>
      </c>
      <c r="M181" s="220">
        <v>5.4268049999999999</v>
      </c>
      <c r="N181" s="220">
        <v>961513600</v>
      </c>
      <c r="O181" s="220"/>
      <c r="P181" s="196">
        <f t="shared" si="24"/>
        <v>453564.34455445572</v>
      </c>
      <c r="Q181" s="196">
        <f t="shared" si="126"/>
        <v>287363.4801670076</v>
      </c>
      <c r="R181" s="196">
        <f t="shared" si="127"/>
        <v>200526.23549377295</v>
      </c>
      <c r="S181" s="196">
        <f t="shared" si="27"/>
        <v>-391063.47533016239</v>
      </c>
      <c r="T181" s="224"/>
      <c r="U181" s="199">
        <f t="shared" si="16"/>
        <v>1.6725944029827917</v>
      </c>
      <c r="V181" s="196">
        <f t="shared" si="17"/>
        <v>510000.22726214101</v>
      </c>
      <c r="W181" s="196">
        <f t="shared" si="18"/>
        <v>118936.75193197862</v>
      </c>
      <c r="X181" s="196">
        <f t="shared" si="19"/>
        <v>941454.06021523615</v>
      </c>
      <c r="Y181" s="200">
        <f t="shared" si="20"/>
        <v>0.94145406021523614</v>
      </c>
      <c r="Z181" s="269">
        <f t="shared" si="21"/>
        <v>550390.58488507383</v>
      </c>
      <c r="AA181" s="200">
        <f t="shared" si="22"/>
        <v>0.55039058488507386</v>
      </c>
      <c r="AB181" s="255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</row>
    <row r="182" spans="1:47" ht="19.5" customHeight="1">
      <c r="A182" s="218" t="s">
        <v>273</v>
      </c>
      <c r="B182" s="219">
        <v>83.07</v>
      </c>
      <c r="C182" s="220">
        <v>85.839995999999999</v>
      </c>
      <c r="D182" s="220">
        <v>81.370002999999997</v>
      </c>
      <c r="E182" s="220">
        <v>85.730002999999996</v>
      </c>
      <c r="F182" s="220">
        <v>78.356482999999997</v>
      </c>
      <c r="G182" s="220">
        <v>542339400</v>
      </c>
      <c r="H182" s="225" t="s">
        <v>273</v>
      </c>
      <c r="I182" s="220">
        <v>5.5350000000000001</v>
      </c>
      <c r="J182" s="220">
        <v>5.9056249999999997</v>
      </c>
      <c r="K182" s="220">
        <v>5.3137499999999998</v>
      </c>
      <c r="L182" s="220">
        <v>5.8825000000000003</v>
      </c>
      <c r="M182" s="220">
        <v>5.8015780000000001</v>
      </c>
      <c r="N182" s="220">
        <v>925897600</v>
      </c>
      <c r="O182" s="220"/>
      <c r="P182" s="196">
        <f t="shared" si="24"/>
        <v>483386.15643564385</v>
      </c>
      <c r="Q182" s="196">
        <f t="shared" si="126"/>
        <v>325668.39621166338</v>
      </c>
      <c r="R182" s="196">
        <f t="shared" si="127"/>
        <v>200526.23549377295</v>
      </c>
      <c r="S182" s="196">
        <f t="shared" si="27"/>
        <v>-394359.57314403809</v>
      </c>
      <c r="T182" s="224"/>
      <c r="U182" s="199">
        <f t="shared" si="16"/>
        <v>1.7342355517755386</v>
      </c>
      <c r="V182" s="196">
        <f t="shared" si="17"/>
        <v>530875.49557897262</v>
      </c>
      <c r="W182" s="196">
        <f t="shared" si="18"/>
        <v>136515.92243493453</v>
      </c>
      <c r="X182" s="196">
        <f t="shared" si="19"/>
        <v>1009580.7881410802</v>
      </c>
      <c r="Y182" s="200">
        <f t="shared" si="20"/>
        <v>1.0095807881410801</v>
      </c>
      <c r="Z182" s="269">
        <f t="shared" si="21"/>
        <v>615221.21499704209</v>
      </c>
      <c r="AA182" s="200">
        <f t="shared" si="22"/>
        <v>0.61522121499704208</v>
      </c>
      <c r="AB182" s="255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</row>
    <row r="183" spans="1:47" ht="19.5" customHeight="1">
      <c r="A183" s="218" t="s">
        <v>274</v>
      </c>
      <c r="B183" s="272">
        <v>85.830001999999993</v>
      </c>
      <c r="C183" s="273">
        <v>87.959998999999996</v>
      </c>
      <c r="D183" s="273">
        <v>84.050003000000004</v>
      </c>
      <c r="E183" s="273">
        <v>87.959998999999996</v>
      </c>
      <c r="F183" s="273">
        <v>80.394690999999995</v>
      </c>
      <c r="G183" s="273">
        <v>651649200</v>
      </c>
      <c r="H183" s="275" t="s">
        <v>274</v>
      </c>
      <c r="I183" s="273">
        <v>5.9037499999999996</v>
      </c>
      <c r="J183" s="273">
        <v>6.2249999999999996</v>
      </c>
      <c r="K183" s="273">
        <v>5.6512500000000001</v>
      </c>
      <c r="L183" s="273">
        <v>6.2249999999999996</v>
      </c>
      <c r="M183" s="273">
        <v>6.1393649999999997</v>
      </c>
      <c r="N183" s="273">
        <v>850745600</v>
      </c>
      <c r="O183" s="273"/>
      <c r="P183" s="196">
        <f t="shared" si="24"/>
        <v>499306.94851485186</v>
      </c>
      <c r="Q183" s="196">
        <f t="shared" si="126"/>
        <v>346353.0508757775</v>
      </c>
      <c r="R183" s="196">
        <f t="shared" si="127"/>
        <v>200526.23549377295</v>
      </c>
      <c r="S183" s="196">
        <f t="shared" si="27"/>
        <v>-397669.40469880495</v>
      </c>
      <c r="T183" s="274">
        <f>(P183-P171)/P171</f>
        <v>0.32195659572329077</v>
      </c>
      <c r="U183" s="199">
        <f t="shared" si="16"/>
        <v>1.7598366274586272</v>
      </c>
      <c r="V183" s="196">
        <f t="shared" si="17"/>
        <v>542020.05003441824</v>
      </c>
      <c r="W183" s="196">
        <f t="shared" si="18"/>
        <v>144350.64533561328</v>
      </c>
      <c r="X183" s="196">
        <f t="shared" si="19"/>
        <v>1046186.2348844022</v>
      </c>
      <c r="Y183" s="200">
        <f t="shared" si="20"/>
        <v>1.0461862348844022</v>
      </c>
      <c r="Z183" s="269">
        <f t="shared" si="21"/>
        <v>648516.8301855973</v>
      </c>
      <c r="AA183" s="200">
        <f t="shared" si="22"/>
        <v>0.64851683018559725</v>
      </c>
      <c r="AB183" s="255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</row>
    <row r="184" spans="1:47" ht="19.5" customHeight="1">
      <c r="A184" s="218" t="s">
        <v>275</v>
      </c>
      <c r="B184" s="219">
        <v>87.550003000000004</v>
      </c>
      <c r="C184" s="220">
        <v>89</v>
      </c>
      <c r="D184" s="220">
        <v>84.760002</v>
      </c>
      <c r="E184" s="220">
        <v>86.269997000000004</v>
      </c>
      <c r="F184" s="220">
        <v>79.100487000000001</v>
      </c>
      <c r="G184" s="220">
        <v>831732700</v>
      </c>
      <c r="H184" s="225" t="s">
        <v>275</v>
      </c>
      <c r="I184" s="220">
        <v>6.17</v>
      </c>
      <c r="J184" s="220">
        <v>6.3631250000000001</v>
      </c>
      <c r="K184" s="220">
        <v>5.7668749999999998</v>
      </c>
      <c r="L184" s="220">
        <v>5.9712500000000004</v>
      </c>
      <c r="M184" s="220">
        <v>5.889106</v>
      </c>
      <c r="N184" s="220">
        <v>1193555200</v>
      </c>
      <c r="O184" s="220"/>
      <c r="P184" s="196">
        <f t="shared" si="24"/>
        <v>503524.76435643598</v>
      </c>
      <c r="Q184" s="196">
        <f>((Q183+R183)/2)*K184/K183</f>
        <v>279034.2388482549</v>
      </c>
      <c r="R184" s="196">
        <f>(Q183+R183)/2</f>
        <v>273439.64318477525</v>
      </c>
      <c r="S184" s="196">
        <f t="shared" si="27"/>
        <v>-400993.02721838333</v>
      </c>
      <c r="T184" s="224"/>
      <c r="U184" s="199">
        <f t="shared" si="16"/>
        <v>1.9376007930384074</v>
      </c>
      <c r="V184" s="196">
        <f t="shared" si="17"/>
        <v>614969.39250688942</v>
      </c>
      <c r="W184" s="196">
        <f t="shared" si="18"/>
        <v>213976.36528850609</v>
      </c>
      <c r="X184" s="196">
        <f t="shared" si="19"/>
        <v>1055998.6463894662</v>
      </c>
      <c r="Y184" s="200">
        <f t="shared" si="20"/>
        <v>1.0559986463894662</v>
      </c>
      <c r="Z184" s="269">
        <f t="shared" si="21"/>
        <v>655005.61917108297</v>
      </c>
      <c r="AA184" s="200">
        <f t="shared" si="22"/>
        <v>0.65500561917108302</v>
      </c>
      <c r="AB184" s="255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</row>
    <row r="185" spans="1:47" ht="19.5" customHeight="1">
      <c r="A185" s="218" t="s">
        <v>276</v>
      </c>
      <c r="B185" s="219">
        <v>86.110000999999997</v>
      </c>
      <c r="C185" s="220">
        <v>90.959998999999996</v>
      </c>
      <c r="D185" s="220">
        <v>83.739998</v>
      </c>
      <c r="E185" s="220">
        <v>90.339995999999999</v>
      </c>
      <c r="F185" s="220">
        <v>82.832245</v>
      </c>
      <c r="G185" s="220">
        <v>713558700</v>
      </c>
      <c r="H185" s="225" t="s">
        <v>276</v>
      </c>
      <c r="I185" s="220">
        <v>5.953125</v>
      </c>
      <c r="J185" s="220">
        <v>6.6762499999999996</v>
      </c>
      <c r="K185" s="220">
        <v>5.6206250000000004</v>
      </c>
      <c r="L185" s="220">
        <v>6.5837500000000002</v>
      </c>
      <c r="M185" s="220">
        <v>6.4931809999999999</v>
      </c>
      <c r="N185" s="220">
        <v>981691200</v>
      </c>
      <c r="O185" s="220"/>
      <c r="P185" s="196">
        <f t="shared" si="24"/>
        <v>497465.33465346566</v>
      </c>
      <c r="Q185" s="196">
        <f t="shared" ref="Q185:Q195" si="128">Q184*K185/K184</f>
        <v>271957.83136039414</v>
      </c>
      <c r="R185" s="196">
        <f t="shared" ref="R185:R195" si="129">R184</f>
        <v>273439.64318477525</v>
      </c>
      <c r="S185" s="196">
        <f t="shared" si="27"/>
        <v>-404330.4981651266</v>
      </c>
      <c r="T185" s="224"/>
      <c r="U185" s="199">
        <f t="shared" si="16"/>
        <v>1.9066208988356033</v>
      </c>
      <c r="V185" s="196">
        <f t="shared" si="17"/>
        <v>610727.79171481018</v>
      </c>
      <c r="W185" s="196">
        <f t="shared" si="18"/>
        <v>206397.29354968359</v>
      </c>
      <c r="X185" s="196">
        <f t="shared" si="19"/>
        <v>1042862.809198635</v>
      </c>
      <c r="Y185" s="200">
        <f t="shared" si="20"/>
        <v>1.0428628091986349</v>
      </c>
      <c r="Z185" s="269">
        <f t="shared" si="21"/>
        <v>638532.31103350851</v>
      </c>
      <c r="AA185" s="200">
        <f t="shared" si="22"/>
        <v>0.63853231103350849</v>
      </c>
      <c r="AB185" s="255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</row>
    <row r="186" spans="1:47" ht="19.5" customHeight="1">
      <c r="A186" s="218" t="s">
        <v>277</v>
      </c>
      <c r="B186" s="219">
        <v>89.489998</v>
      </c>
      <c r="C186" s="220">
        <v>91.360000999999997</v>
      </c>
      <c r="D186" s="220">
        <v>86.400002000000001</v>
      </c>
      <c r="E186" s="220">
        <v>87.669998000000007</v>
      </c>
      <c r="F186" s="220">
        <v>80.717819000000006</v>
      </c>
      <c r="G186" s="220">
        <v>809345400</v>
      </c>
      <c r="H186" s="225" t="s">
        <v>277</v>
      </c>
      <c r="I186" s="220">
        <v>6.4587500000000002</v>
      </c>
      <c r="J186" s="220">
        <v>6.7318749999999996</v>
      </c>
      <c r="K186" s="220">
        <v>6.0406250000000004</v>
      </c>
      <c r="L186" s="220">
        <v>6.2156250000000002</v>
      </c>
      <c r="M186" s="220">
        <v>6.1301189999999997</v>
      </c>
      <c r="N186" s="220">
        <v>1319662400</v>
      </c>
      <c r="O186" s="220"/>
      <c r="P186" s="196">
        <f t="shared" si="24"/>
        <v>513267.33861386171</v>
      </c>
      <c r="Q186" s="196">
        <f t="shared" si="128"/>
        <v>292279.82209476363</v>
      </c>
      <c r="R186" s="196">
        <f t="shared" si="129"/>
        <v>273439.64318477525</v>
      </c>
      <c r="S186" s="196">
        <f t="shared" si="27"/>
        <v>-407681.87524081464</v>
      </c>
      <c r="T186" s="224"/>
      <c r="U186" s="199">
        <f t="shared" si="16"/>
        <v>1.929708013960481</v>
      </c>
      <c r="V186" s="196">
        <f t="shared" si="17"/>
        <v>621789.19448708743</v>
      </c>
      <c r="W186" s="196">
        <f t="shared" si="18"/>
        <v>214107.31924627279</v>
      </c>
      <c r="X186" s="196">
        <f t="shared" si="19"/>
        <v>1078986.8038934006</v>
      </c>
      <c r="Y186" s="200">
        <f t="shared" si="20"/>
        <v>1.0789868038934005</v>
      </c>
      <c r="Z186" s="269">
        <f t="shared" si="21"/>
        <v>671304.92865258595</v>
      </c>
      <c r="AA186" s="200">
        <f t="shared" si="22"/>
        <v>0.67130492865258595</v>
      </c>
      <c r="AB186" s="255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</row>
    <row r="187" spans="1:47" ht="19.5" customHeight="1">
      <c r="A187" s="218" t="s">
        <v>278</v>
      </c>
      <c r="B187" s="219">
        <v>88.099997999999999</v>
      </c>
      <c r="C187" s="220">
        <v>89.68</v>
      </c>
      <c r="D187" s="220">
        <v>83.279999000000004</v>
      </c>
      <c r="E187" s="220">
        <v>87.389999000000003</v>
      </c>
      <c r="F187" s="220">
        <v>80.644019999999998</v>
      </c>
      <c r="G187" s="220">
        <v>1141398200</v>
      </c>
      <c r="H187" s="225" t="s">
        <v>278</v>
      </c>
      <c r="I187" s="220">
        <v>6.2750000000000004</v>
      </c>
      <c r="J187" s="220">
        <v>6.5012499999999998</v>
      </c>
      <c r="K187" s="220">
        <v>5.5875000000000004</v>
      </c>
      <c r="L187" s="220">
        <v>6.1481250000000003</v>
      </c>
      <c r="M187" s="220">
        <v>6.0635479999999999</v>
      </c>
      <c r="N187" s="220">
        <v>1264222400</v>
      </c>
      <c r="O187" s="220"/>
      <c r="P187" s="196">
        <f t="shared" si="24"/>
        <v>494732.66732673295</v>
      </c>
      <c r="Q187" s="196">
        <f t="shared" si="128"/>
        <v>270355.05530545133</v>
      </c>
      <c r="R187" s="196">
        <f t="shared" si="129"/>
        <v>273439.64318477525</v>
      </c>
      <c r="S187" s="196">
        <f t="shared" si="27"/>
        <v>-411047.2163876514</v>
      </c>
      <c r="T187" s="224"/>
      <c r="U187" s="199">
        <f t="shared" si="16"/>
        <v>1.8688176926785425</v>
      </c>
      <c r="V187" s="196">
        <f t="shared" si="17"/>
        <v>608814.92458609724</v>
      </c>
      <c r="W187" s="196">
        <f t="shared" si="18"/>
        <v>197767.70819844585</v>
      </c>
      <c r="X187" s="196">
        <f t="shared" si="19"/>
        <v>1038527.3658169595</v>
      </c>
      <c r="Y187" s="200">
        <f t="shared" si="20"/>
        <v>1.0385273658169596</v>
      </c>
      <c r="Z187" s="269">
        <f t="shared" si="21"/>
        <v>627480.14942930813</v>
      </c>
      <c r="AA187" s="200">
        <f t="shared" si="22"/>
        <v>0.62748014942930819</v>
      </c>
      <c r="AB187" s="255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</row>
    <row r="188" spans="1:47" ht="19.5" customHeight="1">
      <c r="A188" s="218" t="s">
        <v>279</v>
      </c>
      <c r="B188" s="219">
        <v>87.529999000000004</v>
      </c>
      <c r="C188" s="220">
        <v>91.449996999999996</v>
      </c>
      <c r="D188" s="220">
        <v>85.529999000000004</v>
      </c>
      <c r="E188" s="220">
        <v>91.309997999999993</v>
      </c>
      <c r="F188" s="220">
        <v>84.261452000000006</v>
      </c>
      <c r="G188" s="220">
        <v>789193700</v>
      </c>
      <c r="H188" s="225" t="s">
        <v>279</v>
      </c>
      <c r="I188" s="220">
        <v>6.163125</v>
      </c>
      <c r="J188" s="220">
        <v>6.7212500000000004</v>
      </c>
      <c r="K188" s="220">
        <v>5.8875000000000002</v>
      </c>
      <c r="L188" s="220">
        <v>6.7006249999999996</v>
      </c>
      <c r="M188" s="220">
        <v>6.6084480000000001</v>
      </c>
      <c r="N188" s="220">
        <v>628075200</v>
      </c>
      <c r="O188" s="220"/>
      <c r="P188" s="196">
        <f t="shared" si="24"/>
        <v>508099.00396039634</v>
      </c>
      <c r="Q188" s="196">
        <f t="shared" si="128"/>
        <v>284870.76297285809</v>
      </c>
      <c r="R188" s="196">
        <f t="shared" si="129"/>
        <v>273439.64318477525</v>
      </c>
      <c r="S188" s="196">
        <f t="shared" si="27"/>
        <v>-414426.57978926663</v>
      </c>
      <c r="T188" s="224"/>
      <c r="U188" s="199">
        <f t="shared" si="16"/>
        <v>1.885831375831587</v>
      </c>
      <c r="V188" s="196">
        <f t="shared" si="17"/>
        <v>618171.36022966169</v>
      </c>
      <c r="W188" s="196">
        <f t="shared" si="18"/>
        <v>203744.78044039506</v>
      </c>
      <c r="X188" s="196">
        <f t="shared" si="19"/>
        <v>1066409.4101180297</v>
      </c>
      <c r="Y188" s="200">
        <f t="shared" si="20"/>
        <v>1.0664094101180297</v>
      </c>
      <c r="Z188" s="269">
        <f t="shared" si="21"/>
        <v>651982.830328763</v>
      </c>
      <c r="AA188" s="200">
        <f t="shared" si="22"/>
        <v>0.65198283032876303</v>
      </c>
      <c r="AB188" s="255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</row>
    <row r="189" spans="1:47" ht="19.5" customHeight="1">
      <c r="A189" s="218" t="s">
        <v>280</v>
      </c>
      <c r="B189" s="219">
        <v>91.419998000000007</v>
      </c>
      <c r="C189" s="220">
        <v>94.139999000000003</v>
      </c>
      <c r="D189" s="220">
        <v>90.639999000000003</v>
      </c>
      <c r="E189" s="220">
        <v>93.910004000000001</v>
      </c>
      <c r="F189" s="220">
        <v>86.660728000000006</v>
      </c>
      <c r="G189" s="220">
        <v>567012900</v>
      </c>
      <c r="H189" s="225" t="s">
        <v>280</v>
      </c>
      <c r="I189" s="220">
        <v>6.7156250000000002</v>
      </c>
      <c r="J189" s="220">
        <v>7.1393750000000002</v>
      </c>
      <c r="K189" s="220">
        <v>6.6018749999999997</v>
      </c>
      <c r="L189" s="220">
        <v>7.1062500000000002</v>
      </c>
      <c r="M189" s="220">
        <v>7.0084920000000004</v>
      </c>
      <c r="N189" s="220">
        <v>386966400</v>
      </c>
      <c r="O189" s="220"/>
      <c r="P189" s="196">
        <f t="shared" si="24"/>
        <v>538455.43960396072</v>
      </c>
      <c r="Q189" s="196">
        <f t="shared" si="128"/>
        <v>319436.29185587046</v>
      </c>
      <c r="R189" s="196">
        <f t="shared" si="129"/>
        <v>273439.64318477525</v>
      </c>
      <c r="S189" s="196">
        <f t="shared" si="27"/>
        <v>-417820.02387172193</v>
      </c>
      <c r="T189" s="224"/>
      <c r="U189" s="199">
        <f t="shared" si="16"/>
        <v>1.9431693944807251</v>
      </c>
      <c r="V189" s="196">
        <f t="shared" si="17"/>
        <v>639420.86518015666</v>
      </c>
      <c r="W189" s="196">
        <f t="shared" si="18"/>
        <v>221600.84130843473</v>
      </c>
      <c r="X189" s="196">
        <f t="shared" si="19"/>
        <v>1131331.3746446064</v>
      </c>
      <c r="Y189" s="200">
        <f t="shared" si="20"/>
        <v>1.1313313746446063</v>
      </c>
      <c r="Z189" s="269">
        <f t="shared" si="21"/>
        <v>713511.35077288444</v>
      </c>
      <c r="AA189" s="200">
        <f t="shared" si="22"/>
        <v>0.71351135077288441</v>
      </c>
      <c r="AB189" s="255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</row>
    <row r="190" spans="1:47" ht="19.5" customHeight="1">
      <c r="A190" s="218" t="s">
        <v>281</v>
      </c>
      <c r="B190" s="219">
        <v>94.239998</v>
      </c>
      <c r="C190" s="220">
        <v>97.510002</v>
      </c>
      <c r="D190" s="220">
        <v>93.629997000000003</v>
      </c>
      <c r="E190" s="220">
        <v>95.019997000000004</v>
      </c>
      <c r="F190" s="220">
        <v>87.920653999999999</v>
      </c>
      <c r="G190" s="220">
        <v>661530400</v>
      </c>
      <c r="H190" s="225" t="s">
        <v>281</v>
      </c>
      <c r="I190" s="220">
        <v>7.1506249999999998</v>
      </c>
      <c r="J190" s="220">
        <v>7.6462500000000002</v>
      </c>
      <c r="K190" s="220">
        <v>7.0562500000000004</v>
      </c>
      <c r="L190" s="220">
        <v>7.2549999999999999</v>
      </c>
      <c r="M190" s="220">
        <v>7.1668219999999998</v>
      </c>
      <c r="N190" s="220">
        <v>459091200</v>
      </c>
      <c r="O190" s="220"/>
      <c r="P190" s="196">
        <f t="shared" si="24"/>
        <v>556217.80396039633</v>
      </c>
      <c r="Q190" s="196">
        <f t="shared" si="128"/>
        <v>341421.54076046369</v>
      </c>
      <c r="R190" s="196">
        <f t="shared" si="129"/>
        <v>273439.64318477525</v>
      </c>
      <c r="S190" s="196">
        <f t="shared" si="27"/>
        <v>-421227.60730452079</v>
      </c>
      <c r="T190" s="224"/>
      <c r="U190" s="199">
        <f t="shared" si="16"/>
        <v>1.9696179280703745</v>
      </c>
      <c r="V190" s="196">
        <f t="shared" si="17"/>
        <v>651854.5202296616</v>
      </c>
      <c r="W190" s="196">
        <f t="shared" si="18"/>
        <v>230626.91292514082</v>
      </c>
      <c r="X190" s="196">
        <f t="shared" si="19"/>
        <v>1171078.9879056353</v>
      </c>
      <c r="Y190" s="200">
        <f t="shared" si="20"/>
        <v>1.1710789879056354</v>
      </c>
      <c r="Z190" s="269">
        <f t="shared" si="21"/>
        <v>749851.38060111448</v>
      </c>
      <c r="AA190" s="200">
        <f t="shared" si="22"/>
        <v>0.74985138060111445</v>
      </c>
      <c r="AB190" s="255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</row>
    <row r="191" spans="1:47" ht="19.5" customHeight="1">
      <c r="A191" s="218" t="s">
        <v>282</v>
      </c>
      <c r="B191" s="219">
        <v>94.82</v>
      </c>
      <c r="C191" s="220">
        <v>99.910004000000001</v>
      </c>
      <c r="D191" s="220">
        <v>93.889999000000003</v>
      </c>
      <c r="E191" s="220">
        <v>99.779999000000004</v>
      </c>
      <c r="F191" s="220">
        <v>92.324989000000002</v>
      </c>
      <c r="G191" s="220">
        <v>645904700</v>
      </c>
      <c r="H191" s="225" t="s">
        <v>282</v>
      </c>
      <c r="I191" s="220">
        <v>7.2275</v>
      </c>
      <c r="J191" s="220">
        <v>7.9918750000000003</v>
      </c>
      <c r="K191" s="220">
        <v>7.0806250000000004</v>
      </c>
      <c r="L191" s="220">
        <v>7.99125</v>
      </c>
      <c r="M191" s="220">
        <v>7.8941239999999997</v>
      </c>
      <c r="N191" s="220">
        <v>372584000</v>
      </c>
      <c r="O191" s="220"/>
      <c r="P191" s="196">
        <f t="shared" si="24"/>
        <v>557762.37029702996</v>
      </c>
      <c r="Q191" s="196">
        <f t="shared" si="128"/>
        <v>342600.9420084405</v>
      </c>
      <c r="R191" s="196">
        <f t="shared" si="129"/>
        <v>273439.64318477525</v>
      </c>
      <c r="S191" s="196">
        <f t="shared" si="27"/>
        <v>-424649.38900162297</v>
      </c>
      <c r="T191" s="224"/>
      <c r="U191" s="199">
        <f t="shared" si="16"/>
        <v>1.9573842209828975</v>
      </c>
      <c r="V191" s="196">
        <f t="shared" si="17"/>
        <v>652935.7166653052</v>
      </c>
      <c r="W191" s="196">
        <f t="shared" si="18"/>
        <v>228286.32766368223</v>
      </c>
      <c r="X191" s="196">
        <f t="shared" si="19"/>
        <v>1173802.9554902457</v>
      </c>
      <c r="Y191" s="200">
        <f t="shared" si="20"/>
        <v>1.1738029554902458</v>
      </c>
      <c r="Z191" s="269">
        <f t="shared" si="21"/>
        <v>749153.56648862269</v>
      </c>
      <c r="AA191" s="200">
        <f t="shared" si="22"/>
        <v>0.74915356648862264</v>
      </c>
      <c r="AB191" s="255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</row>
    <row r="192" spans="1:47" ht="19.5" customHeight="1">
      <c r="A192" s="218" t="s">
        <v>283</v>
      </c>
      <c r="B192" s="219">
        <v>100.019997</v>
      </c>
      <c r="C192" s="220">
        <v>100.55999799999999</v>
      </c>
      <c r="D192" s="220">
        <v>97.699996999999996</v>
      </c>
      <c r="E192" s="220">
        <v>98.790001000000004</v>
      </c>
      <c r="F192" s="220">
        <v>91.408980999999997</v>
      </c>
      <c r="G192" s="220">
        <v>755958700</v>
      </c>
      <c r="H192" s="225" t="s">
        <v>283</v>
      </c>
      <c r="I192" s="220">
        <v>8.0306250000000006</v>
      </c>
      <c r="J192" s="220">
        <v>8.1306250000000002</v>
      </c>
      <c r="K192" s="220">
        <v>7.6831250000000004</v>
      </c>
      <c r="L192" s="220">
        <v>7.8574999999999999</v>
      </c>
      <c r="M192" s="220">
        <v>7.7619999999999996</v>
      </c>
      <c r="N192" s="220">
        <v>516532800</v>
      </c>
      <c r="O192" s="220"/>
      <c r="P192" s="196">
        <f t="shared" si="24"/>
        <v>580396.02178217843</v>
      </c>
      <c r="Q192" s="196">
        <f t="shared" si="128"/>
        <v>371753.32157381577</v>
      </c>
      <c r="R192" s="196">
        <f t="shared" si="129"/>
        <v>273439.64318477525</v>
      </c>
      <c r="S192" s="196">
        <f t="shared" si="27"/>
        <v>-428085.42812246305</v>
      </c>
      <c r="T192" s="224"/>
      <c r="U192" s="199">
        <f t="shared" si="16"/>
        <v>1.9945450344147093</v>
      </c>
      <c r="V192" s="196">
        <f t="shared" si="17"/>
        <v>668779.27270490909</v>
      </c>
      <c r="W192" s="196">
        <f t="shared" si="18"/>
        <v>240693.84458244604</v>
      </c>
      <c r="X192" s="196">
        <f t="shared" si="19"/>
        <v>1225588.9865407695</v>
      </c>
      <c r="Y192" s="200">
        <f t="shared" si="20"/>
        <v>1.2255889865407694</v>
      </c>
      <c r="Z192" s="269">
        <f t="shared" si="21"/>
        <v>797503.55841830641</v>
      </c>
      <c r="AA192" s="200">
        <f t="shared" si="22"/>
        <v>0.79750355841830645</v>
      </c>
      <c r="AB192" s="255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</row>
    <row r="193" spans="1:47" ht="19.5" customHeight="1">
      <c r="A193" s="218" t="s">
        <v>284</v>
      </c>
      <c r="B193" s="219">
        <v>98.510002</v>
      </c>
      <c r="C193" s="220">
        <v>101.75</v>
      </c>
      <c r="D193" s="220">
        <v>90.239998</v>
      </c>
      <c r="E193" s="220">
        <v>101.400002</v>
      </c>
      <c r="F193" s="220">
        <v>94.047188000000006</v>
      </c>
      <c r="G193" s="220">
        <v>1285037500</v>
      </c>
      <c r="H193" s="225" t="s">
        <v>284</v>
      </c>
      <c r="I193" s="220">
        <v>7.8125</v>
      </c>
      <c r="J193" s="220">
        <v>8.2843750000000007</v>
      </c>
      <c r="K193" s="220">
        <v>6.5281250000000002</v>
      </c>
      <c r="L193" s="220">
        <v>8.2287499999999998</v>
      </c>
      <c r="M193" s="220">
        <v>8.1287369999999992</v>
      </c>
      <c r="N193" s="220">
        <v>1031152000</v>
      </c>
      <c r="O193" s="220"/>
      <c r="P193" s="196">
        <f t="shared" si="24"/>
        <v>536079.19603960414</v>
      </c>
      <c r="Q193" s="196">
        <f t="shared" si="128"/>
        <v>315867.84705429967</v>
      </c>
      <c r="R193" s="196">
        <f t="shared" si="129"/>
        <v>273439.64318477525</v>
      </c>
      <c r="S193" s="196">
        <f t="shared" si="27"/>
        <v>-431535.78407297336</v>
      </c>
      <c r="T193" s="224"/>
      <c r="U193" s="199">
        <f t="shared" si="16"/>
        <v>1.8759019972431499</v>
      </c>
      <c r="V193" s="196">
        <f t="shared" si="17"/>
        <v>637757.49468510714</v>
      </c>
      <c r="W193" s="196">
        <f t="shared" si="18"/>
        <v>206221.71061213379</v>
      </c>
      <c r="X193" s="196">
        <f t="shared" si="19"/>
        <v>1125386.6862786789</v>
      </c>
      <c r="Y193" s="200">
        <f t="shared" si="20"/>
        <v>1.125386686278679</v>
      </c>
      <c r="Z193" s="269">
        <f t="shared" si="21"/>
        <v>693850.90220570564</v>
      </c>
      <c r="AA193" s="200">
        <f t="shared" si="22"/>
        <v>0.69385090220570567</v>
      </c>
      <c r="AB193" s="255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</row>
    <row r="194" spans="1:47" ht="19.5" customHeight="1">
      <c r="A194" s="218" t="s">
        <v>285</v>
      </c>
      <c r="B194" s="219">
        <v>101.58000199999999</v>
      </c>
      <c r="C194" s="220">
        <v>106.25</v>
      </c>
      <c r="D194" s="220">
        <v>100.66999800000001</v>
      </c>
      <c r="E194" s="220">
        <v>106.010002</v>
      </c>
      <c r="F194" s="220">
        <v>98.322922000000005</v>
      </c>
      <c r="G194" s="220">
        <v>434990100</v>
      </c>
      <c r="H194" s="225" t="s">
        <v>285</v>
      </c>
      <c r="I194" s="220">
        <v>8.2449999999999992</v>
      </c>
      <c r="J194" s="220">
        <v>9.0262499999999992</v>
      </c>
      <c r="K194" s="220">
        <v>8.11</v>
      </c>
      <c r="L194" s="220">
        <v>8.9849999999999994</v>
      </c>
      <c r="M194" s="220">
        <v>8.8757950000000001</v>
      </c>
      <c r="N194" s="220">
        <v>326683200</v>
      </c>
      <c r="O194" s="220"/>
      <c r="P194" s="196">
        <f t="shared" si="24"/>
        <v>598039.59207920812</v>
      </c>
      <c r="Q194" s="196">
        <f t="shared" si="128"/>
        <v>392407.96394222998</v>
      </c>
      <c r="R194" s="196">
        <f t="shared" si="129"/>
        <v>273439.64318477525</v>
      </c>
      <c r="S194" s="196">
        <f t="shared" si="27"/>
        <v>-435000.51650661079</v>
      </c>
      <c r="T194" s="224"/>
      <c r="U194" s="199">
        <f t="shared" si="16"/>
        <v>2.0033981620588244</v>
      </c>
      <c r="V194" s="196">
        <f t="shared" si="17"/>
        <v>681129.77191282995</v>
      </c>
      <c r="W194" s="196">
        <f t="shared" si="18"/>
        <v>246129.25540621916</v>
      </c>
      <c r="X194" s="196">
        <f t="shared" si="19"/>
        <v>1263887.1992062135</v>
      </c>
      <c r="Y194" s="200">
        <f t="shared" si="20"/>
        <v>1.2638871992062135</v>
      </c>
      <c r="Z194" s="269">
        <f t="shared" si="21"/>
        <v>828886.68269960268</v>
      </c>
      <c r="AA194" s="200">
        <f t="shared" si="22"/>
        <v>0.82888668269960264</v>
      </c>
      <c r="AB194" s="255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</row>
    <row r="195" spans="1:47" ht="19.5" customHeight="1">
      <c r="A195" s="218" t="s">
        <v>286</v>
      </c>
      <c r="B195" s="272">
        <v>105.720001</v>
      </c>
      <c r="C195" s="273">
        <v>105.91999800000001</v>
      </c>
      <c r="D195" s="273">
        <v>99.919998000000007</v>
      </c>
      <c r="E195" s="273">
        <v>103.25</v>
      </c>
      <c r="F195" s="273">
        <v>95.763062000000005</v>
      </c>
      <c r="G195" s="273">
        <v>815702200</v>
      </c>
      <c r="H195" s="275" t="s">
        <v>286</v>
      </c>
      <c r="I195" s="273">
        <v>8.9362499999999994</v>
      </c>
      <c r="J195" s="273">
        <v>8.96875</v>
      </c>
      <c r="K195" s="273">
        <v>7.96875</v>
      </c>
      <c r="L195" s="273">
        <v>8.5462500000000006</v>
      </c>
      <c r="M195" s="273">
        <v>8.44238</v>
      </c>
      <c r="N195" s="273">
        <v>461129600</v>
      </c>
      <c r="O195" s="273"/>
      <c r="P195" s="196">
        <f t="shared" si="24"/>
        <v>593584.14653465361</v>
      </c>
      <c r="Q195" s="196">
        <f t="shared" si="128"/>
        <v>385573.48491549265</v>
      </c>
      <c r="R195" s="196">
        <f t="shared" si="129"/>
        <v>273439.64318477525</v>
      </c>
      <c r="S195" s="196">
        <f t="shared" si="27"/>
        <v>-438479.68532538833</v>
      </c>
      <c r="T195" s="274">
        <f>(P195-P183)/P183</f>
        <v>0.1888161146169138</v>
      </c>
      <c r="U195" s="199">
        <f t="shared" si="16"/>
        <v>1.9773408409468849</v>
      </c>
      <c r="V195" s="196">
        <f t="shared" si="17"/>
        <v>678010.96003164176</v>
      </c>
      <c r="W195" s="196">
        <f t="shared" si="18"/>
        <v>239531.27470625343</v>
      </c>
      <c r="X195" s="196">
        <f t="shared" si="19"/>
        <v>1252597.2746349215</v>
      </c>
      <c r="Y195" s="200">
        <f t="shared" si="20"/>
        <v>1.2525972746349214</v>
      </c>
      <c r="Z195" s="269">
        <f t="shared" si="21"/>
        <v>814117.58930953313</v>
      </c>
      <c r="AA195" s="200">
        <f t="shared" si="22"/>
        <v>0.81411758930953315</v>
      </c>
      <c r="AB195" s="255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</row>
    <row r="196" spans="1:47" ht="19.5" customHeight="1">
      <c r="A196" s="218" t="s">
        <v>287</v>
      </c>
      <c r="B196" s="219">
        <v>103.760002</v>
      </c>
      <c r="C196" s="220">
        <v>104.58000199999999</v>
      </c>
      <c r="D196" s="220">
        <v>99.360000999999997</v>
      </c>
      <c r="E196" s="220">
        <v>101.099998</v>
      </c>
      <c r="F196" s="220">
        <v>94.118324000000001</v>
      </c>
      <c r="G196" s="220">
        <v>826291600</v>
      </c>
      <c r="H196" s="225" t="s">
        <v>287</v>
      </c>
      <c r="I196" s="220">
        <v>8.6312499999999996</v>
      </c>
      <c r="J196" s="220">
        <v>8.7512500000000006</v>
      </c>
      <c r="K196" s="220">
        <v>7.9081250000000001</v>
      </c>
      <c r="L196" s="220">
        <v>8.1743749999999995</v>
      </c>
      <c r="M196" s="220">
        <v>8.0796519999999994</v>
      </c>
      <c r="N196" s="220">
        <v>583728000</v>
      </c>
      <c r="O196" s="220"/>
      <c r="P196" s="196">
        <f t="shared" si="24"/>
        <v>590257.4316831684</v>
      </c>
      <c r="Q196" s="196">
        <f>((Q195+R195)/2)*K196/K195</f>
        <v>326999.72979814466</v>
      </c>
      <c r="R196" s="196">
        <f>(Q195+R195)/2</f>
        <v>329506.56405013392</v>
      </c>
      <c r="S196" s="196">
        <f t="shared" si="27"/>
        <v>-441973.35068091081</v>
      </c>
      <c r="T196" s="224"/>
      <c r="U196" s="199">
        <f t="shared" si="16"/>
        <v>2.0810394887300334</v>
      </c>
      <c r="V196" s="196">
        <f t="shared" si="17"/>
        <v>729506.50366634643</v>
      </c>
      <c r="W196" s="196">
        <f t="shared" si="18"/>
        <v>287533.15298543562</v>
      </c>
      <c r="X196" s="196">
        <f t="shared" si="19"/>
        <v>1246763.725531447</v>
      </c>
      <c r="Y196" s="200">
        <f t="shared" si="20"/>
        <v>1.246763725531447</v>
      </c>
      <c r="Z196" s="269">
        <f t="shared" si="21"/>
        <v>804790.37485053623</v>
      </c>
      <c r="AA196" s="200">
        <f t="shared" si="22"/>
        <v>0.80479037485053628</v>
      </c>
      <c r="AB196" s="255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</row>
    <row r="197" spans="1:47" ht="19.5" customHeight="1">
      <c r="A197" s="218" t="s">
        <v>288</v>
      </c>
      <c r="B197" s="219">
        <v>101.33000199999999</v>
      </c>
      <c r="C197" s="220">
        <v>108.94000200000001</v>
      </c>
      <c r="D197" s="220">
        <v>99.75</v>
      </c>
      <c r="E197" s="220">
        <v>108.400002</v>
      </c>
      <c r="F197" s="220">
        <v>100.91423</v>
      </c>
      <c r="G197" s="220">
        <v>472456500</v>
      </c>
      <c r="H197" s="225" t="s">
        <v>288</v>
      </c>
      <c r="I197" s="220">
        <v>8.2043750000000006</v>
      </c>
      <c r="J197" s="220">
        <v>9.4700000000000006</v>
      </c>
      <c r="K197" s="220">
        <v>7.9556250000000004</v>
      </c>
      <c r="L197" s="220">
        <v>9.3787500000000001</v>
      </c>
      <c r="M197" s="220">
        <v>9.2700709999999997</v>
      </c>
      <c r="N197" s="220">
        <v>368321600</v>
      </c>
      <c r="O197" s="220"/>
      <c r="P197" s="196">
        <f t="shared" si="24"/>
        <v>592574.25742574269</v>
      </c>
      <c r="Q197" s="196">
        <f t="shared" ref="Q197:Q207" si="130">Q196*K197/K196</f>
        <v>328963.84735640429</v>
      </c>
      <c r="R197" s="196">
        <f t="shared" ref="R197:R207" si="131">R196</f>
        <v>329506.56405013392</v>
      </c>
      <c r="S197" s="196">
        <f t="shared" si="27"/>
        <v>-445481.57297541463</v>
      </c>
      <c r="T197" s="224"/>
      <c r="U197" s="199">
        <f t="shared" si="16"/>
        <v>2.0698517680926942</v>
      </c>
      <c r="V197" s="196">
        <f t="shared" si="17"/>
        <v>731128.28168614837</v>
      </c>
      <c r="W197" s="196">
        <f t="shared" si="18"/>
        <v>285646.70871073374</v>
      </c>
      <c r="X197" s="196">
        <f t="shared" si="19"/>
        <v>1251044.6688322809</v>
      </c>
      <c r="Y197" s="200">
        <f t="shared" si="20"/>
        <v>1.2510446688322809</v>
      </c>
      <c r="Z197" s="269">
        <f t="shared" si="21"/>
        <v>805563.09585686633</v>
      </c>
      <c r="AA197" s="200">
        <f t="shared" si="22"/>
        <v>0.80556309585686636</v>
      </c>
      <c r="AB197" s="255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</row>
    <row r="198" spans="1:47" ht="19.5" customHeight="1">
      <c r="A198" s="218" t="s">
        <v>289</v>
      </c>
      <c r="B198" s="219">
        <v>108.610001</v>
      </c>
      <c r="C198" s="220">
        <v>109.41999800000001</v>
      </c>
      <c r="D198" s="220">
        <v>104.239998</v>
      </c>
      <c r="E198" s="220">
        <v>105.599998</v>
      </c>
      <c r="F198" s="220">
        <v>98.307579000000004</v>
      </c>
      <c r="G198" s="220">
        <v>633635600</v>
      </c>
      <c r="H198" s="225" t="s">
        <v>289</v>
      </c>
      <c r="I198" s="220">
        <v>9.4106249999999996</v>
      </c>
      <c r="J198" s="220">
        <v>9.5525000000000002</v>
      </c>
      <c r="K198" s="220">
        <v>8.6856249999999999</v>
      </c>
      <c r="L198" s="220">
        <v>8.9093750000000007</v>
      </c>
      <c r="M198" s="220">
        <v>8.8061349999999994</v>
      </c>
      <c r="N198" s="220">
        <v>466374400</v>
      </c>
      <c r="O198" s="220"/>
      <c r="P198" s="196">
        <f t="shared" si="24"/>
        <v>619247.51287128718</v>
      </c>
      <c r="Q198" s="196">
        <f t="shared" si="130"/>
        <v>359149.23298860481</v>
      </c>
      <c r="R198" s="196">
        <f t="shared" si="131"/>
        <v>329506.56405013392</v>
      </c>
      <c r="S198" s="196">
        <f t="shared" si="27"/>
        <v>-449004.41286281223</v>
      </c>
      <c r="T198" s="224"/>
      <c r="U198" s="199">
        <f t="shared" si="16"/>
        <v>2.1130172660715059</v>
      </c>
      <c r="V198" s="196">
        <f t="shared" si="17"/>
        <v>749799.56049802958</v>
      </c>
      <c r="W198" s="196">
        <f t="shared" si="18"/>
        <v>300795.14763521735</v>
      </c>
      <c r="X198" s="196">
        <f t="shared" si="19"/>
        <v>1307903.3099100259</v>
      </c>
      <c r="Y198" s="200">
        <f t="shared" si="20"/>
        <v>1.3079033099100259</v>
      </c>
      <c r="Z198" s="269">
        <f t="shared" si="21"/>
        <v>858898.89704721374</v>
      </c>
      <c r="AA198" s="200">
        <f t="shared" si="22"/>
        <v>0.85889889704721378</v>
      </c>
      <c r="AB198" s="255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</row>
    <row r="199" spans="1:47" ht="19.5" customHeight="1">
      <c r="A199" s="218" t="s">
        <v>290</v>
      </c>
      <c r="B199" s="219">
        <v>105.599998</v>
      </c>
      <c r="C199" s="220">
        <v>111.160004</v>
      </c>
      <c r="D199" s="220">
        <v>104.339996</v>
      </c>
      <c r="E199" s="220">
        <v>107.629997</v>
      </c>
      <c r="F199" s="220">
        <v>100.427818</v>
      </c>
      <c r="G199" s="220">
        <v>568699300</v>
      </c>
      <c r="H199" s="225" t="s">
        <v>290</v>
      </c>
      <c r="I199" s="220">
        <v>8.90625</v>
      </c>
      <c r="J199" s="220">
        <v>9.8524999999999991</v>
      </c>
      <c r="K199" s="220">
        <v>8.6974999999999998</v>
      </c>
      <c r="L199" s="220">
        <v>9.2287499999999998</v>
      </c>
      <c r="M199" s="220">
        <v>9.1266429999999996</v>
      </c>
      <c r="N199" s="220">
        <v>413508800</v>
      </c>
      <c r="O199" s="220"/>
      <c r="P199" s="196">
        <f t="shared" si="24"/>
        <v>619841.56039603963</v>
      </c>
      <c r="Q199" s="196">
        <f t="shared" si="130"/>
        <v>359640.26237816975</v>
      </c>
      <c r="R199" s="196">
        <f t="shared" si="131"/>
        <v>329506.56405013392</v>
      </c>
      <c r="S199" s="196">
        <f t="shared" si="27"/>
        <v>-452541.93124974065</v>
      </c>
      <c r="T199" s="224"/>
      <c r="U199" s="199">
        <f t="shared" si="16"/>
        <v>2.0978125094937656</v>
      </c>
      <c r="V199" s="196">
        <f t="shared" si="17"/>
        <v>750215.39376535628</v>
      </c>
      <c r="W199" s="196">
        <f t="shared" si="18"/>
        <v>297673.46251561563</v>
      </c>
      <c r="X199" s="196">
        <f t="shared" si="19"/>
        <v>1308988.3868243434</v>
      </c>
      <c r="Y199" s="200">
        <f t="shared" si="20"/>
        <v>1.3089883868243433</v>
      </c>
      <c r="Z199" s="269">
        <f t="shared" si="21"/>
        <v>856446.4555746027</v>
      </c>
      <c r="AA199" s="200">
        <f t="shared" si="22"/>
        <v>0.85644645557460275</v>
      </c>
      <c r="AB199" s="255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</row>
    <row r="200" spans="1:47" ht="19.5" customHeight="1">
      <c r="A200" s="218" t="s">
        <v>291</v>
      </c>
      <c r="B200" s="219">
        <v>108.050003</v>
      </c>
      <c r="C200" s="220">
        <v>111.08000199999999</v>
      </c>
      <c r="D200" s="220">
        <v>106</v>
      </c>
      <c r="E200" s="220">
        <v>110.050003</v>
      </c>
      <c r="F200" s="220">
        <v>102.685875</v>
      </c>
      <c r="G200" s="220">
        <v>518233500</v>
      </c>
      <c r="H200" s="225" t="s">
        <v>291</v>
      </c>
      <c r="I200" s="220">
        <v>9.3043750000000003</v>
      </c>
      <c r="J200" s="220">
        <v>9.8112499999999994</v>
      </c>
      <c r="K200" s="220">
        <v>8.9481249999999992</v>
      </c>
      <c r="L200" s="220">
        <v>9.6374999999999993</v>
      </c>
      <c r="M200" s="220">
        <v>9.5308689999999991</v>
      </c>
      <c r="N200" s="220">
        <v>326836800</v>
      </c>
      <c r="O200" s="220"/>
      <c r="P200" s="196">
        <f t="shared" si="24"/>
        <v>629702.97029702971</v>
      </c>
      <c r="Q200" s="196">
        <f t="shared" si="130"/>
        <v>370003.56686319743</v>
      </c>
      <c r="R200" s="196">
        <f t="shared" si="131"/>
        <v>329506.56405013392</v>
      </c>
      <c r="S200" s="196">
        <f t="shared" si="27"/>
        <v>-456094.18929661455</v>
      </c>
      <c r="T200" s="224"/>
      <c r="U200" s="199">
        <f t="shared" si="16"/>
        <v>2.1030952747423735</v>
      </c>
      <c r="V200" s="196">
        <f t="shared" si="17"/>
        <v>757118.38069604931</v>
      </c>
      <c r="W200" s="196">
        <f t="shared" si="18"/>
        <v>301024.19139943476</v>
      </c>
      <c r="X200" s="196">
        <f t="shared" si="19"/>
        <v>1329213.1012103609</v>
      </c>
      <c r="Y200" s="200">
        <f t="shared" si="20"/>
        <v>1.329213101210361</v>
      </c>
      <c r="Z200" s="269">
        <f t="shared" si="21"/>
        <v>873118.91191374627</v>
      </c>
      <c r="AA200" s="200">
        <f t="shared" si="22"/>
        <v>0.87311891191374624</v>
      </c>
      <c r="AB200" s="255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</row>
    <row r="201" spans="1:47" ht="19.5" customHeight="1">
      <c r="A201" s="218" t="s">
        <v>292</v>
      </c>
      <c r="B201" s="219">
        <v>110.639999</v>
      </c>
      <c r="C201" s="220">
        <v>111.129997</v>
      </c>
      <c r="D201" s="220">
        <v>106.639999</v>
      </c>
      <c r="E201" s="220">
        <v>107.07</v>
      </c>
      <c r="F201" s="220">
        <v>99.905288999999996</v>
      </c>
      <c r="G201" s="220">
        <v>577030600</v>
      </c>
      <c r="H201" s="225" t="s">
        <v>292</v>
      </c>
      <c r="I201" s="220">
        <v>9.7312499999999993</v>
      </c>
      <c r="J201" s="220">
        <v>9.8487500000000008</v>
      </c>
      <c r="K201" s="220">
        <v>9.0662500000000001</v>
      </c>
      <c r="L201" s="220">
        <v>9.1437500000000007</v>
      </c>
      <c r="M201" s="220">
        <v>9.0425850000000008</v>
      </c>
      <c r="N201" s="220">
        <v>302827200</v>
      </c>
      <c r="O201" s="220"/>
      <c r="P201" s="196">
        <f t="shared" si="24"/>
        <v>633504.94455445546</v>
      </c>
      <c r="Q201" s="196">
        <f t="shared" si="130"/>
        <v>374888.01710676413</v>
      </c>
      <c r="R201" s="196">
        <f t="shared" si="131"/>
        <v>329506.56405013392</v>
      </c>
      <c r="S201" s="196">
        <f t="shared" si="27"/>
        <v>-459661.24841868377</v>
      </c>
      <c r="T201" s="224"/>
      <c r="U201" s="199">
        <f t="shared" si="16"/>
        <v>2.0950461060564054</v>
      </c>
      <c r="V201" s="196">
        <f t="shared" si="17"/>
        <v>759779.7626762474</v>
      </c>
      <c r="W201" s="196">
        <f t="shared" si="18"/>
        <v>300118.51425756363</v>
      </c>
      <c r="X201" s="196">
        <f t="shared" si="19"/>
        <v>1337899.5257113534</v>
      </c>
      <c r="Y201" s="200">
        <f t="shared" si="20"/>
        <v>1.3378995257113535</v>
      </c>
      <c r="Z201" s="269">
        <f t="shared" si="21"/>
        <v>878238.27729266963</v>
      </c>
      <c r="AA201" s="200">
        <f t="shared" si="22"/>
        <v>0.87823827729266968</v>
      </c>
      <c r="AB201" s="255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</row>
    <row r="202" spans="1:47" ht="19.5" customHeight="1">
      <c r="A202" s="218" t="s">
        <v>293</v>
      </c>
      <c r="B202" s="219">
        <v>108.129997</v>
      </c>
      <c r="C202" s="220">
        <v>114.389999</v>
      </c>
      <c r="D202" s="220">
        <v>105.83000199999999</v>
      </c>
      <c r="E202" s="220">
        <v>111.949997</v>
      </c>
      <c r="F202" s="220">
        <v>104.69899700000001</v>
      </c>
      <c r="G202" s="220">
        <v>644885700</v>
      </c>
      <c r="H202" s="225" t="s">
        <v>293</v>
      </c>
      <c r="I202" s="220">
        <v>9.3212499999999991</v>
      </c>
      <c r="J202" s="220">
        <v>10.407500000000001</v>
      </c>
      <c r="K202" s="220">
        <v>8.9224999999999994</v>
      </c>
      <c r="L202" s="220">
        <v>9.9587500000000002</v>
      </c>
      <c r="M202" s="220">
        <v>9.8485669999999992</v>
      </c>
      <c r="N202" s="220">
        <v>328721600</v>
      </c>
      <c r="O202" s="220"/>
      <c r="P202" s="196">
        <f t="shared" si="24"/>
        <v>628693.08118811878</v>
      </c>
      <c r="Q202" s="196">
        <f t="shared" si="130"/>
        <v>368943.97712782049</v>
      </c>
      <c r="R202" s="196">
        <f t="shared" si="131"/>
        <v>329506.56405013392</v>
      </c>
      <c r="S202" s="196">
        <f t="shared" si="27"/>
        <v>-463243.17028709495</v>
      </c>
      <c r="T202" s="224"/>
      <c r="U202" s="199">
        <f t="shared" si="16"/>
        <v>2.0684593032303282</v>
      </c>
      <c r="V202" s="196">
        <f t="shared" si="17"/>
        <v>756411.45831981162</v>
      </c>
      <c r="W202" s="196">
        <f t="shared" si="18"/>
        <v>293168.28803271666</v>
      </c>
      <c r="X202" s="196">
        <f t="shared" si="19"/>
        <v>1327143.6223660731</v>
      </c>
      <c r="Y202" s="200">
        <f t="shared" si="20"/>
        <v>1.3271436223660731</v>
      </c>
      <c r="Z202" s="269">
        <f t="shared" si="21"/>
        <v>863900.45207897807</v>
      </c>
      <c r="AA202" s="200">
        <f t="shared" si="22"/>
        <v>0.86390045207897803</v>
      </c>
      <c r="AB202" s="255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</row>
    <row r="203" spans="1:47" ht="19.5" customHeight="1">
      <c r="A203" s="218" t="s">
        <v>294</v>
      </c>
      <c r="B203" s="219">
        <v>111.970001</v>
      </c>
      <c r="C203" s="220">
        <v>113</v>
      </c>
      <c r="D203" s="220">
        <v>84.739998</v>
      </c>
      <c r="E203" s="220">
        <v>104.30999799999999</v>
      </c>
      <c r="F203" s="220">
        <v>97.553832999999997</v>
      </c>
      <c r="G203" s="220">
        <v>1010304800</v>
      </c>
      <c r="H203" s="225" t="s">
        <v>294</v>
      </c>
      <c r="I203" s="220">
        <v>9.9612499999999997</v>
      </c>
      <c r="J203" s="220">
        <v>10.141249999999999</v>
      </c>
      <c r="K203" s="220">
        <v>6.875</v>
      </c>
      <c r="L203" s="220">
        <v>8.5637500000000006</v>
      </c>
      <c r="M203" s="220">
        <v>8.4690010000000004</v>
      </c>
      <c r="N203" s="220">
        <v>428079200</v>
      </c>
      <c r="O203" s="220"/>
      <c r="P203" s="196">
        <f t="shared" si="24"/>
        <v>503405.92871287133</v>
      </c>
      <c r="Q203" s="196">
        <f t="shared" si="130"/>
        <v>284280.17290599784</v>
      </c>
      <c r="R203" s="196">
        <f t="shared" si="131"/>
        <v>329506.56405013392</v>
      </c>
      <c r="S203" s="196">
        <f t="shared" si="27"/>
        <v>-466840.01682995784</v>
      </c>
      <c r="T203" s="224"/>
      <c r="U203" s="199">
        <f t="shared" si="16"/>
        <v>1.7841497359605869</v>
      </c>
      <c r="V203" s="196">
        <f t="shared" si="17"/>
        <v>668710.45158713846</v>
      </c>
      <c r="W203" s="196">
        <f t="shared" si="18"/>
        <v>201870.43475718063</v>
      </c>
      <c r="X203" s="196">
        <f t="shared" si="19"/>
        <v>1117192.665669003</v>
      </c>
      <c r="Y203" s="200">
        <f t="shared" si="20"/>
        <v>1.117192665669003</v>
      </c>
      <c r="Z203" s="269">
        <f t="shared" si="21"/>
        <v>650352.6488390452</v>
      </c>
      <c r="AA203" s="200">
        <f t="shared" si="22"/>
        <v>0.6503526488390452</v>
      </c>
      <c r="AB203" s="255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</row>
    <row r="204" spans="1:47" ht="19.5" customHeight="1">
      <c r="A204" s="218" t="s">
        <v>295</v>
      </c>
      <c r="B204" s="219">
        <v>101.709999</v>
      </c>
      <c r="C204" s="220">
        <v>108.730003</v>
      </c>
      <c r="D204" s="220">
        <v>98.75</v>
      </c>
      <c r="E204" s="220">
        <v>101.760002</v>
      </c>
      <c r="F204" s="220">
        <v>95.169005999999996</v>
      </c>
      <c r="G204" s="220">
        <v>881201500</v>
      </c>
      <c r="H204" s="225" t="s">
        <v>295</v>
      </c>
      <c r="I204" s="220">
        <v>8.1449999999999996</v>
      </c>
      <c r="J204" s="220">
        <v>9.2650000000000006</v>
      </c>
      <c r="K204" s="220">
        <v>7.6687500000000002</v>
      </c>
      <c r="L204" s="220">
        <v>8.1312499999999996</v>
      </c>
      <c r="M204" s="220">
        <v>8.0412859999999995</v>
      </c>
      <c r="N204" s="220">
        <v>353514400</v>
      </c>
      <c r="O204" s="220"/>
      <c r="P204" s="196">
        <f t="shared" si="24"/>
        <v>586633.66336633672</v>
      </c>
      <c r="Q204" s="196">
        <f t="shared" si="130"/>
        <v>317101.61105059943</v>
      </c>
      <c r="R204" s="196">
        <f t="shared" si="131"/>
        <v>329506.56405013392</v>
      </c>
      <c r="S204" s="196">
        <f t="shared" si="27"/>
        <v>-470451.85023341601</v>
      </c>
      <c r="T204" s="224"/>
      <c r="U204" s="199">
        <f t="shared" si="16"/>
        <v>1.9473623644203442</v>
      </c>
      <c r="V204" s="196">
        <f t="shared" si="17"/>
        <v>726969.86584456428</v>
      </c>
      <c r="W204" s="196">
        <f t="shared" si="18"/>
        <v>256518.01561114826</v>
      </c>
      <c r="X204" s="196">
        <f t="shared" si="19"/>
        <v>1233241.8384670699</v>
      </c>
      <c r="Y204" s="200">
        <f t="shared" si="20"/>
        <v>1.2332418384670698</v>
      </c>
      <c r="Z204" s="269">
        <f t="shared" si="21"/>
        <v>762789.98823365383</v>
      </c>
      <c r="AA204" s="200">
        <f t="shared" si="22"/>
        <v>0.76278998823365385</v>
      </c>
      <c r="AB204" s="255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</row>
    <row r="205" spans="1:47" ht="19.5" customHeight="1">
      <c r="A205" s="218" t="s">
        <v>296</v>
      </c>
      <c r="B205" s="219">
        <v>101.94000200000001</v>
      </c>
      <c r="C205" s="220">
        <v>114.08000199999999</v>
      </c>
      <c r="D205" s="220">
        <v>100.480003</v>
      </c>
      <c r="E205" s="220">
        <v>113.33000199999999</v>
      </c>
      <c r="F205" s="220">
        <v>106.24749</v>
      </c>
      <c r="G205" s="220">
        <v>740627200</v>
      </c>
      <c r="H205" s="225" t="s">
        <v>296</v>
      </c>
      <c r="I205" s="220">
        <v>8.1612500000000008</v>
      </c>
      <c r="J205" s="220">
        <v>10.19875</v>
      </c>
      <c r="K205" s="220">
        <v>7.9337499999999999</v>
      </c>
      <c r="L205" s="220">
        <v>10.067500000000001</v>
      </c>
      <c r="M205" s="220">
        <v>9.9561130000000002</v>
      </c>
      <c r="N205" s="220">
        <v>318868800</v>
      </c>
      <c r="O205" s="220"/>
      <c r="P205" s="196">
        <f t="shared" si="24"/>
        <v>596910.90891089116</v>
      </c>
      <c r="Q205" s="196">
        <f t="shared" si="130"/>
        <v>328059.31953352154</v>
      </c>
      <c r="R205" s="196">
        <f t="shared" si="131"/>
        <v>329506.56405013392</v>
      </c>
      <c r="S205" s="196">
        <f t="shared" si="27"/>
        <v>-474078.73294272192</v>
      </c>
      <c r="T205" s="224"/>
      <c r="U205" s="199">
        <f t="shared" si="16"/>
        <v>1.9541426530790078</v>
      </c>
      <c r="V205" s="196">
        <f t="shared" si="17"/>
        <v>734163.93772575236</v>
      </c>
      <c r="W205" s="196">
        <f t="shared" si="18"/>
        <v>260085.20478303044</v>
      </c>
      <c r="X205" s="196">
        <f t="shared" si="19"/>
        <v>1254476.7924945466</v>
      </c>
      <c r="Y205" s="200">
        <f t="shared" si="20"/>
        <v>1.2544767924945466</v>
      </c>
      <c r="Z205" s="269">
        <f t="shared" si="21"/>
        <v>780398.0595518247</v>
      </c>
      <c r="AA205" s="200">
        <f t="shared" si="22"/>
        <v>0.78039805955182473</v>
      </c>
      <c r="AB205" s="255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</row>
    <row r="206" spans="1:47" ht="19.5" customHeight="1">
      <c r="A206" s="218" t="s">
        <v>297</v>
      </c>
      <c r="B206" s="219">
        <v>113.629997</v>
      </c>
      <c r="C206" s="220">
        <v>115.470001</v>
      </c>
      <c r="D206" s="220">
        <v>109.480003</v>
      </c>
      <c r="E206" s="220">
        <v>114.019997</v>
      </c>
      <c r="F206" s="220">
        <v>106.894386</v>
      </c>
      <c r="G206" s="220">
        <v>543413300</v>
      </c>
      <c r="H206" s="225" t="s">
        <v>297</v>
      </c>
      <c r="I206" s="220">
        <v>10.12125</v>
      </c>
      <c r="J206" s="220">
        <v>10.442500000000001</v>
      </c>
      <c r="K206" s="220">
        <v>9.3837499999999991</v>
      </c>
      <c r="L206" s="220">
        <v>10.16375</v>
      </c>
      <c r="M206" s="220">
        <v>10.051297</v>
      </c>
      <c r="N206" s="220">
        <v>195098400</v>
      </c>
      <c r="O206" s="220"/>
      <c r="P206" s="196">
        <f t="shared" si="24"/>
        <v>650376.25544554461</v>
      </c>
      <c r="Q206" s="196">
        <f t="shared" si="130"/>
        <v>388016.5923646047</v>
      </c>
      <c r="R206" s="196">
        <f t="shared" si="131"/>
        <v>329506.56405013392</v>
      </c>
      <c r="S206" s="196">
        <f t="shared" si="27"/>
        <v>-477720.72766331659</v>
      </c>
      <c r="T206" s="224"/>
      <c r="U206" s="199">
        <f t="shared" si="16"/>
        <v>2.0511624527756958</v>
      </c>
      <c r="V206" s="196">
        <f t="shared" si="17"/>
        <v>771589.68030000967</v>
      </c>
      <c r="W206" s="196">
        <f t="shared" si="18"/>
        <v>293868.95263669308</v>
      </c>
      <c r="X206" s="196">
        <f t="shared" si="19"/>
        <v>1367899.4118602832</v>
      </c>
      <c r="Y206" s="200">
        <f t="shared" si="20"/>
        <v>1.3678994118602832</v>
      </c>
      <c r="Z206" s="269">
        <f t="shared" si="21"/>
        <v>890178.6841969667</v>
      </c>
      <c r="AA206" s="200">
        <f t="shared" si="22"/>
        <v>0.89017868419696666</v>
      </c>
      <c r="AB206" s="255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</row>
    <row r="207" spans="1:47" ht="19.5" customHeight="1">
      <c r="A207" s="218" t="s">
        <v>298</v>
      </c>
      <c r="B207" s="272">
        <v>114.480003</v>
      </c>
      <c r="C207" s="273">
        <v>115.75</v>
      </c>
      <c r="D207" s="273">
        <v>109.379997</v>
      </c>
      <c r="E207" s="273">
        <v>111.860001</v>
      </c>
      <c r="F207" s="273">
        <v>104.86937</v>
      </c>
      <c r="G207" s="273">
        <v>757497500</v>
      </c>
      <c r="H207" s="275" t="s">
        <v>298</v>
      </c>
      <c r="I207" s="273">
        <v>10.241250000000001</v>
      </c>
      <c r="J207" s="273">
        <v>10.47125</v>
      </c>
      <c r="K207" s="273">
        <v>9.33</v>
      </c>
      <c r="L207" s="273">
        <v>9.7949999999999999</v>
      </c>
      <c r="M207" s="273">
        <v>9.6866280000000007</v>
      </c>
      <c r="N207" s="273">
        <v>249093600</v>
      </c>
      <c r="O207" s="273"/>
      <c r="P207" s="196">
        <f t="shared" si="24"/>
        <v>649782.1603960396</v>
      </c>
      <c r="Q207" s="196">
        <f t="shared" si="130"/>
        <v>385794.03828552144</v>
      </c>
      <c r="R207" s="196">
        <f t="shared" si="131"/>
        <v>329506.56405013392</v>
      </c>
      <c r="S207" s="196">
        <f t="shared" si="27"/>
        <v>-481377.89736191375</v>
      </c>
      <c r="T207" s="274">
        <f>(P207-P195)/P195</f>
        <v>9.4675732479497968E-2</v>
      </c>
      <c r="U207" s="199">
        <f t="shared" si="16"/>
        <v>2.0343450121265456</v>
      </c>
      <c r="V207" s="196">
        <f t="shared" si="17"/>
        <v>771173.81376535632</v>
      </c>
      <c r="W207" s="196">
        <f t="shared" si="18"/>
        <v>289795.91640344256</v>
      </c>
      <c r="X207" s="196">
        <f t="shared" si="19"/>
        <v>1365082.7627316951</v>
      </c>
      <c r="Y207" s="200">
        <f t="shared" si="20"/>
        <v>1.365082762731695</v>
      </c>
      <c r="Z207" s="269">
        <f t="shared" si="21"/>
        <v>883704.86536978139</v>
      </c>
      <c r="AA207" s="200">
        <f t="shared" si="22"/>
        <v>0.88370486536978143</v>
      </c>
      <c r="AB207" s="255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</row>
    <row r="208" spans="1:47" ht="19.5" customHeight="1">
      <c r="A208" s="218" t="s">
        <v>299</v>
      </c>
      <c r="B208" s="219">
        <v>109.449997</v>
      </c>
      <c r="C208" s="220">
        <v>110.18</v>
      </c>
      <c r="D208" s="220">
        <v>97.25</v>
      </c>
      <c r="E208" s="220">
        <v>104.129997</v>
      </c>
      <c r="F208" s="220">
        <v>97.920592999999997</v>
      </c>
      <c r="G208" s="220">
        <v>1077308200</v>
      </c>
      <c r="H208" s="225" t="s">
        <v>299</v>
      </c>
      <c r="I208" s="220">
        <v>9.3574999999999999</v>
      </c>
      <c r="J208" s="220">
        <v>9.4924999999999997</v>
      </c>
      <c r="K208" s="220">
        <v>7.35</v>
      </c>
      <c r="L208" s="220">
        <v>8.4149999999999991</v>
      </c>
      <c r="M208" s="220">
        <v>8.3268500000000003</v>
      </c>
      <c r="N208" s="220">
        <v>394146400</v>
      </c>
      <c r="O208" s="220"/>
      <c r="P208" s="196">
        <f t="shared" si="24"/>
        <v>577722.77227722772</v>
      </c>
      <c r="Q208" s="196">
        <f>((Q207+R207)/2)*K208/K207</f>
        <v>281750.237254398</v>
      </c>
      <c r="R208" s="196">
        <f>(Q207+R207)/2</f>
        <v>357650.30116782768</v>
      </c>
      <c r="S208" s="196">
        <f t="shared" si="27"/>
        <v>-485050.30526758841</v>
      </c>
      <c r="T208" s="224"/>
      <c r="U208" s="199">
        <f t="shared" si="16"/>
        <v>1.9284042568100987</v>
      </c>
      <c r="V208" s="196">
        <f t="shared" si="17"/>
        <v>747750.22971517395</v>
      </c>
      <c r="W208" s="196">
        <f t="shared" si="18"/>
        <v>262699.92444758554</v>
      </c>
      <c r="X208" s="196">
        <f t="shared" si="19"/>
        <v>1217123.3106994536</v>
      </c>
      <c r="Y208" s="200">
        <f t="shared" si="20"/>
        <v>1.2171233106994537</v>
      </c>
      <c r="Z208" s="269">
        <f t="shared" si="21"/>
        <v>732073.00543186511</v>
      </c>
      <c r="AA208" s="200">
        <f t="shared" si="22"/>
        <v>0.73207300543186515</v>
      </c>
      <c r="AB208" s="255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</row>
    <row r="209" spans="1:47" ht="19.5" customHeight="1">
      <c r="A209" s="218" t="s">
        <v>300</v>
      </c>
      <c r="B209" s="219">
        <v>103.629997</v>
      </c>
      <c r="C209" s="220">
        <v>104.800003</v>
      </c>
      <c r="D209" s="220">
        <v>94.839995999999999</v>
      </c>
      <c r="E209" s="220">
        <v>102.5</v>
      </c>
      <c r="F209" s="220">
        <v>96.387787000000003</v>
      </c>
      <c r="G209" s="220">
        <v>942259600</v>
      </c>
      <c r="H209" s="225" t="s">
        <v>300</v>
      </c>
      <c r="I209" s="220">
        <v>8.3287499999999994</v>
      </c>
      <c r="J209" s="220">
        <v>8.5225000000000009</v>
      </c>
      <c r="K209" s="220">
        <v>6.9537500000000003</v>
      </c>
      <c r="L209" s="220">
        <v>8.11</v>
      </c>
      <c r="M209" s="220">
        <v>8.0250430000000001</v>
      </c>
      <c r="N209" s="220">
        <v>444541600</v>
      </c>
      <c r="O209" s="220"/>
      <c r="P209" s="196">
        <f t="shared" si="24"/>
        <v>563405.91683168313</v>
      </c>
      <c r="Q209" s="196">
        <f t="shared" ref="Q209:Q219" si="132">Q208*K209/K208</f>
        <v>266560.64113030891</v>
      </c>
      <c r="R209" s="196">
        <f t="shared" ref="R209:R219" si="133">R208</f>
        <v>357650.30116782768</v>
      </c>
      <c r="S209" s="196">
        <f t="shared" si="27"/>
        <v>-488738.01487287006</v>
      </c>
      <c r="T209" s="224"/>
      <c r="U209" s="199">
        <f t="shared" si="16"/>
        <v>1.8845602142061628</v>
      </c>
      <c r="V209" s="196">
        <f t="shared" si="17"/>
        <v>737728.43090329273</v>
      </c>
      <c r="W209" s="196">
        <f t="shared" si="18"/>
        <v>248990.41603042267</v>
      </c>
      <c r="X209" s="196">
        <f t="shared" si="19"/>
        <v>1187616.8591298196</v>
      </c>
      <c r="Y209" s="200">
        <f t="shared" si="20"/>
        <v>1.1876168591298195</v>
      </c>
      <c r="Z209" s="269">
        <f t="shared" si="21"/>
        <v>698878.84425694949</v>
      </c>
      <c r="AA209" s="200">
        <f t="shared" si="22"/>
        <v>0.69887884425694946</v>
      </c>
      <c r="AB209" s="255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</row>
    <row r="210" spans="1:47" ht="19.5" customHeight="1">
      <c r="A210" s="218" t="s">
        <v>301</v>
      </c>
      <c r="B210" s="219">
        <v>103.480003</v>
      </c>
      <c r="C210" s="220">
        <v>110.040001</v>
      </c>
      <c r="D210" s="220">
        <v>103.160004</v>
      </c>
      <c r="E210" s="220">
        <v>109.199997</v>
      </c>
      <c r="F210" s="220">
        <v>102.688255</v>
      </c>
      <c r="G210" s="220">
        <v>601605100</v>
      </c>
      <c r="H210" s="225" t="s">
        <v>301</v>
      </c>
      <c r="I210" s="220">
        <v>8.2562499999999996</v>
      </c>
      <c r="J210" s="220">
        <v>9.3625000000000007</v>
      </c>
      <c r="K210" s="220">
        <v>8.2149999999999999</v>
      </c>
      <c r="L210" s="220">
        <v>9.2249999999999996</v>
      </c>
      <c r="M210" s="220">
        <v>9.1283659999999998</v>
      </c>
      <c r="N210" s="220">
        <v>303573600</v>
      </c>
      <c r="O210" s="220"/>
      <c r="P210" s="196">
        <f t="shared" si="24"/>
        <v>612831.70693069312</v>
      </c>
      <c r="Q210" s="196">
        <f t="shared" si="132"/>
        <v>314908.59850950749</v>
      </c>
      <c r="R210" s="196">
        <f t="shared" si="133"/>
        <v>357650.30116782768</v>
      </c>
      <c r="S210" s="196">
        <f t="shared" si="27"/>
        <v>-492441.08993484039</v>
      </c>
      <c r="T210" s="224"/>
      <c r="U210" s="199">
        <f t="shared" si="16"/>
        <v>1.9707575747323087</v>
      </c>
      <c r="V210" s="196">
        <f t="shared" si="17"/>
        <v>772326.48397259973</v>
      </c>
      <c r="W210" s="196">
        <f t="shared" si="18"/>
        <v>279885.39403775934</v>
      </c>
      <c r="X210" s="196">
        <f t="shared" si="19"/>
        <v>1285390.6066080283</v>
      </c>
      <c r="Y210" s="200">
        <f t="shared" si="20"/>
        <v>1.2853906066080283</v>
      </c>
      <c r="Z210" s="269">
        <f t="shared" si="21"/>
        <v>792949.51667318796</v>
      </c>
      <c r="AA210" s="200">
        <f t="shared" si="22"/>
        <v>0.79294951667318792</v>
      </c>
      <c r="AB210" s="255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</row>
    <row r="211" spans="1:47" ht="19.5" customHeight="1">
      <c r="A211" s="218" t="s">
        <v>302</v>
      </c>
      <c r="B211" s="219">
        <v>108.540001</v>
      </c>
      <c r="C211" s="220">
        <v>111.44000200000001</v>
      </c>
      <c r="D211" s="220">
        <v>104.879997</v>
      </c>
      <c r="E211" s="220">
        <v>105.720001</v>
      </c>
      <c r="F211" s="220">
        <v>99.710669999999993</v>
      </c>
      <c r="G211" s="220">
        <v>559253800</v>
      </c>
      <c r="H211" s="225" t="s">
        <v>302</v>
      </c>
      <c r="I211" s="220">
        <v>9.11</v>
      </c>
      <c r="J211" s="220">
        <v>9.61</v>
      </c>
      <c r="K211" s="220">
        <v>8.4887499999999996</v>
      </c>
      <c r="L211" s="220">
        <v>8.6199999999999992</v>
      </c>
      <c r="M211" s="220">
        <v>8.5297029999999996</v>
      </c>
      <c r="N211" s="220">
        <v>232353600</v>
      </c>
      <c r="O211" s="220"/>
      <c r="P211" s="196">
        <f t="shared" si="24"/>
        <v>623049.48712871294</v>
      </c>
      <c r="Q211" s="196">
        <f t="shared" si="132"/>
        <v>325402.35734602332</v>
      </c>
      <c r="R211" s="196">
        <f t="shared" si="133"/>
        <v>357650.30116782768</v>
      </c>
      <c r="S211" s="196">
        <f t="shared" si="27"/>
        <v>-496159.59447623556</v>
      </c>
      <c r="T211" s="224"/>
      <c r="U211" s="199">
        <f t="shared" si="16"/>
        <v>1.9765813242648338</v>
      </c>
      <c r="V211" s="196">
        <f t="shared" si="17"/>
        <v>779478.93011121359</v>
      </c>
      <c r="W211" s="196">
        <f t="shared" si="18"/>
        <v>283319.33563497802</v>
      </c>
      <c r="X211" s="196">
        <f t="shared" si="19"/>
        <v>1306102.1456425639</v>
      </c>
      <c r="Y211" s="200">
        <f t="shared" si="20"/>
        <v>1.3061021456425639</v>
      </c>
      <c r="Z211" s="269">
        <f t="shared" si="21"/>
        <v>809942.55116632837</v>
      </c>
      <c r="AA211" s="200">
        <f t="shared" si="22"/>
        <v>0.80994255116632841</v>
      </c>
      <c r="AB211" s="255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</row>
    <row r="212" spans="1:47" ht="19.5" customHeight="1">
      <c r="A212" s="218" t="s">
        <v>303</v>
      </c>
      <c r="B212" s="219">
        <v>105.989998</v>
      </c>
      <c r="C212" s="220">
        <v>110.510002</v>
      </c>
      <c r="D212" s="220">
        <v>104.400002</v>
      </c>
      <c r="E212" s="220">
        <v>110.339996</v>
      </c>
      <c r="F212" s="220">
        <v>104.068062</v>
      </c>
      <c r="G212" s="220">
        <v>536482700</v>
      </c>
      <c r="H212" s="225" t="s">
        <v>303</v>
      </c>
      <c r="I212" s="220">
        <v>8.6537500000000005</v>
      </c>
      <c r="J212" s="220">
        <v>9.3937500000000007</v>
      </c>
      <c r="K212" s="220">
        <v>8.4024999999999999</v>
      </c>
      <c r="L212" s="220">
        <v>9.3674999999999997</v>
      </c>
      <c r="M212" s="220">
        <v>9.2693729999999999</v>
      </c>
      <c r="N212" s="220">
        <v>186081600</v>
      </c>
      <c r="O212" s="220"/>
      <c r="P212" s="196">
        <f t="shared" si="24"/>
        <v>620198.03168316837</v>
      </c>
      <c r="Q212" s="196">
        <f t="shared" si="132"/>
        <v>322096.10456191556</v>
      </c>
      <c r="R212" s="196">
        <f t="shared" si="133"/>
        <v>357650.30116782768</v>
      </c>
      <c r="S212" s="196">
        <f t="shared" si="27"/>
        <v>-499893.5927865532</v>
      </c>
      <c r="T212" s="224"/>
      <c r="U212" s="199">
        <f t="shared" si="16"/>
        <v>1.9561129547593983</v>
      </c>
      <c r="V212" s="196">
        <f t="shared" si="17"/>
        <v>777482.91129933251</v>
      </c>
      <c r="W212" s="196">
        <f t="shared" si="18"/>
        <v>277589.31851277931</v>
      </c>
      <c r="X212" s="196">
        <f t="shared" si="19"/>
        <v>1299944.4374129116</v>
      </c>
      <c r="Y212" s="200">
        <f t="shared" si="20"/>
        <v>1.2999444374129117</v>
      </c>
      <c r="Z212" s="269">
        <f t="shared" si="21"/>
        <v>800050.84462635836</v>
      </c>
      <c r="AA212" s="200">
        <f t="shared" si="22"/>
        <v>0.80005084462635834</v>
      </c>
      <c r="AB212" s="255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</row>
    <row r="213" spans="1:47" ht="19.5" customHeight="1">
      <c r="A213" s="218" t="s">
        <v>304</v>
      </c>
      <c r="B213" s="219">
        <v>110</v>
      </c>
      <c r="C213" s="220">
        <v>110.75</v>
      </c>
      <c r="D213" s="220">
        <v>101.75</v>
      </c>
      <c r="E213" s="220">
        <v>107.540001</v>
      </c>
      <c r="F213" s="220">
        <v>101.427223</v>
      </c>
      <c r="G213" s="220">
        <v>577926300</v>
      </c>
      <c r="H213" s="225" t="s">
        <v>304</v>
      </c>
      <c r="I213" s="220">
        <v>9.3037500000000009</v>
      </c>
      <c r="J213" s="220">
        <v>9.4312500000000004</v>
      </c>
      <c r="K213" s="220">
        <v>7.9725000000000001</v>
      </c>
      <c r="L213" s="220">
        <v>8.8949999999999996</v>
      </c>
      <c r="M213" s="220">
        <v>8.8018219999999996</v>
      </c>
      <c r="N213" s="220">
        <v>215028000</v>
      </c>
      <c r="O213" s="220"/>
      <c r="P213" s="196">
        <f t="shared" si="24"/>
        <v>604455.4455445545</v>
      </c>
      <c r="Q213" s="196">
        <f t="shared" si="132"/>
        <v>305612.75734839297</v>
      </c>
      <c r="R213" s="196">
        <f t="shared" si="133"/>
        <v>357650.30116782768</v>
      </c>
      <c r="S213" s="196">
        <f t="shared" si="27"/>
        <v>-503643.14942316385</v>
      </c>
      <c r="T213" s="224"/>
      <c r="U213" s="199">
        <f t="shared" si="16"/>
        <v>1.9102925311588332</v>
      </c>
      <c r="V213" s="196">
        <f t="shared" si="17"/>
        <v>766463.10100230272</v>
      </c>
      <c r="W213" s="196">
        <f t="shared" si="18"/>
        <v>262819.95157913887</v>
      </c>
      <c r="X213" s="196">
        <f t="shared" si="19"/>
        <v>1267718.504060775</v>
      </c>
      <c r="Y213" s="200">
        <f t="shared" si="20"/>
        <v>1.267718504060775</v>
      </c>
      <c r="Z213" s="269">
        <f t="shared" si="21"/>
        <v>764075.35463761119</v>
      </c>
      <c r="AA213" s="200">
        <f t="shared" si="22"/>
        <v>0.76407535463761123</v>
      </c>
      <c r="AB213" s="255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</row>
    <row r="214" spans="1:47" ht="19.5" customHeight="1">
      <c r="A214" s="218" t="s">
        <v>305</v>
      </c>
      <c r="B214" s="219">
        <v>107.489998</v>
      </c>
      <c r="C214" s="220">
        <v>115.540001</v>
      </c>
      <c r="D214" s="220">
        <v>106.57</v>
      </c>
      <c r="E214" s="220">
        <v>115.230003</v>
      </c>
      <c r="F214" s="220">
        <v>108.969566</v>
      </c>
      <c r="G214" s="220">
        <v>421072600</v>
      </c>
      <c r="H214" s="225" t="s">
        <v>305</v>
      </c>
      <c r="I214" s="220">
        <v>8.8925000000000001</v>
      </c>
      <c r="J214" s="220">
        <v>10.248749999999999</v>
      </c>
      <c r="K214" s="220">
        <v>8.7349999999999994</v>
      </c>
      <c r="L214" s="220">
        <v>10.19375</v>
      </c>
      <c r="M214" s="220">
        <v>10.092622</v>
      </c>
      <c r="N214" s="220">
        <v>151238400</v>
      </c>
      <c r="O214" s="220"/>
      <c r="P214" s="196">
        <f t="shared" si="24"/>
        <v>633089.10891089111</v>
      </c>
      <c r="Q214" s="196">
        <f t="shared" si="132"/>
        <v>334841.94862818596</v>
      </c>
      <c r="R214" s="196">
        <f t="shared" si="133"/>
        <v>357650.30116782768</v>
      </c>
      <c r="S214" s="196">
        <f t="shared" si="27"/>
        <v>-507408.32921242702</v>
      </c>
      <c r="T214" s="224"/>
      <c r="U214" s="199">
        <f t="shared" si="16"/>
        <v>1.9525485748657168</v>
      </c>
      <c r="V214" s="196">
        <f t="shared" si="17"/>
        <v>786506.66535873828</v>
      </c>
      <c r="W214" s="196">
        <f t="shared" si="18"/>
        <v>279098.33614631125</v>
      </c>
      <c r="X214" s="196">
        <f t="shared" si="19"/>
        <v>1325581.3587069046</v>
      </c>
      <c r="Y214" s="200">
        <f t="shared" si="20"/>
        <v>1.3255813587069045</v>
      </c>
      <c r="Z214" s="269">
        <f t="shared" si="21"/>
        <v>818173.02949447755</v>
      </c>
      <c r="AA214" s="200">
        <f t="shared" si="22"/>
        <v>0.81817302949447757</v>
      </c>
      <c r="AB214" s="255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</row>
    <row r="215" spans="1:47" ht="19.5" customHeight="1">
      <c r="A215" s="218" t="s">
        <v>306</v>
      </c>
      <c r="B215" s="219">
        <v>115.30999799999999</v>
      </c>
      <c r="C215" s="220">
        <v>118.010002</v>
      </c>
      <c r="D215" s="220">
        <v>114.220001</v>
      </c>
      <c r="E215" s="220">
        <v>116.44000200000001</v>
      </c>
      <c r="F215" s="220">
        <v>110.113861</v>
      </c>
      <c r="G215" s="220">
        <v>369269900</v>
      </c>
      <c r="H215" s="225" t="s">
        <v>306</v>
      </c>
      <c r="I215" s="220">
        <v>10.20875</v>
      </c>
      <c r="J215" s="220">
        <v>10.68125</v>
      </c>
      <c r="K215" s="220">
        <v>10.01375</v>
      </c>
      <c r="L215" s="220">
        <v>10.38875</v>
      </c>
      <c r="M215" s="220">
        <v>10.285686</v>
      </c>
      <c r="N215" s="220">
        <v>153288000</v>
      </c>
      <c r="O215" s="220"/>
      <c r="P215" s="196">
        <f t="shared" si="24"/>
        <v>678534.65940594056</v>
      </c>
      <c r="Q215" s="196">
        <f t="shared" si="132"/>
        <v>383860.73990560934</v>
      </c>
      <c r="R215" s="196">
        <f t="shared" si="133"/>
        <v>357650.30116782768</v>
      </c>
      <c r="S215" s="196">
        <f t="shared" si="27"/>
        <v>-511189.19725081214</v>
      </c>
      <c r="T215" s="224"/>
      <c r="U215" s="199">
        <f t="shared" si="16"/>
        <v>2.0270087203454143</v>
      </c>
      <c r="V215" s="196">
        <f t="shared" si="17"/>
        <v>818318.55070527294</v>
      </c>
      <c r="W215" s="196">
        <f t="shared" si="18"/>
        <v>307129.3534544608</v>
      </c>
      <c r="X215" s="196">
        <f t="shared" si="19"/>
        <v>1420045.7004793775</v>
      </c>
      <c r="Y215" s="200">
        <f t="shared" si="20"/>
        <v>1.4200457004793776</v>
      </c>
      <c r="Z215" s="269">
        <f t="shared" si="21"/>
        <v>908856.50322856545</v>
      </c>
      <c r="AA215" s="200">
        <f t="shared" si="22"/>
        <v>0.90885650322856548</v>
      </c>
      <c r="AB215" s="255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</row>
    <row r="216" spans="1:47" ht="19.5" customHeight="1">
      <c r="A216" s="218" t="s">
        <v>307</v>
      </c>
      <c r="B216" s="219">
        <v>116.480003</v>
      </c>
      <c r="C216" s="220">
        <v>119.220001</v>
      </c>
      <c r="D216" s="220">
        <v>113.629997</v>
      </c>
      <c r="E216" s="220">
        <v>118.720001</v>
      </c>
      <c r="F216" s="220">
        <v>112.269974</v>
      </c>
      <c r="G216" s="220">
        <v>540756600</v>
      </c>
      <c r="H216" s="225" t="s">
        <v>307</v>
      </c>
      <c r="I216" s="220">
        <v>10.4025</v>
      </c>
      <c r="J216" s="220">
        <v>10.92375</v>
      </c>
      <c r="K216" s="220">
        <v>9.8849999999999998</v>
      </c>
      <c r="L216" s="220">
        <v>10.817500000000001</v>
      </c>
      <c r="M216" s="220">
        <v>10.710184999999999</v>
      </c>
      <c r="N216" s="220">
        <v>202340000</v>
      </c>
      <c r="O216" s="220"/>
      <c r="P216" s="196">
        <f t="shared" si="24"/>
        <v>675029.68514851481</v>
      </c>
      <c r="Q216" s="196">
        <f t="shared" si="132"/>
        <v>378925.31908295577</v>
      </c>
      <c r="R216" s="196">
        <f t="shared" si="133"/>
        <v>357650.30116782768</v>
      </c>
      <c r="S216" s="196">
        <f t="shared" si="27"/>
        <v>-514985.81890602387</v>
      </c>
      <c r="T216" s="224"/>
      <c r="U216" s="199">
        <f t="shared" si="16"/>
        <v>2.0052590739489644</v>
      </c>
      <c r="V216" s="196">
        <f t="shared" si="17"/>
        <v>815865.06872507487</v>
      </c>
      <c r="W216" s="196">
        <f t="shared" si="18"/>
        <v>300879.24981905101</v>
      </c>
      <c r="X216" s="196">
        <f t="shared" si="19"/>
        <v>1411605.3053992982</v>
      </c>
      <c r="Y216" s="200">
        <f t="shared" si="20"/>
        <v>1.4116053053992983</v>
      </c>
      <c r="Z216" s="269">
        <f t="shared" si="21"/>
        <v>896619.48649327434</v>
      </c>
      <c r="AA216" s="200">
        <f t="shared" si="22"/>
        <v>0.89661948649327439</v>
      </c>
      <c r="AB216" s="255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</row>
    <row r="217" spans="1:47" ht="19.5" customHeight="1">
      <c r="A217" s="218" t="s">
        <v>308</v>
      </c>
      <c r="B217" s="219">
        <v>118.57</v>
      </c>
      <c r="C217" s="220">
        <v>119.660004</v>
      </c>
      <c r="D217" s="220">
        <v>115.94000200000001</v>
      </c>
      <c r="E217" s="220">
        <v>116.989998</v>
      </c>
      <c r="F217" s="220">
        <v>110.91115600000001</v>
      </c>
      <c r="G217" s="220">
        <v>406941800</v>
      </c>
      <c r="H217" s="225" t="s">
        <v>308</v>
      </c>
      <c r="I217" s="220">
        <v>10.7875</v>
      </c>
      <c r="J217" s="220">
        <v>10.98</v>
      </c>
      <c r="K217" s="220">
        <v>10.31625</v>
      </c>
      <c r="L217" s="220">
        <v>10.48625</v>
      </c>
      <c r="M217" s="220">
        <v>10.382218999999999</v>
      </c>
      <c r="N217" s="220">
        <v>157292000</v>
      </c>
      <c r="O217" s="220"/>
      <c r="P217" s="196">
        <f t="shared" si="24"/>
        <v>688752.48712871282</v>
      </c>
      <c r="Q217" s="196">
        <f t="shared" si="132"/>
        <v>395456.58300349442</v>
      </c>
      <c r="R217" s="196">
        <f t="shared" si="133"/>
        <v>357650.30116782768</v>
      </c>
      <c r="S217" s="196">
        <f t="shared" si="27"/>
        <v>-518798.25981813233</v>
      </c>
      <c r="T217" s="224"/>
      <c r="U217" s="199">
        <f t="shared" si="16"/>
        <v>2.0169743604447765</v>
      </c>
      <c r="V217" s="196">
        <f t="shared" si="17"/>
        <v>825471.03011121345</v>
      </c>
      <c r="W217" s="196">
        <f t="shared" si="18"/>
        <v>306672.77029308112</v>
      </c>
      <c r="X217" s="196">
        <f t="shared" si="19"/>
        <v>1441859.3713000347</v>
      </c>
      <c r="Y217" s="200">
        <f t="shared" si="20"/>
        <v>1.4418593713000347</v>
      </c>
      <c r="Z217" s="269">
        <f t="shared" si="21"/>
        <v>923061.11148190242</v>
      </c>
      <c r="AA217" s="200">
        <f t="shared" si="22"/>
        <v>0.9230611114819024</v>
      </c>
      <c r="AB217" s="255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</row>
    <row r="218" spans="1:47" ht="19.5" customHeight="1">
      <c r="A218" s="218" t="s">
        <v>309</v>
      </c>
      <c r="B218" s="219">
        <v>117.19000200000001</v>
      </c>
      <c r="C218" s="220">
        <v>119.510002</v>
      </c>
      <c r="D218" s="220">
        <v>113.449997</v>
      </c>
      <c r="E218" s="220">
        <v>117.5</v>
      </c>
      <c r="F218" s="220">
        <v>111.394638</v>
      </c>
      <c r="G218" s="220">
        <v>598118800</v>
      </c>
      <c r="H218" s="225" t="s">
        <v>309</v>
      </c>
      <c r="I218" s="220">
        <v>10.525</v>
      </c>
      <c r="J218" s="220">
        <v>10.91625</v>
      </c>
      <c r="K218" s="220">
        <v>9.86</v>
      </c>
      <c r="L218" s="220">
        <v>10.546250000000001</v>
      </c>
      <c r="M218" s="220">
        <v>10.441625</v>
      </c>
      <c r="N218" s="220">
        <v>186165600</v>
      </c>
      <c r="O218" s="220"/>
      <c r="P218" s="196">
        <f t="shared" si="24"/>
        <v>673960.37821782171</v>
      </c>
      <c r="Q218" s="196">
        <f t="shared" si="132"/>
        <v>377966.98494263465</v>
      </c>
      <c r="R218" s="196">
        <f t="shared" si="133"/>
        <v>357650.30116782768</v>
      </c>
      <c r="S218" s="196">
        <f t="shared" si="27"/>
        <v>-522626.58590070787</v>
      </c>
      <c r="T218" s="224"/>
      <c r="U218" s="199">
        <f t="shared" si="16"/>
        <v>1.9738962908053088</v>
      </c>
      <c r="V218" s="196">
        <f t="shared" si="17"/>
        <v>815116.55387358973</v>
      </c>
      <c r="W218" s="196">
        <f t="shared" si="18"/>
        <v>292489.96797288186</v>
      </c>
      <c r="X218" s="196">
        <f t="shared" si="19"/>
        <v>1409577.6643282841</v>
      </c>
      <c r="Y218" s="200">
        <f t="shared" si="20"/>
        <v>1.409577664328284</v>
      </c>
      <c r="Z218" s="269">
        <f t="shared" si="21"/>
        <v>886951.07842757623</v>
      </c>
      <c r="AA218" s="200">
        <f t="shared" si="22"/>
        <v>0.88695107842757626</v>
      </c>
      <c r="AB218" s="255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</row>
    <row r="219" spans="1:47" ht="19.5" customHeight="1">
      <c r="A219" s="218" t="s">
        <v>310</v>
      </c>
      <c r="B219" s="272">
        <v>117.459999</v>
      </c>
      <c r="C219" s="273">
        <v>121.519997</v>
      </c>
      <c r="D219" s="273">
        <v>115.220001</v>
      </c>
      <c r="E219" s="273">
        <v>118.480003</v>
      </c>
      <c r="F219" s="273">
        <v>112.323723</v>
      </c>
      <c r="G219" s="273">
        <v>498414300</v>
      </c>
      <c r="H219" s="275" t="s">
        <v>310</v>
      </c>
      <c r="I219" s="273">
        <v>10.546250000000001</v>
      </c>
      <c r="J219" s="273">
        <v>11.31875</v>
      </c>
      <c r="K219" s="273">
        <v>10.141249999999999</v>
      </c>
      <c r="L219" s="273">
        <v>10.765000000000001</v>
      </c>
      <c r="M219" s="273">
        <v>10.658204</v>
      </c>
      <c r="N219" s="273">
        <v>153863200</v>
      </c>
      <c r="O219" s="273"/>
      <c r="P219" s="196">
        <f t="shared" si="24"/>
        <v>684475.25346534641</v>
      </c>
      <c r="Q219" s="196">
        <f t="shared" si="132"/>
        <v>388748.24402124685</v>
      </c>
      <c r="R219" s="196">
        <f t="shared" si="133"/>
        <v>357650.30116782768</v>
      </c>
      <c r="S219" s="196">
        <f t="shared" si="27"/>
        <v>-526470.86334196082</v>
      </c>
      <c r="T219" s="274">
        <f>(P219-P207)/P207</f>
        <v>5.3391882978383876E-2</v>
      </c>
      <c r="U219" s="199">
        <f t="shared" si="16"/>
        <v>1.9794553263933961</v>
      </c>
      <c r="V219" s="196">
        <f t="shared" si="17"/>
        <v>822476.96654685703</v>
      </c>
      <c r="W219" s="196">
        <f t="shared" si="18"/>
        <v>296006.10320489621</v>
      </c>
      <c r="X219" s="196">
        <f t="shared" si="19"/>
        <v>1430873.7986544208</v>
      </c>
      <c r="Y219" s="200">
        <f t="shared" si="20"/>
        <v>1.4308737986544207</v>
      </c>
      <c r="Z219" s="269">
        <f t="shared" si="21"/>
        <v>904402.93531245994</v>
      </c>
      <c r="AA219" s="200">
        <f t="shared" si="22"/>
        <v>0.90440293531245997</v>
      </c>
      <c r="AB219" s="255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</row>
    <row r="220" spans="1:47" ht="19.5" customHeight="1">
      <c r="A220" s="218" t="s">
        <v>311</v>
      </c>
      <c r="B220" s="219">
        <v>119.269997</v>
      </c>
      <c r="C220" s="220">
        <v>125.91999800000001</v>
      </c>
      <c r="D220" s="220">
        <v>118.889999</v>
      </c>
      <c r="E220" s="220">
        <v>124.57</v>
      </c>
      <c r="F220" s="220">
        <v>118.446533</v>
      </c>
      <c r="G220" s="220">
        <v>366254600</v>
      </c>
      <c r="H220" s="225" t="s">
        <v>311</v>
      </c>
      <c r="I220" s="220">
        <v>10.90875</v>
      </c>
      <c r="J220" s="220">
        <v>12.12875</v>
      </c>
      <c r="K220" s="220">
        <v>10.83375</v>
      </c>
      <c r="L220" s="220">
        <v>11.87125</v>
      </c>
      <c r="M220" s="220">
        <v>11.761251</v>
      </c>
      <c r="N220" s="220">
        <v>129528800</v>
      </c>
      <c r="O220" s="220"/>
      <c r="P220" s="196">
        <f t="shared" si="24"/>
        <v>706277.22178217804</v>
      </c>
      <c r="Q220" s="196">
        <f>((Q219+R219)/2)*K220/K219</f>
        <v>398683.35949425056</v>
      </c>
      <c r="R220" s="196">
        <f>(Q219+R219)/2</f>
        <v>373199.27259453724</v>
      </c>
      <c r="S220" s="196">
        <f t="shared" si="27"/>
        <v>-530331.15860588558</v>
      </c>
      <c r="T220" s="224"/>
      <c r="U220" s="199">
        <f t="shared" si="16"/>
        <v>2.0354762809230409</v>
      </c>
      <c r="V220" s="196">
        <f t="shared" si="17"/>
        <v>852665.3569382804</v>
      </c>
      <c r="W220" s="196">
        <f t="shared" si="18"/>
        <v>322334.19833239482</v>
      </c>
      <c r="X220" s="196">
        <f t="shared" si="19"/>
        <v>1478159.853870966</v>
      </c>
      <c r="Y220" s="200">
        <f t="shared" si="20"/>
        <v>1.4781598538709659</v>
      </c>
      <c r="Z220" s="269">
        <f t="shared" si="21"/>
        <v>947828.69526508043</v>
      </c>
      <c r="AA220" s="200">
        <f t="shared" si="22"/>
        <v>0.9478286952650804</v>
      </c>
      <c r="AB220" s="255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</row>
    <row r="221" spans="1:47" ht="19.5" customHeight="1">
      <c r="A221" s="218" t="s">
        <v>312</v>
      </c>
      <c r="B221" s="219">
        <v>125.449997</v>
      </c>
      <c r="C221" s="220">
        <v>130.699997</v>
      </c>
      <c r="D221" s="220">
        <v>124.860001</v>
      </c>
      <c r="E221" s="220">
        <v>130.020004</v>
      </c>
      <c r="F221" s="220">
        <v>123.628624</v>
      </c>
      <c r="G221" s="220">
        <v>307437600</v>
      </c>
      <c r="H221" s="225" t="s">
        <v>312</v>
      </c>
      <c r="I221" s="220">
        <v>12.02875</v>
      </c>
      <c r="J221" s="220">
        <v>13.046250000000001</v>
      </c>
      <c r="K221" s="220">
        <v>11.922499999999999</v>
      </c>
      <c r="L221" s="220">
        <v>12.911250000000001</v>
      </c>
      <c r="M221" s="220">
        <v>12.791615</v>
      </c>
      <c r="N221" s="220">
        <v>139516800</v>
      </c>
      <c r="O221" s="220"/>
      <c r="P221" s="196">
        <f t="shared" si="24"/>
        <v>741742.58019801963</v>
      </c>
      <c r="Q221" s="196">
        <f t="shared" ref="Q221:Q231" si="134">Q220*K221/K220</f>
        <v>438749.496118168</v>
      </c>
      <c r="R221" s="196">
        <f t="shared" ref="R221:R231" si="135">R220</f>
        <v>373199.27259453724</v>
      </c>
      <c r="S221" s="196">
        <f t="shared" si="27"/>
        <v>-534207.53843340999</v>
      </c>
      <c r="T221" s="224"/>
      <c r="U221" s="199">
        <f t="shared" si="16"/>
        <v>2.0870949445269509</v>
      </c>
      <c r="V221" s="196">
        <f t="shared" si="17"/>
        <v>877491.10782936949</v>
      </c>
      <c r="W221" s="196">
        <f t="shared" si="18"/>
        <v>343283.56939595949</v>
      </c>
      <c r="X221" s="196">
        <f t="shared" si="19"/>
        <v>1553691.3489107247</v>
      </c>
      <c r="Y221" s="200">
        <f t="shared" si="20"/>
        <v>1.5536913489107247</v>
      </c>
      <c r="Z221" s="269">
        <f t="shared" si="21"/>
        <v>1019483.8104773147</v>
      </c>
      <c r="AA221" s="200">
        <f t="shared" si="22"/>
        <v>1.0194838104773147</v>
      </c>
      <c r="AB221" s="255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</row>
    <row r="222" spans="1:47" ht="19.5" customHeight="1">
      <c r="A222" s="218" t="s">
        <v>313</v>
      </c>
      <c r="B222" s="219">
        <v>130.85000600000001</v>
      </c>
      <c r="C222" s="220">
        <v>132.740005</v>
      </c>
      <c r="D222" s="220">
        <v>129.39999399999999</v>
      </c>
      <c r="E222" s="220">
        <v>132.38000500000001</v>
      </c>
      <c r="F222" s="220">
        <v>125.872597</v>
      </c>
      <c r="G222" s="220">
        <v>442963500</v>
      </c>
      <c r="H222" s="225" t="s">
        <v>313</v>
      </c>
      <c r="I222" s="220">
        <v>13.07</v>
      </c>
      <c r="J222" s="220">
        <v>13.477499999999999</v>
      </c>
      <c r="K222" s="220">
        <v>12.815</v>
      </c>
      <c r="L222" s="220">
        <v>13.407500000000001</v>
      </c>
      <c r="M222" s="220">
        <v>13.283265999999999</v>
      </c>
      <c r="N222" s="220">
        <v>130948800</v>
      </c>
      <c r="O222" s="220"/>
      <c r="P222" s="196">
        <f t="shared" si="24"/>
        <v>768712.83564356412</v>
      </c>
      <c r="Q222" s="196">
        <f t="shared" si="134"/>
        <v>471593.60811527132</v>
      </c>
      <c r="R222" s="196">
        <f t="shared" si="135"/>
        <v>373199.27259453724</v>
      </c>
      <c r="S222" s="196">
        <f t="shared" si="27"/>
        <v>-538100.06984354916</v>
      </c>
      <c r="T222" s="224"/>
      <c r="U222" s="199">
        <f t="shared" si="16"/>
        <v>2.122118491027345</v>
      </c>
      <c r="V222" s="196">
        <f t="shared" si="17"/>
        <v>896370.2866412506</v>
      </c>
      <c r="W222" s="196">
        <f t="shared" si="18"/>
        <v>358270.21679770143</v>
      </c>
      <c r="X222" s="196">
        <f t="shared" si="19"/>
        <v>1613505.7163533727</v>
      </c>
      <c r="Y222" s="200">
        <f t="shared" si="20"/>
        <v>1.6135057163533726</v>
      </c>
      <c r="Z222" s="269">
        <f t="shared" si="21"/>
        <v>1075405.6465098234</v>
      </c>
      <c r="AA222" s="200">
        <f t="shared" si="22"/>
        <v>1.0754056465098234</v>
      </c>
      <c r="AB222" s="255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</row>
    <row r="223" spans="1:47" ht="19.5" customHeight="1">
      <c r="A223" s="218" t="s">
        <v>314</v>
      </c>
      <c r="B223" s="219">
        <v>132.490005</v>
      </c>
      <c r="C223" s="220">
        <v>136.33999600000001</v>
      </c>
      <c r="D223" s="220">
        <v>130.38000500000001</v>
      </c>
      <c r="E223" s="220">
        <v>135.990005</v>
      </c>
      <c r="F223" s="220">
        <v>129.57409699999999</v>
      </c>
      <c r="G223" s="220">
        <v>388248100</v>
      </c>
      <c r="H223" s="225" t="s">
        <v>314</v>
      </c>
      <c r="I223" s="220">
        <v>13.428750000000001</v>
      </c>
      <c r="J223" s="220">
        <v>14.19375</v>
      </c>
      <c r="K223" s="220">
        <v>12.994999999999999</v>
      </c>
      <c r="L223" s="220">
        <v>14.12125</v>
      </c>
      <c r="M223" s="220">
        <v>13.992979</v>
      </c>
      <c r="N223" s="220">
        <v>109240000</v>
      </c>
      <c r="O223" s="220"/>
      <c r="P223" s="196">
        <f t="shared" si="24"/>
        <v>774534.68316831673</v>
      </c>
      <c r="Q223" s="196">
        <f t="shared" si="134"/>
        <v>478217.63070292241</v>
      </c>
      <c r="R223" s="196">
        <f t="shared" si="135"/>
        <v>373199.27259453724</v>
      </c>
      <c r="S223" s="196">
        <f t="shared" si="27"/>
        <v>-542008.82013456395</v>
      </c>
      <c r="T223" s="224"/>
      <c r="U223" s="199">
        <f t="shared" si="16"/>
        <v>2.1175558646405555</v>
      </c>
      <c r="V223" s="196">
        <f t="shared" si="17"/>
        <v>900445.57990857749</v>
      </c>
      <c r="W223" s="196">
        <f t="shared" si="18"/>
        <v>358436.75977401354</v>
      </c>
      <c r="X223" s="196">
        <f t="shared" si="19"/>
        <v>1625951.5864657764</v>
      </c>
      <c r="Y223" s="200">
        <f t="shared" si="20"/>
        <v>1.6259515864657765</v>
      </c>
      <c r="Z223" s="269">
        <f t="shared" si="21"/>
        <v>1083942.7663312126</v>
      </c>
      <c r="AA223" s="200">
        <f t="shared" si="22"/>
        <v>1.0839427663312127</v>
      </c>
      <c r="AB223" s="255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</row>
    <row r="224" spans="1:47" ht="19.5" customHeight="1">
      <c r="A224" s="218" t="s">
        <v>315</v>
      </c>
      <c r="B224" s="219">
        <v>136.44000199999999</v>
      </c>
      <c r="C224" s="220">
        <v>141.83999600000001</v>
      </c>
      <c r="D224" s="220">
        <v>135.86999499999999</v>
      </c>
      <c r="E224" s="220">
        <v>141.28999300000001</v>
      </c>
      <c r="F224" s="220">
        <v>134.624054</v>
      </c>
      <c r="G224" s="220">
        <v>532489700</v>
      </c>
      <c r="H224" s="225" t="s">
        <v>315</v>
      </c>
      <c r="I224" s="220">
        <v>14.213749999999999</v>
      </c>
      <c r="J224" s="220">
        <v>15.317500000000001</v>
      </c>
      <c r="K224" s="220">
        <v>14.071249999999999</v>
      </c>
      <c r="L224" s="220">
        <v>15.1975</v>
      </c>
      <c r="M224" s="220">
        <v>15.059453</v>
      </c>
      <c r="N224" s="220">
        <v>116898400</v>
      </c>
      <c r="O224" s="220"/>
      <c r="P224" s="196">
        <f t="shared" si="24"/>
        <v>807148.48514851462</v>
      </c>
      <c r="Q224" s="196">
        <f t="shared" si="134"/>
        <v>517823.76575825294</v>
      </c>
      <c r="R224" s="196">
        <f t="shared" si="135"/>
        <v>373199.27259453724</v>
      </c>
      <c r="S224" s="196">
        <f t="shared" si="27"/>
        <v>-545933.85688512458</v>
      </c>
      <c r="T224" s="224"/>
      <c r="U224" s="199">
        <f t="shared" si="16"/>
        <v>2.1620709960683397</v>
      </c>
      <c r="V224" s="196">
        <f t="shared" si="17"/>
        <v>923275.2412947159</v>
      </c>
      <c r="W224" s="196">
        <f t="shared" si="18"/>
        <v>377341.38440959132</v>
      </c>
      <c r="X224" s="196">
        <f t="shared" si="19"/>
        <v>1698171.5235013049</v>
      </c>
      <c r="Y224" s="200">
        <f t="shared" si="20"/>
        <v>1.6981715235013048</v>
      </c>
      <c r="Z224" s="269">
        <f t="shared" si="21"/>
        <v>1152237.6666161804</v>
      </c>
      <c r="AA224" s="200">
        <f t="shared" si="22"/>
        <v>1.1522376666161804</v>
      </c>
      <c r="AB224" s="255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</row>
    <row r="225" spans="1:47" ht="19.5" customHeight="1">
      <c r="A225" s="218" t="s">
        <v>316</v>
      </c>
      <c r="B225" s="219">
        <v>141.58000200000001</v>
      </c>
      <c r="C225" s="220">
        <v>143.89999399999999</v>
      </c>
      <c r="D225" s="220">
        <v>136.25</v>
      </c>
      <c r="E225" s="220">
        <v>137.63999899999999</v>
      </c>
      <c r="F225" s="220">
        <v>131.14627100000001</v>
      </c>
      <c r="G225" s="220">
        <v>1046003200</v>
      </c>
      <c r="H225" s="225" t="s">
        <v>316</v>
      </c>
      <c r="I225" s="220">
        <v>15.265000000000001</v>
      </c>
      <c r="J225" s="220">
        <v>15.758749999999999</v>
      </c>
      <c r="K225" s="220">
        <v>14.14875</v>
      </c>
      <c r="L225" s="220">
        <v>14.414999999999999</v>
      </c>
      <c r="M225" s="220">
        <v>14.284060999999999</v>
      </c>
      <c r="N225" s="220">
        <v>225859200</v>
      </c>
      <c r="O225" s="220"/>
      <c r="P225" s="196">
        <f t="shared" si="24"/>
        <v>809405.9405940593</v>
      </c>
      <c r="Q225" s="196">
        <f t="shared" si="134"/>
        <v>520675.77548349166</v>
      </c>
      <c r="R225" s="196">
        <f t="shared" si="135"/>
        <v>373199.27259453724</v>
      </c>
      <c r="S225" s="196">
        <f t="shared" si="27"/>
        <v>-549875.24795547919</v>
      </c>
      <c r="T225" s="224"/>
      <c r="U225" s="199">
        <f t="shared" si="16"/>
        <v>2.1506791178284614</v>
      </c>
      <c r="V225" s="196">
        <f t="shared" si="17"/>
        <v>924855.46010659728</v>
      </c>
      <c r="W225" s="196">
        <f t="shared" si="18"/>
        <v>374980.21215111809</v>
      </c>
      <c r="X225" s="196">
        <f t="shared" si="19"/>
        <v>1703280.9886720884</v>
      </c>
      <c r="Y225" s="200">
        <f t="shared" si="20"/>
        <v>1.7032809886720883</v>
      </c>
      <c r="Z225" s="269">
        <f t="shared" si="21"/>
        <v>1153405.7407166092</v>
      </c>
      <c r="AA225" s="200">
        <f t="shared" si="22"/>
        <v>1.1534057407166092</v>
      </c>
      <c r="AB225" s="255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</row>
    <row r="226" spans="1:47" ht="19.5" customHeight="1">
      <c r="A226" s="218" t="s">
        <v>317</v>
      </c>
      <c r="B226" s="219">
        <v>138.270004</v>
      </c>
      <c r="C226" s="220">
        <v>145.96000699999999</v>
      </c>
      <c r="D226" s="220">
        <v>135.800003</v>
      </c>
      <c r="E226" s="220">
        <v>143.229996</v>
      </c>
      <c r="F226" s="220">
        <v>136.844269</v>
      </c>
      <c r="G226" s="220">
        <v>705002300</v>
      </c>
      <c r="H226" s="225" t="s">
        <v>317</v>
      </c>
      <c r="I226" s="220">
        <v>14.56625</v>
      </c>
      <c r="J226" s="220">
        <v>16.202499</v>
      </c>
      <c r="K226" s="220">
        <v>14.05125</v>
      </c>
      <c r="L226" s="220">
        <v>15.5975</v>
      </c>
      <c r="M226" s="220">
        <v>15.456731</v>
      </c>
      <c r="N226" s="220">
        <v>115252400</v>
      </c>
      <c r="O226" s="220"/>
      <c r="P226" s="196">
        <f t="shared" si="24"/>
        <v>806732.69108910882</v>
      </c>
      <c r="Q226" s="196">
        <f t="shared" si="134"/>
        <v>517087.76324851392</v>
      </c>
      <c r="R226" s="196">
        <f t="shared" si="135"/>
        <v>373199.27259453724</v>
      </c>
      <c r="S226" s="196">
        <f t="shared" si="27"/>
        <v>-553833.06148862699</v>
      </c>
      <c r="T226" s="224"/>
      <c r="U226" s="199">
        <f t="shared" si="16"/>
        <v>2.1304830746509635</v>
      </c>
      <c r="V226" s="196">
        <f t="shared" si="17"/>
        <v>922984.18545313191</v>
      </c>
      <c r="W226" s="196">
        <f t="shared" si="18"/>
        <v>369151.12396450492</v>
      </c>
      <c r="X226" s="196">
        <f t="shared" si="19"/>
        <v>1697019.7269321601</v>
      </c>
      <c r="Y226" s="200">
        <f t="shared" si="20"/>
        <v>1.6970197269321601</v>
      </c>
      <c r="Z226" s="269">
        <f t="shared" si="21"/>
        <v>1143186.6654435331</v>
      </c>
      <c r="AA226" s="200">
        <f t="shared" si="22"/>
        <v>1.1431866654435332</v>
      </c>
      <c r="AB226" s="255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</row>
    <row r="227" spans="1:47" ht="19.5" customHeight="1">
      <c r="A227" s="218" t="s">
        <v>318</v>
      </c>
      <c r="B227" s="219">
        <v>143.720001</v>
      </c>
      <c r="C227" s="220">
        <v>146.21000699999999</v>
      </c>
      <c r="D227" s="220">
        <v>140.179993</v>
      </c>
      <c r="E227" s="220">
        <v>146.199997</v>
      </c>
      <c r="F227" s="220">
        <v>139.681915</v>
      </c>
      <c r="G227" s="220">
        <v>810771900</v>
      </c>
      <c r="H227" s="225" t="s">
        <v>318</v>
      </c>
      <c r="I227" s="220">
        <v>15.695</v>
      </c>
      <c r="J227" s="220">
        <v>16.192499000000002</v>
      </c>
      <c r="K227" s="220">
        <v>14.9025</v>
      </c>
      <c r="L227" s="220">
        <v>16.155000999999999</v>
      </c>
      <c r="M227" s="220">
        <v>16.009197</v>
      </c>
      <c r="N227" s="220">
        <v>139304400</v>
      </c>
      <c r="O227" s="220"/>
      <c r="P227" s="196">
        <f t="shared" si="24"/>
        <v>832752.43366336613</v>
      </c>
      <c r="Q227" s="196">
        <f t="shared" si="134"/>
        <v>548413.87006928062</v>
      </c>
      <c r="R227" s="196">
        <f t="shared" si="135"/>
        <v>373199.27259453724</v>
      </c>
      <c r="S227" s="196">
        <f t="shared" si="27"/>
        <v>-557807.36591149622</v>
      </c>
      <c r="T227" s="224"/>
      <c r="U227" s="199">
        <f t="shared" si="16"/>
        <v>2.1619501282262457</v>
      </c>
      <c r="V227" s="196">
        <f t="shared" si="17"/>
        <v>941198.00525511196</v>
      </c>
      <c r="W227" s="196">
        <f t="shared" si="18"/>
        <v>383390.63934361574</v>
      </c>
      <c r="X227" s="196">
        <f t="shared" si="19"/>
        <v>1754365.5763271837</v>
      </c>
      <c r="Y227" s="200">
        <f t="shared" si="20"/>
        <v>1.7543655763271837</v>
      </c>
      <c r="Z227" s="269">
        <f t="shared" si="21"/>
        <v>1196558.2104156874</v>
      </c>
      <c r="AA227" s="200">
        <f t="shared" si="22"/>
        <v>1.1965582104156873</v>
      </c>
      <c r="AB227" s="255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</row>
    <row r="228" spans="1:47" ht="19.5" customHeight="1">
      <c r="A228" s="218" t="s">
        <v>319</v>
      </c>
      <c r="B228" s="219">
        <v>146.38999899999999</v>
      </c>
      <c r="C228" s="220">
        <v>146.58999600000001</v>
      </c>
      <c r="D228" s="220">
        <v>142.10000600000001</v>
      </c>
      <c r="E228" s="220">
        <v>145.449997</v>
      </c>
      <c r="F228" s="220">
        <v>138.965317</v>
      </c>
      <c r="G228" s="220">
        <v>631562000</v>
      </c>
      <c r="H228" s="225" t="s">
        <v>319</v>
      </c>
      <c r="I228" s="220">
        <v>16.235001</v>
      </c>
      <c r="J228" s="220">
        <v>16.2775</v>
      </c>
      <c r="K228" s="220">
        <v>15.3325</v>
      </c>
      <c r="L228" s="220">
        <v>16.055</v>
      </c>
      <c r="M228" s="220">
        <v>15.910100999999999</v>
      </c>
      <c r="N228" s="220">
        <v>87287200</v>
      </c>
      <c r="O228" s="220"/>
      <c r="P228" s="196">
        <f t="shared" si="24"/>
        <v>844158.4514851484</v>
      </c>
      <c r="Q228" s="196">
        <f t="shared" si="134"/>
        <v>564237.92402866937</v>
      </c>
      <c r="R228" s="196">
        <f t="shared" si="135"/>
        <v>373199.27259453724</v>
      </c>
      <c r="S228" s="196">
        <f t="shared" si="27"/>
        <v>-561798.22993612743</v>
      </c>
      <c r="T228" s="224"/>
      <c r="U228" s="199">
        <f t="shared" si="16"/>
        <v>2.1668949085476665</v>
      </c>
      <c r="V228" s="196">
        <f t="shared" si="17"/>
        <v>949182.21773035964</v>
      </c>
      <c r="W228" s="196">
        <f t="shared" si="18"/>
        <v>387383.98779423221</v>
      </c>
      <c r="X228" s="196">
        <f t="shared" si="19"/>
        <v>1781595.6481083548</v>
      </c>
      <c r="Y228" s="200">
        <f t="shared" si="20"/>
        <v>1.7815956481083548</v>
      </c>
      <c r="Z228" s="269">
        <f t="shared" si="21"/>
        <v>1219797.4181722272</v>
      </c>
      <c r="AA228" s="200">
        <f t="shared" si="22"/>
        <v>1.2197974181722273</v>
      </c>
      <c r="AB228" s="255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</row>
    <row r="229" spans="1:47" ht="19.5" customHeight="1">
      <c r="A229" s="218" t="s">
        <v>320</v>
      </c>
      <c r="B229" s="219">
        <v>145.66999799999999</v>
      </c>
      <c r="C229" s="220">
        <v>152.36999499999999</v>
      </c>
      <c r="D229" s="220">
        <v>144.929993</v>
      </c>
      <c r="E229" s="220">
        <v>152.14999399999999</v>
      </c>
      <c r="F229" s="220">
        <v>145.68481399999999</v>
      </c>
      <c r="G229" s="220">
        <v>549094600</v>
      </c>
      <c r="H229" s="225" t="s">
        <v>320</v>
      </c>
      <c r="I229" s="220">
        <v>16.107500000000002</v>
      </c>
      <c r="J229" s="220">
        <v>17.57</v>
      </c>
      <c r="K229" s="220">
        <v>15.945</v>
      </c>
      <c r="L229" s="220">
        <v>17.52</v>
      </c>
      <c r="M229" s="220">
        <v>17.361881</v>
      </c>
      <c r="N229" s="220">
        <v>79744000</v>
      </c>
      <c r="O229" s="220"/>
      <c r="P229" s="196">
        <f t="shared" si="24"/>
        <v>860970.25544554438</v>
      </c>
      <c r="Q229" s="196">
        <f t="shared" si="134"/>
        <v>586778.00088942668</v>
      </c>
      <c r="R229" s="196">
        <f t="shared" si="135"/>
        <v>373199.27259453724</v>
      </c>
      <c r="S229" s="196">
        <f t="shared" si="27"/>
        <v>-565805.72256086126</v>
      </c>
      <c r="T229" s="224"/>
      <c r="U229" s="199">
        <f t="shared" si="16"/>
        <v>2.1812602432760433</v>
      </c>
      <c r="V229" s="196">
        <f t="shared" si="17"/>
        <v>960950.48050263675</v>
      </c>
      <c r="W229" s="196">
        <f t="shared" si="18"/>
        <v>395144.75794177549</v>
      </c>
      <c r="X229" s="196">
        <f t="shared" si="19"/>
        <v>1820947.5289295083</v>
      </c>
      <c r="Y229" s="200">
        <f t="shared" si="20"/>
        <v>1.8209475289295083</v>
      </c>
      <c r="Z229" s="269">
        <f t="shared" si="21"/>
        <v>1255141.8063686471</v>
      </c>
      <c r="AA229" s="200">
        <f t="shared" si="22"/>
        <v>1.2551418063686473</v>
      </c>
      <c r="AB229" s="255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</row>
    <row r="230" spans="1:47" ht="19.5" customHeight="1">
      <c r="A230" s="218" t="s">
        <v>321</v>
      </c>
      <c r="B230" s="219">
        <v>152.759995</v>
      </c>
      <c r="C230" s="220">
        <v>156.69000199999999</v>
      </c>
      <c r="D230" s="220">
        <v>150.770004</v>
      </c>
      <c r="E230" s="220">
        <v>155.14999399999999</v>
      </c>
      <c r="F230" s="220">
        <v>148.55729700000001</v>
      </c>
      <c r="G230" s="220">
        <v>584198400</v>
      </c>
      <c r="H230" s="225" t="s">
        <v>321</v>
      </c>
      <c r="I230" s="220">
        <v>17.649999999999999</v>
      </c>
      <c r="J230" s="220">
        <v>18.535</v>
      </c>
      <c r="K230" s="220">
        <v>17.204999999999998</v>
      </c>
      <c r="L230" s="220">
        <v>18.170000000000002</v>
      </c>
      <c r="M230" s="220">
        <v>18.006014</v>
      </c>
      <c r="N230" s="220">
        <v>82902400</v>
      </c>
      <c r="O230" s="220"/>
      <c r="P230" s="196">
        <f t="shared" si="24"/>
        <v>895663.39009900973</v>
      </c>
      <c r="Q230" s="196">
        <f t="shared" si="134"/>
        <v>633146.15900298441</v>
      </c>
      <c r="R230" s="196">
        <f t="shared" si="135"/>
        <v>373199.27259453724</v>
      </c>
      <c r="S230" s="196">
        <f t="shared" si="27"/>
        <v>-569829.91307153145</v>
      </c>
      <c r="T230" s="224"/>
      <c r="U230" s="199">
        <f t="shared" si="16"/>
        <v>2.2267393016523953</v>
      </c>
      <c r="V230" s="196">
        <f t="shared" si="17"/>
        <v>985235.67476006248</v>
      </c>
      <c r="W230" s="196">
        <f t="shared" si="18"/>
        <v>415405.76168853103</v>
      </c>
      <c r="X230" s="196">
        <f t="shared" si="19"/>
        <v>1902008.8216965315</v>
      </c>
      <c r="Y230" s="200">
        <f t="shared" si="20"/>
        <v>1.9020088216965314</v>
      </c>
      <c r="Z230" s="269">
        <f t="shared" si="21"/>
        <v>1332178.9086250002</v>
      </c>
      <c r="AA230" s="200">
        <f t="shared" si="22"/>
        <v>1.3321789086250002</v>
      </c>
      <c r="AB230" s="255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</row>
    <row r="231" spans="1:47" ht="19.5" customHeight="1">
      <c r="A231" s="218" t="s">
        <v>322</v>
      </c>
      <c r="B231" s="272">
        <v>154.199997</v>
      </c>
      <c r="C231" s="273">
        <v>158.770004</v>
      </c>
      <c r="D231" s="273">
        <v>152.05999800000001</v>
      </c>
      <c r="E231" s="273">
        <v>155.759995</v>
      </c>
      <c r="F231" s="273">
        <v>149.14137299999999</v>
      </c>
      <c r="G231" s="273">
        <v>622383900</v>
      </c>
      <c r="H231" s="275" t="s">
        <v>322</v>
      </c>
      <c r="I231" s="273">
        <v>17.934999000000001</v>
      </c>
      <c r="J231" s="273">
        <v>19.072500000000002</v>
      </c>
      <c r="K231" s="273">
        <v>17.440000999999999</v>
      </c>
      <c r="L231" s="273">
        <v>18.3325</v>
      </c>
      <c r="M231" s="273">
        <v>18.167048000000001</v>
      </c>
      <c r="N231" s="273">
        <v>94058800</v>
      </c>
      <c r="O231" s="273"/>
      <c r="P231" s="196">
        <f t="shared" si="24"/>
        <v>903326.720792079</v>
      </c>
      <c r="Q231" s="196">
        <f t="shared" si="134"/>
        <v>641794.2252925433</v>
      </c>
      <c r="R231" s="196">
        <f t="shared" si="135"/>
        <v>373199.27259453724</v>
      </c>
      <c r="S231" s="196">
        <f t="shared" si="27"/>
        <v>-573870.87104266277</v>
      </c>
      <c r="T231" s="274">
        <f>(P231-P219)/P219</f>
        <v>0.31973612810505003</v>
      </c>
      <c r="U231" s="199">
        <f t="shared" si="16"/>
        <v>2.2244132919088631</v>
      </c>
      <c r="V231" s="196">
        <f t="shared" si="17"/>
        <v>990600.006245211</v>
      </c>
      <c r="W231" s="196">
        <f t="shared" si="18"/>
        <v>416729.13520254823</v>
      </c>
      <c r="X231" s="196">
        <f t="shared" si="19"/>
        <v>1918320.2186791594</v>
      </c>
      <c r="Y231" s="200">
        <f t="shared" si="20"/>
        <v>1.9183202186791595</v>
      </c>
      <c r="Z231" s="269">
        <f t="shared" si="21"/>
        <v>1344449.3476364966</v>
      </c>
      <c r="AA231" s="200">
        <f t="shared" si="22"/>
        <v>1.3444493476364967</v>
      </c>
      <c r="AB231" s="255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</row>
    <row r="232" spans="1:47" ht="19.5" customHeight="1">
      <c r="A232" s="218" t="s">
        <v>323</v>
      </c>
      <c r="B232" s="219">
        <v>156.55999800000001</v>
      </c>
      <c r="C232" s="220">
        <v>170.949997</v>
      </c>
      <c r="D232" s="220">
        <v>156.16999799999999</v>
      </c>
      <c r="E232" s="220">
        <v>169.39999399999999</v>
      </c>
      <c r="F232" s="220">
        <v>162.541</v>
      </c>
      <c r="G232" s="220">
        <v>698394900</v>
      </c>
      <c r="H232" s="225" t="s">
        <v>323</v>
      </c>
      <c r="I232" s="220">
        <v>18.514999</v>
      </c>
      <c r="J232" s="220">
        <v>22.002500999999999</v>
      </c>
      <c r="K232" s="220">
        <v>18.434999000000001</v>
      </c>
      <c r="L232" s="220">
        <v>21.602501</v>
      </c>
      <c r="M232" s="220">
        <v>21.407537000000001</v>
      </c>
      <c r="N232" s="220">
        <v>123760000</v>
      </c>
      <c r="O232" s="220"/>
      <c r="P232" s="196">
        <f t="shared" si="24"/>
        <v>927742.56237623736</v>
      </c>
      <c r="Q232" s="196">
        <f>((Q231+R231)/2)*K232/K231</f>
        <v>536450.77539143595</v>
      </c>
      <c r="R232" s="196">
        <f>(Q231+R231)/2</f>
        <v>507496.74894354027</v>
      </c>
      <c r="S232" s="196">
        <f t="shared" si="27"/>
        <v>-577928.66633867379</v>
      </c>
      <c r="T232" s="224"/>
      <c r="U232" s="199">
        <f t="shared" si="16"/>
        <v>2.4834194856821803</v>
      </c>
      <c r="V232" s="196">
        <f t="shared" si="17"/>
        <v>1136616.6726491647</v>
      </c>
      <c r="W232" s="196">
        <f t="shared" si="18"/>
        <v>558688.00631049089</v>
      </c>
      <c r="X232" s="196">
        <f t="shared" si="19"/>
        <v>1971690.0867112135</v>
      </c>
      <c r="Y232" s="200">
        <f t="shared" si="20"/>
        <v>1.9716900867112135</v>
      </c>
      <c r="Z232" s="269">
        <f t="shared" si="21"/>
        <v>1393761.4203725397</v>
      </c>
      <c r="AA232" s="200">
        <f t="shared" si="22"/>
        <v>1.3937614203725397</v>
      </c>
      <c r="AB232" s="255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</row>
    <row r="233" spans="1:47" ht="19.5" customHeight="1">
      <c r="A233" s="218" t="s">
        <v>324</v>
      </c>
      <c r="B233" s="219">
        <v>168.10000600000001</v>
      </c>
      <c r="C233" s="220">
        <v>170.729996</v>
      </c>
      <c r="D233" s="220">
        <v>150.13000500000001</v>
      </c>
      <c r="E233" s="220">
        <v>167.21000699999999</v>
      </c>
      <c r="F233" s="220">
        <v>160.439682</v>
      </c>
      <c r="G233" s="220">
        <v>1179841200</v>
      </c>
      <c r="H233" s="225" t="s">
        <v>324</v>
      </c>
      <c r="I233" s="220">
        <v>21.280000999999999</v>
      </c>
      <c r="J233" s="220">
        <v>21.76</v>
      </c>
      <c r="K233" s="220">
        <v>16.870000999999998</v>
      </c>
      <c r="L233" s="220">
        <v>20.862499</v>
      </c>
      <c r="M233" s="220">
        <v>20.674213000000002</v>
      </c>
      <c r="N233" s="220">
        <v>203990000</v>
      </c>
      <c r="O233" s="220"/>
      <c r="P233" s="196">
        <f t="shared" si="24"/>
        <v>891861.41584158398</v>
      </c>
      <c r="Q233" s="196">
        <f t="shared" ref="Q233:Q243" si="136">Q232*K233/K232</f>
        <v>490909.98688442016</v>
      </c>
      <c r="R233" s="196">
        <f t="shared" ref="R233:R243" si="137">R232</f>
        <v>507496.74894354027</v>
      </c>
      <c r="S233" s="196">
        <f t="shared" si="27"/>
        <v>-582003.36911508488</v>
      </c>
      <c r="T233" s="224"/>
      <c r="U233" s="199">
        <f t="shared" si="16"/>
        <v>2.4043815535171178</v>
      </c>
      <c r="V233" s="196">
        <f t="shared" si="17"/>
        <v>1111499.8700749073</v>
      </c>
      <c r="W233" s="196">
        <f t="shared" si="18"/>
        <v>529496.50095982244</v>
      </c>
      <c r="X233" s="196">
        <f t="shared" si="19"/>
        <v>1890268.1516695444</v>
      </c>
      <c r="Y233" s="200">
        <f t="shared" si="20"/>
        <v>1.8902681516695443</v>
      </c>
      <c r="Z233" s="269">
        <f t="shared" si="21"/>
        <v>1308264.7825544595</v>
      </c>
      <c r="AA233" s="200">
        <f t="shared" si="22"/>
        <v>1.3082647825544595</v>
      </c>
      <c r="AB233" s="255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</row>
    <row r="234" spans="1:47" ht="19.5" customHeight="1">
      <c r="A234" s="218" t="s">
        <v>325</v>
      </c>
      <c r="B234" s="219">
        <v>167.300003</v>
      </c>
      <c r="C234" s="220">
        <v>175.21000699999999</v>
      </c>
      <c r="D234" s="220">
        <v>156.03999300000001</v>
      </c>
      <c r="E234" s="220">
        <v>160.13000500000001</v>
      </c>
      <c r="F234" s="220">
        <v>153.646378</v>
      </c>
      <c r="G234" s="220">
        <v>1085306700</v>
      </c>
      <c r="H234" s="225" t="s">
        <v>325</v>
      </c>
      <c r="I234" s="220">
        <v>20.892499999999998</v>
      </c>
      <c r="J234" s="220">
        <v>22.870000999999998</v>
      </c>
      <c r="K234" s="220">
        <v>18.09</v>
      </c>
      <c r="L234" s="220">
        <v>19.049999</v>
      </c>
      <c r="M234" s="220">
        <v>18.878073000000001</v>
      </c>
      <c r="N234" s="220">
        <v>206254400</v>
      </c>
      <c r="O234" s="220"/>
      <c r="P234" s="196">
        <f t="shared" si="24"/>
        <v>926970.25544554438</v>
      </c>
      <c r="Q234" s="196">
        <f t="shared" si="136"/>
        <v>526411.44850786682</v>
      </c>
      <c r="R234" s="196">
        <f t="shared" si="137"/>
        <v>507496.74894354027</v>
      </c>
      <c r="S234" s="196">
        <f t="shared" si="27"/>
        <v>-586095.04981973104</v>
      </c>
      <c r="T234" s="224"/>
      <c r="U234" s="199">
        <f t="shared" si="16"/>
        <v>2.4474989250127481</v>
      </c>
      <c r="V234" s="196">
        <f t="shared" si="17"/>
        <v>1136076.0577976797</v>
      </c>
      <c r="W234" s="196">
        <f t="shared" si="18"/>
        <v>549981.00797794864</v>
      </c>
      <c r="X234" s="196">
        <f t="shared" si="19"/>
        <v>1960878.4528969515</v>
      </c>
      <c r="Y234" s="200">
        <f t="shared" si="20"/>
        <v>1.9608784528969514</v>
      </c>
      <c r="Z234" s="269">
        <f t="shared" si="21"/>
        <v>1374783.4030772205</v>
      </c>
      <c r="AA234" s="200">
        <f t="shared" si="22"/>
        <v>1.3747834030772206</v>
      </c>
      <c r="AB234" s="255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</row>
    <row r="235" spans="1:47" ht="19.5" customHeight="1">
      <c r="A235" s="218" t="s">
        <v>326</v>
      </c>
      <c r="B235" s="219">
        <v>158.990005</v>
      </c>
      <c r="C235" s="220">
        <v>167</v>
      </c>
      <c r="D235" s="220">
        <v>153.88000500000001</v>
      </c>
      <c r="E235" s="220">
        <v>160.94000199999999</v>
      </c>
      <c r="F235" s="220">
        <v>154.674103</v>
      </c>
      <c r="G235" s="220">
        <v>987380500</v>
      </c>
      <c r="H235" s="225" t="s">
        <v>326</v>
      </c>
      <c r="I235" s="220">
        <v>18.772499</v>
      </c>
      <c r="J235" s="220">
        <v>20.622499000000001</v>
      </c>
      <c r="K235" s="220">
        <v>17.555</v>
      </c>
      <c r="L235" s="220">
        <v>19.100000000000001</v>
      </c>
      <c r="M235" s="220">
        <v>18.927620000000001</v>
      </c>
      <c r="N235" s="220">
        <v>174409200</v>
      </c>
      <c r="O235" s="220"/>
      <c r="P235" s="196">
        <f t="shared" si="24"/>
        <v>914138.64356435626</v>
      </c>
      <c r="Q235" s="196">
        <f t="shared" si="136"/>
        <v>510843.17183834169</v>
      </c>
      <c r="R235" s="196">
        <f t="shared" si="137"/>
        <v>507496.74894354027</v>
      </c>
      <c r="S235" s="196">
        <f t="shared" si="27"/>
        <v>-590203.77919397992</v>
      </c>
      <c r="T235" s="224"/>
      <c r="U235" s="199">
        <f t="shared" si="16"/>
        <v>2.4087195687722853</v>
      </c>
      <c r="V235" s="196">
        <f t="shared" si="17"/>
        <v>1127093.9294808479</v>
      </c>
      <c r="W235" s="196">
        <f t="shared" si="18"/>
        <v>536890.15028686798</v>
      </c>
      <c r="X235" s="196">
        <f t="shared" si="19"/>
        <v>1932478.5643462383</v>
      </c>
      <c r="Y235" s="200">
        <f t="shared" si="20"/>
        <v>1.9324785643462383</v>
      </c>
      <c r="Z235" s="269">
        <f t="shared" si="21"/>
        <v>1342274.7851522584</v>
      </c>
      <c r="AA235" s="200">
        <f t="shared" si="22"/>
        <v>1.3422747851522583</v>
      </c>
      <c r="AB235" s="255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</row>
    <row r="236" spans="1:47" ht="19.5" customHeight="1">
      <c r="A236" s="218" t="s">
        <v>327</v>
      </c>
      <c r="B236" s="219">
        <v>160.520004</v>
      </c>
      <c r="C236" s="220">
        <v>171.199997</v>
      </c>
      <c r="D236" s="220">
        <v>159.220001</v>
      </c>
      <c r="E236" s="220">
        <v>170.070007</v>
      </c>
      <c r="F236" s="220">
        <v>163.448654</v>
      </c>
      <c r="G236" s="220">
        <v>687987000</v>
      </c>
      <c r="H236" s="225" t="s">
        <v>327</v>
      </c>
      <c r="I236" s="220">
        <v>19.010000000000002</v>
      </c>
      <c r="J236" s="220">
        <v>21.532499000000001</v>
      </c>
      <c r="K236" s="220">
        <v>18.684999000000001</v>
      </c>
      <c r="L236" s="220">
        <v>21.252500999999999</v>
      </c>
      <c r="M236" s="220">
        <v>21.060694000000002</v>
      </c>
      <c r="N236" s="220">
        <v>128710400</v>
      </c>
      <c r="O236" s="220"/>
      <c r="P236" s="196">
        <f t="shared" si="24"/>
        <v>945861.3920792077</v>
      </c>
      <c r="Q236" s="196">
        <f t="shared" si="136"/>
        <v>543725.67103140103</v>
      </c>
      <c r="R236" s="196">
        <f t="shared" si="137"/>
        <v>507496.74894354027</v>
      </c>
      <c r="S236" s="196">
        <f t="shared" si="27"/>
        <v>-594329.62827395473</v>
      </c>
      <c r="T236" s="224"/>
      <c r="U236" s="199">
        <f t="shared" si="16"/>
        <v>2.4453738664242164</v>
      </c>
      <c r="V236" s="196">
        <f t="shared" si="17"/>
        <v>1149299.853441244</v>
      </c>
      <c r="W236" s="196">
        <f t="shared" si="18"/>
        <v>554970.22516728926</v>
      </c>
      <c r="X236" s="196">
        <f t="shared" si="19"/>
        <v>1997083.8120541489</v>
      </c>
      <c r="Y236" s="200">
        <f t="shared" si="20"/>
        <v>1.997083812054149</v>
      </c>
      <c r="Z236" s="269">
        <f t="shared" si="21"/>
        <v>1402754.1837801943</v>
      </c>
      <c r="AA236" s="200">
        <f t="shared" si="22"/>
        <v>1.4027541837801942</v>
      </c>
      <c r="AB236" s="255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  <c r="AU236" s="241"/>
    </row>
    <row r="237" spans="1:47" ht="19.5" customHeight="1">
      <c r="A237" s="218" t="s">
        <v>328</v>
      </c>
      <c r="B237" s="219">
        <v>170.91999799999999</v>
      </c>
      <c r="C237" s="220">
        <v>177.979996</v>
      </c>
      <c r="D237" s="220">
        <v>169.16999799999999</v>
      </c>
      <c r="E237" s="220">
        <v>171.64999399999999</v>
      </c>
      <c r="F237" s="220">
        <v>164.96710200000001</v>
      </c>
      <c r="G237" s="220">
        <v>784338500</v>
      </c>
      <c r="H237" s="225" t="s">
        <v>328</v>
      </c>
      <c r="I237" s="220">
        <v>21.459999</v>
      </c>
      <c r="J237" s="220">
        <v>23.322500000000002</v>
      </c>
      <c r="K237" s="220">
        <v>21.040001</v>
      </c>
      <c r="L237" s="220">
        <v>21.614999999999998</v>
      </c>
      <c r="M237" s="220">
        <v>21.419917999999999</v>
      </c>
      <c r="N237" s="220">
        <v>117291600</v>
      </c>
      <c r="O237" s="220"/>
      <c r="P237" s="196">
        <f t="shared" si="24"/>
        <v>1004970.2851485146</v>
      </c>
      <c r="Q237" s="196">
        <f t="shared" si="136"/>
        <v>612255.24615903641</v>
      </c>
      <c r="R237" s="196">
        <f t="shared" si="137"/>
        <v>507496.74894354027</v>
      </c>
      <c r="S237" s="196">
        <f t="shared" si="27"/>
        <v>-598472.66839176288</v>
      </c>
      <c r="T237" s="224"/>
      <c r="U237" s="199">
        <f t="shared" si="16"/>
        <v>2.5272115402636683</v>
      </c>
      <c r="V237" s="196">
        <f t="shared" si="17"/>
        <v>1190676.0785897588</v>
      </c>
      <c r="W237" s="196">
        <f t="shared" si="18"/>
        <v>592203.41019799595</v>
      </c>
      <c r="X237" s="196">
        <f t="shared" si="19"/>
        <v>2124722.2802510913</v>
      </c>
      <c r="Y237" s="200">
        <f t="shared" si="20"/>
        <v>2.1247222802510914</v>
      </c>
      <c r="Z237" s="269">
        <f t="shared" si="21"/>
        <v>1526249.6118593286</v>
      </c>
      <c r="AA237" s="200">
        <f t="shared" si="22"/>
        <v>1.5262496118593285</v>
      </c>
      <c r="AB237" s="255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</row>
    <row r="238" spans="1:47" ht="19.5" customHeight="1">
      <c r="A238" s="218" t="s">
        <v>329</v>
      </c>
      <c r="B238" s="219">
        <v>170.03999300000001</v>
      </c>
      <c r="C238" s="220">
        <v>182.929993</v>
      </c>
      <c r="D238" s="220">
        <v>169.66999799999999</v>
      </c>
      <c r="E238" s="220">
        <v>176.449997</v>
      </c>
      <c r="F238" s="220">
        <v>169.94323700000001</v>
      </c>
      <c r="G238" s="220">
        <v>708010500</v>
      </c>
      <c r="H238" s="225" t="s">
        <v>329</v>
      </c>
      <c r="I238" s="220">
        <v>21.247499000000001</v>
      </c>
      <c r="J238" s="220">
        <v>24.5075</v>
      </c>
      <c r="K238" s="220">
        <v>21.157499000000001</v>
      </c>
      <c r="L238" s="220">
        <v>22.704999999999998</v>
      </c>
      <c r="M238" s="220">
        <v>22.500081999999999</v>
      </c>
      <c r="N238" s="220">
        <v>105476400</v>
      </c>
      <c r="O238" s="220"/>
      <c r="P238" s="196">
        <f t="shared" si="24"/>
        <v>1007940.5821782176</v>
      </c>
      <c r="Q238" s="196">
        <f t="shared" si="136"/>
        <v>615674.38891065482</v>
      </c>
      <c r="R238" s="196">
        <f t="shared" si="137"/>
        <v>507496.74894354027</v>
      </c>
      <c r="S238" s="196">
        <f t="shared" si="27"/>
        <v>-602632.97117672849</v>
      </c>
      <c r="T238" s="224"/>
      <c r="U238" s="199">
        <f t="shared" si="16"/>
        <v>2.5146936918546725</v>
      </c>
      <c r="V238" s="196">
        <f t="shared" si="17"/>
        <v>1192755.2865105509</v>
      </c>
      <c r="W238" s="196">
        <f t="shared" si="18"/>
        <v>590122.31533382239</v>
      </c>
      <c r="X238" s="196">
        <f t="shared" si="19"/>
        <v>2131111.7200324126</v>
      </c>
      <c r="Y238" s="200">
        <f t="shared" si="20"/>
        <v>2.1311117200324126</v>
      </c>
      <c r="Z238" s="269">
        <f t="shared" si="21"/>
        <v>1528478.748855684</v>
      </c>
      <c r="AA238" s="200">
        <f t="shared" si="22"/>
        <v>1.5284787488556839</v>
      </c>
      <c r="AB238" s="255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</row>
    <row r="239" spans="1:47" ht="19.5" customHeight="1">
      <c r="A239" s="218" t="s">
        <v>330</v>
      </c>
      <c r="B239" s="219">
        <v>176.86000100000001</v>
      </c>
      <c r="C239" s="220">
        <v>187.520004</v>
      </c>
      <c r="D239" s="220">
        <v>175.78999300000001</v>
      </c>
      <c r="E239" s="220">
        <v>186.64999399999999</v>
      </c>
      <c r="F239" s="220">
        <v>179.767044</v>
      </c>
      <c r="G239" s="220">
        <v>667523000</v>
      </c>
      <c r="H239" s="225" t="s">
        <v>330</v>
      </c>
      <c r="I239" s="220">
        <v>22.889999</v>
      </c>
      <c r="J239" s="220">
        <v>25.627500999999999</v>
      </c>
      <c r="K239" s="220">
        <v>22.6</v>
      </c>
      <c r="L239" s="220">
        <v>25.379999000000002</v>
      </c>
      <c r="M239" s="220">
        <v>25.150936000000002</v>
      </c>
      <c r="N239" s="220">
        <v>99221600</v>
      </c>
      <c r="O239" s="220"/>
      <c r="P239" s="196">
        <f t="shared" si="24"/>
        <v>1044296.9881188117</v>
      </c>
      <c r="Q239" s="196">
        <f t="shared" si="136"/>
        <v>657650.56585283543</v>
      </c>
      <c r="R239" s="196">
        <f t="shared" si="137"/>
        <v>507496.74894354027</v>
      </c>
      <c r="S239" s="196">
        <f t="shared" si="27"/>
        <v>-606810.60855663149</v>
      </c>
      <c r="T239" s="224"/>
      <c r="U239" s="199">
        <f t="shared" si="16"/>
        <v>2.5572950030545298</v>
      </c>
      <c r="V239" s="196">
        <f t="shared" si="17"/>
        <v>1218204.7706689667</v>
      </c>
      <c r="W239" s="196">
        <f t="shared" si="18"/>
        <v>611394.16211233521</v>
      </c>
      <c r="X239" s="196">
        <f t="shared" si="19"/>
        <v>2209444.3029151876</v>
      </c>
      <c r="Y239" s="200">
        <f t="shared" si="20"/>
        <v>2.2094443029151876</v>
      </c>
      <c r="Z239" s="269">
        <f t="shared" si="21"/>
        <v>1602633.6943585561</v>
      </c>
      <c r="AA239" s="200">
        <f t="shared" si="22"/>
        <v>1.602633694358556</v>
      </c>
      <c r="AB239" s="255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</row>
    <row r="240" spans="1:47" ht="19.5" customHeight="1">
      <c r="A240" s="218" t="s">
        <v>331</v>
      </c>
      <c r="B240" s="219">
        <v>186.08000200000001</v>
      </c>
      <c r="C240" s="220">
        <v>186.490005</v>
      </c>
      <c r="D240" s="220">
        <v>180.44000199999999</v>
      </c>
      <c r="E240" s="220">
        <v>185.78999300000001</v>
      </c>
      <c r="F240" s="220">
        <v>178.938828</v>
      </c>
      <c r="G240" s="220">
        <v>645534400</v>
      </c>
      <c r="H240" s="225" t="s">
        <v>331</v>
      </c>
      <c r="I240" s="220">
        <v>25.24</v>
      </c>
      <c r="J240" s="220">
        <v>25.344999000000001</v>
      </c>
      <c r="K240" s="220">
        <v>23.7075</v>
      </c>
      <c r="L240" s="220">
        <v>25.17</v>
      </c>
      <c r="M240" s="220">
        <v>24.942838999999999</v>
      </c>
      <c r="N240" s="220">
        <v>81350800</v>
      </c>
      <c r="O240" s="220"/>
      <c r="P240" s="196">
        <f t="shared" si="24"/>
        <v>1071920.803960396</v>
      </c>
      <c r="Q240" s="196">
        <f t="shared" si="136"/>
        <v>689878.35353788023</v>
      </c>
      <c r="R240" s="196">
        <f t="shared" si="137"/>
        <v>507496.74894354027</v>
      </c>
      <c r="S240" s="196">
        <f t="shared" si="27"/>
        <v>-611005.65275895072</v>
      </c>
      <c r="T240" s="224"/>
      <c r="U240" s="199">
        <f t="shared" si="16"/>
        <v>2.5849475299814224</v>
      </c>
      <c r="V240" s="196">
        <f t="shared" si="17"/>
        <v>1237541.4417580757</v>
      </c>
      <c r="W240" s="196">
        <f t="shared" si="18"/>
        <v>626535.78899912501</v>
      </c>
      <c r="X240" s="196">
        <f t="shared" si="19"/>
        <v>2269295.9064418166</v>
      </c>
      <c r="Y240" s="200">
        <f t="shared" si="20"/>
        <v>2.2692959064418168</v>
      </c>
      <c r="Z240" s="269">
        <f t="shared" si="21"/>
        <v>1658290.2536828658</v>
      </c>
      <c r="AA240" s="200">
        <f t="shared" si="22"/>
        <v>1.6582902536828659</v>
      </c>
      <c r="AB240" s="255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</row>
    <row r="241" spans="1:47" ht="19.5" customHeight="1">
      <c r="A241" s="218" t="s">
        <v>332</v>
      </c>
      <c r="B241" s="219">
        <v>186.86999499999999</v>
      </c>
      <c r="C241" s="220">
        <v>187.529999</v>
      </c>
      <c r="D241" s="220">
        <v>160.08999600000001</v>
      </c>
      <c r="E241" s="220">
        <v>169.820007</v>
      </c>
      <c r="F241" s="220">
        <v>163.85199</v>
      </c>
      <c r="G241" s="220">
        <v>1817070600</v>
      </c>
      <c r="H241" s="225" t="s">
        <v>332</v>
      </c>
      <c r="I241" s="220">
        <v>25.442499000000002</v>
      </c>
      <c r="J241" s="220">
        <v>25.625</v>
      </c>
      <c r="K241" s="220">
        <v>18.427499999999998</v>
      </c>
      <c r="L241" s="220">
        <v>20.702499</v>
      </c>
      <c r="M241" s="220">
        <v>20.515654000000001</v>
      </c>
      <c r="N241" s="220">
        <v>235472000</v>
      </c>
      <c r="O241" s="220"/>
      <c r="P241" s="196">
        <f t="shared" si="24"/>
        <v>951029.6792079208</v>
      </c>
      <c r="Q241" s="196">
        <f t="shared" si="136"/>
        <v>536232.55762181955</v>
      </c>
      <c r="R241" s="196">
        <f t="shared" si="137"/>
        <v>507496.74894354027</v>
      </c>
      <c r="S241" s="196">
        <f t="shared" si="27"/>
        <v>-615218.17631211295</v>
      </c>
      <c r="T241" s="224"/>
      <c r="U241" s="199">
        <f t="shared" si="16"/>
        <v>2.3707466461646289</v>
      </c>
      <c r="V241" s="196">
        <f t="shared" si="17"/>
        <v>1152917.6544313431</v>
      </c>
      <c r="W241" s="196">
        <f t="shared" si="18"/>
        <v>537699.47811923013</v>
      </c>
      <c r="X241" s="196">
        <f t="shared" si="19"/>
        <v>1994758.9857732807</v>
      </c>
      <c r="Y241" s="200">
        <f t="shared" si="20"/>
        <v>1.9947589857732808</v>
      </c>
      <c r="Z241" s="269">
        <f t="shared" si="21"/>
        <v>1379540.8094611678</v>
      </c>
      <c r="AA241" s="200">
        <f t="shared" si="22"/>
        <v>1.3795408094611679</v>
      </c>
      <c r="AB241" s="255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</row>
    <row r="242" spans="1:47" ht="19.5" customHeight="1">
      <c r="A242" s="218" t="s">
        <v>333</v>
      </c>
      <c r="B242" s="219">
        <v>170.070007</v>
      </c>
      <c r="C242" s="220">
        <v>175.58000200000001</v>
      </c>
      <c r="D242" s="220">
        <v>157.13000500000001</v>
      </c>
      <c r="E242" s="220">
        <v>169.36999499999999</v>
      </c>
      <c r="F242" s="220">
        <v>163.41783100000001</v>
      </c>
      <c r="G242" s="220">
        <v>1152121500</v>
      </c>
      <c r="H242" s="225" t="s">
        <v>333</v>
      </c>
      <c r="I242" s="220">
        <v>20.805</v>
      </c>
      <c r="J242" s="220">
        <v>22.114999999999998</v>
      </c>
      <c r="K242" s="220">
        <v>17.625</v>
      </c>
      <c r="L242" s="220">
        <v>20.459999</v>
      </c>
      <c r="M242" s="220">
        <v>20.275342999999999</v>
      </c>
      <c r="N242" s="220">
        <v>149764000</v>
      </c>
      <c r="O242" s="220"/>
      <c r="P242" s="196">
        <f t="shared" si="24"/>
        <v>933445.57425742573</v>
      </c>
      <c r="Q242" s="196">
        <f t="shared" si="136"/>
        <v>512880.14261753194</v>
      </c>
      <c r="R242" s="196">
        <f t="shared" si="137"/>
        <v>507496.74894354027</v>
      </c>
      <c r="S242" s="196">
        <f t="shared" si="27"/>
        <v>-619448.25204674667</v>
      </c>
      <c r="T242" s="224"/>
      <c r="U242" s="199">
        <f t="shared" si="16"/>
        <v>2.3261706178682142</v>
      </c>
      <c r="V242" s="196">
        <f t="shared" si="17"/>
        <v>1140608.7809659967</v>
      </c>
      <c r="W242" s="196">
        <f t="shared" si="18"/>
        <v>521160.52891925001</v>
      </c>
      <c r="X242" s="196">
        <f t="shared" si="19"/>
        <v>1953822.4658184978</v>
      </c>
      <c r="Y242" s="200">
        <f t="shared" si="20"/>
        <v>1.9538224658184977</v>
      </c>
      <c r="Z242" s="269">
        <f t="shared" si="21"/>
        <v>1334374.2137717512</v>
      </c>
      <c r="AA242" s="200">
        <f t="shared" si="22"/>
        <v>1.3343742137717511</v>
      </c>
      <c r="AB242" s="255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</row>
    <row r="243" spans="1:47" ht="19.5" customHeight="1">
      <c r="A243" s="218" t="s">
        <v>334</v>
      </c>
      <c r="B243" s="272">
        <v>173.11000100000001</v>
      </c>
      <c r="C243" s="273">
        <v>173.30999800000001</v>
      </c>
      <c r="D243" s="273">
        <v>143.46000699999999</v>
      </c>
      <c r="E243" s="273">
        <v>154.259995</v>
      </c>
      <c r="F243" s="273">
        <v>148.838852</v>
      </c>
      <c r="G243" s="273">
        <v>1395544900</v>
      </c>
      <c r="H243" s="275" t="s">
        <v>334</v>
      </c>
      <c r="I243" s="273">
        <v>21.34</v>
      </c>
      <c r="J243" s="273">
        <v>21.385000000000002</v>
      </c>
      <c r="K243" s="273">
        <v>14.61</v>
      </c>
      <c r="L243" s="273">
        <v>16.797501</v>
      </c>
      <c r="M243" s="273">
        <v>16.645899</v>
      </c>
      <c r="N243" s="273">
        <v>217454400</v>
      </c>
      <c r="O243" s="273"/>
      <c r="P243" s="196">
        <f t="shared" si="24"/>
        <v>852237.66534653446</v>
      </c>
      <c r="Q243" s="196">
        <f t="shared" si="136"/>
        <v>425144.90119955415</v>
      </c>
      <c r="R243" s="196">
        <f t="shared" si="137"/>
        <v>507496.74894354027</v>
      </c>
      <c r="S243" s="196">
        <f t="shared" si="27"/>
        <v>-623695.95309694135</v>
      </c>
      <c r="T243" s="274">
        <f>(P243-P231)/P231</f>
        <v>-5.6556563942609016E-2</v>
      </c>
      <c r="U243" s="199">
        <f t="shared" si="16"/>
        <v>2.1801238368444738</v>
      </c>
      <c r="V243" s="196">
        <f t="shared" si="17"/>
        <v>1083763.2447283727</v>
      </c>
      <c r="W243" s="196">
        <f t="shared" si="18"/>
        <v>460067.29163143132</v>
      </c>
      <c r="X243" s="196">
        <f t="shared" si="19"/>
        <v>1784879.3154896288</v>
      </c>
      <c r="Y243" s="200">
        <f t="shared" si="20"/>
        <v>1.7848793154896287</v>
      </c>
      <c r="Z243" s="269">
        <f t="shared" si="21"/>
        <v>1161183.3623926875</v>
      </c>
      <c r="AA243" s="200">
        <f t="shared" si="22"/>
        <v>1.1611833623926875</v>
      </c>
      <c r="AB243" s="255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</row>
    <row r="244" spans="1:47" ht="19.5" customHeight="1">
      <c r="A244" s="218" t="s">
        <v>335</v>
      </c>
      <c r="B244" s="219">
        <v>150.990005</v>
      </c>
      <c r="C244" s="220">
        <v>168.990005</v>
      </c>
      <c r="D244" s="220">
        <v>149.490005</v>
      </c>
      <c r="E244" s="220">
        <v>168.16000399999999</v>
      </c>
      <c r="F244" s="220">
        <v>162.71455399999999</v>
      </c>
      <c r="G244" s="220">
        <v>933706500</v>
      </c>
      <c r="H244" s="225" t="s">
        <v>335</v>
      </c>
      <c r="I244" s="220">
        <v>16.084999</v>
      </c>
      <c r="J244" s="220">
        <v>19.967500999999999</v>
      </c>
      <c r="K244" s="220">
        <v>15.7425</v>
      </c>
      <c r="L244" s="220">
        <v>19.7925</v>
      </c>
      <c r="M244" s="220">
        <v>19.627282999999998</v>
      </c>
      <c r="N244" s="220">
        <v>166696000</v>
      </c>
      <c r="O244" s="220"/>
      <c r="P244" s="196">
        <f t="shared" si="24"/>
        <v>888059.43564356421</v>
      </c>
      <c r="Q244" s="196">
        <f>((Q243+R243)/2)*K244/K243</f>
        <v>502467.87054680573</v>
      </c>
      <c r="R244" s="196">
        <f>(Q243+R243)/2</f>
        <v>466320.82507154718</v>
      </c>
      <c r="S244" s="196">
        <f t="shared" si="27"/>
        <v>-627961.35290151194</v>
      </c>
      <c r="T244" s="224"/>
      <c r="U244" s="199">
        <f t="shared" si="16"/>
        <v>2.1567891948400355</v>
      </c>
      <c r="V244" s="196">
        <f t="shared" si="17"/>
        <v>1069309.5970191802</v>
      </c>
      <c r="W244" s="196">
        <f t="shared" si="18"/>
        <v>441348.24411766825</v>
      </c>
      <c r="X244" s="196">
        <f t="shared" si="19"/>
        <v>1856848.1312619171</v>
      </c>
      <c r="Y244" s="200">
        <f t="shared" si="20"/>
        <v>1.8568481312619172</v>
      </c>
      <c r="Z244" s="269">
        <f t="shared" si="21"/>
        <v>1228886.778360405</v>
      </c>
      <c r="AA244" s="200">
        <f t="shared" si="22"/>
        <v>1.2288867783604049</v>
      </c>
      <c r="AB244" s="255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</row>
    <row r="245" spans="1:47" ht="19.5" customHeight="1">
      <c r="A245" s="218" t="s">
        <v>336</v>
      </c>
      <c r="B245" s="219">
        <v>167.33000200000001</v>
      </c>
      <c r="C245" s="220">
        <v>174.66000399999999</v>
      </c>
      <c r="D245" s="220">
        <v>166.570007</v>
      </c>
      <c r="E245" s="220">
        <v>173.19000199999999</v>
      </c>
      <c r="F245" s="220">
        <v>167.58169599999999</v>
      </c>
      <c r="G245" s="220">
        <v>535964100</v>
      </c>
      <c r="H245" s="225" t="s">
        <v>336</v>
      </c>
      <c r="I245" s="220">
        <v>19.594999000000001</v>
      </c>
      <c r="J245" s="220">
        <v>21.274999999999999</v>
      </c>
      <c r="K245" s="220">
        <v>19.3825</v>
      </c>
      <c r="L245" s="220">
        <v>20.905000999999999</v>
      </c>
      <c r="M245" s="220">
        <v>20.730501</v>
      </c>
      <c r="N245" s="220">
        <v>109219200</v>
      </c>
      <c r="O245" s="220"/>
      <c r="P245" s="196">
        <f t="shared" si="24"/>
        <v>989524.79405940569</v>
      </c>
      <c r="Q245" s="196">
        <f t="shared" ref="Q245:Q255" si="138">Q244*K245/K244</f>
        <v>618649.10280282435</v>
      </c>
      <c r="R245" s="196">
        <f t="shared" ref="R245:R255" si="139">R244</f>
        <v>466320.82507154718</v>
      </c>
      <c r="S245" s="196">
        <f t="shared" si="27"/>
        <v>-632244.52520526818</v>
      </c>
      <c r="T245" s="224"/>
      <c r="U245" s="199">
        <f t="shared" si="16"/>
        <v>2.3026622787414244</v>
      </c>
      <c r="V245" s="196">
        <f t="shared" si="17"/>
        <v>1140335.3479102692</v>
      </c>
      <c r="W245" s="196">
        <f t="shared" si="18"/>
        <v>508090.82270500099</v>
      </c>
      <c r="X245" s="196">
        <f t="shared" si="19"/>
        <v>2074494.7219337772</v>
      </c>
      <c r="Y245" s="200">
        <f t="shared" si="20"/>
        <v>2.0744947219337773</v>
      </c>
      <c r="Z245" s="269">
        <f t="shared" si="21"/>
        <v>1442250.1967285089</v>
      </c>
      <c r="AA245" s="200">
        <f t="shared" si="22"/>
        <v>1.4422501967285088</v>
      </c>
      <c r="AB245" s="255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</row>
    <row r="246" spans="1:47" ht="19.5" customHeight="1">
      <c r="A246" s="218" t="s">
        <v>337</v>
      </c>
      <c r="B246" s="219">
        <v>174.44000199999999</v>
      </c>
      <c r="C246" s="220">
        <v>182.83000200000001</v>
      </c>
      <c r="D246" s="220">
        <v>169.33999600000001</v>
      </c>
      <c r="E246" s="220">
        <v>179.66000399999999</v>
      </c>
      <c r="F246" s="220">
        <v>173.84219400000001</v>
      </c>
      <c r="G246" s="220">
        <v>781972700</v>
      </c>
      <c r="H246" s="225" t="s">
        <v>337</v>
      </c>
      <c r="I246" s="220">
        <v>21.2075</v>
      </c>
      <c r="J246" s="220">
        <v>23.290001</v>
      </c>
      <c r="K246" s="220">
        <v>19.962499999999999</v>
      </c>
      <c r="L246" s="220">
        <v>22.482500000000002</v>
      </c>
      <c r="M246" s="220">
        <v>22.294830000000001</v>
      </c>
      <c r="N246" s="220">
        <v>121992800</v>
      </c>
      <c r="O246" s="220"/>
      <c r="P246" s="196">
        <f t="shared" si="24"/>
        <v>1005980.1742574255</v>
      </c>
      <c r="Q246" s="196">
        <f t="shared" si="138"/>
        <v>637161.49695350858</v>
      </c>
      <c r="R246" s="196">
        <f t="shared" si="139"/>
        <v>466320.82507154718</v>
      </c>
      <c r="S246" s="196">
        <f t="shared" si="27"/>
        <v>-636545.54406029009</v>
      </c>
      <c r="T246" s="224"/>
      <c r="U246" s="199">
        <f t="shared" si="16"/>
        <v>2.3129546865377546</v>
      </c>
      <c r="V246" s="196">
        <f t="shared" si="17"/>
        <v>1151854.1140488831</v>
      </c>
      <c r="W246" s="196">
        <f t="shared" si="18"/>
        <v>515308.56998859299</v>
      </c>
      <c r="X246" s="196">
        <f t="shared" si="19"/>
        <v>2109462.4962824811</v>
      </c>
      <c r="Y246" s="200">
        <f t="shared" si="20"/>
        <v>2.1094624962824811</v>
      </c>
      <c r="Z246" s="269">
        <f t="shared" si="21"/>
        <v>1472916.952222191</v>
      </c>
      <c r="AA246" s="200">
        <f t="shared" si="22"/>
        <v>1.472916952222191</v>
      </c>
      <c r="AB246" s="255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</row>
    <row r="247" spans="1:47" ht="19.5" customHeight="1">
      <c r="A247" s="218" t="s">
        <v>338</v>
      </c>
      <c r="B247" s="219">
        <v>181.509995</v>
      </c>
      <c r="C247" s="220">
        <v>191.320007</v>
      </c>
      <c r="D247" s="220">
        <v>180.770004</v>
      </c>
      <c r="E247" s="220">
        <v>189.53999300000001</v>
      </c>
      <c r="F247" s="220">
        <v>183.73597699999999</v>
      </c>
      <c r="G247" s="220">
        <v>550157700</v>
      </c>
      <c r="H247" s="225" t="s">
        <v>338</v>
      </c>
      <c r="I247" s="220">
        <v>22.9025</v>
      </c>
      <c r="J247" s="220">
        <v>25.3825</v>
      </c>
      <c r="K247" s="220">
        <v>22.74</v>
      </c>
      <c r="L247" s="220">
        <v>24.92</v>
      </c>
      <c r="M247" s="220">
        <v>24.729399000000001</v>
      </c>
      <c r="N247" s="220">
        <v>88063200</v>
      </c>
      <c r="O247" s="220"/>
      <c r="P247" s="196">
        <f t="shared" si="24"/>
        <v>1073881.2118811877</v>
      </c>
      <c r="Q247" s="196">
        <f t="shared" si="138"/>
        <v>725813.52239062171</v>
      </c>
      <c r="R247" s="196">
        <f t="shared" si="139"/>
        <v>466320.82507154718</v>
      </c>
      <c r="S247" s="196">
        <f t="shared" si="27"/>
        <v>-640864.48382720794</v>
      </c>
      <c r="T247" s="224"/>
      <c r="U247" s="199">
        <f t="shared" si="16"/>
        <v>2.4033193847078747</v>
      </c>
      <c r="V247" s="196">
        <f t="shared" si="17"/>
        <v>1199384.8403855166</v>
      </c>
      <c r="W247" s="196">
        <f t="shared" si="18"/>
        <v>558520.3565583087</v>
      </c>
      <c r="X247" s="196">
        <f t="shared" si="19"/>
        <v>2266015.5593433566</v>
      </c>
      <c r="Y247" s="200">
        <f t="shared" si="20"/>
        <v>2.2660155593433569</v>
      </c>
      <c r="Z247" s="269">
        <f t="shared" si="21"/>
        <v>1625151.0755161487</v>
      </c>
      <c r="AA247" s="200">
        <f t="shared" si="22"/>
        <v>1.6251510755161487</v>
      </c>
      <c r="AB247" s="255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</row>
    <row r="248" spans="1:47" ht="19.5" customHeight="1">
      <c r="A248" s="218" t="s">
        <v>339</v>
      </c>
      <c r="B248" s="219">
        <v>190.779999</v>
      </c>
      <c r="C248" s="220">
        <v>191.320007</v>
      </c>
      <c r="D248" s="220">
        <v>173.86999499999999</v>
      </c>
      <c r="E248" s="220">
        <v>173.949997</v>
      </c>
      <c r="F248" s="220">
        <v>168.62338299999999</v>
      </c>
      <c r="G248" s="220">
        <v>901554000</v>
      </c>
      <c r="H248" s="225" t="s">
        <v>339</v>
      </c>
      <c r="I248" s="220">
        <v>25.232500000000002</v>
      </c>
      <c r="J248" s="220">
        <v>25.377500999999999</v>
      </c>
      <c r="K248" s="220">
        <v>20.815000999999999</v>
      </c>
      <c r="L248" s="220">
        <v>20.817499000000002</v>
      </c>
      <c r="M248" s="220">
        <v>20.658276000000001</v>
      </c>
      <c r="N248" s="220">
        <v>184002400</v>
      </c>
      <c r="O248" s="220"/>
      <c r="P248" s="196">
        <f t="shared" si="24"/>
        <v>1032891.0594059401</v>
      </c>
      <c r="Q248" s="196">
        <f t="shared" si="138"/>
        <v>664371.55648084055</v>
      </c>
      <c r="R248" s="196">
        <f t="shared" si="139"/>
        <v>466320.82507154718</v>
      </c>
      <c r="S248" s="196">
        <f t="shared" si="27"/>
        <v>-645201.41917648795</v>
      </c>
      <c r="T248" s="224"/>
      <c r="U248" s="199">
        <f t="shared" si="16"/>
        <v>2.3236338915544046</v>
      </c>
      <c r="V248" s="196">
        <f t="shared" si="17"/>
        <v>1170691.7336528434</v>
      </c>
      <c r="W248" s="196">
        <f t="shared" si="18"/>
        <v>525490.31447635544</v>
      </c>
      <c r="X248" s="196">
        <f t="shared" si="19"/>
        <v>2163583.4409583276</v>
      </c>
      <c r="Y248" s="200">
        <f t="shared" si="20"/>
        <v>2.1635834409583277</v>
      </c>
      <c r="Z248" s="269">
        <f t="shared" si="21"/>
        <v>1518382.0217818397</v>
      </c>
      <c r="AA248" s="200">
        <f t="shared" si="22"/>
        <v>1.5183820217818396</v>
      </c>
      <c r="AB248" s="255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</row>
    <row r="249" spans="1:47" ht="19.5" customHeight="1">
      <c r="A249" s="218" t="s">
        <v>340</v>
      </c>
      <c r="B249" s="219">
        <v>173.479996</v>
      </c>
      <c r="C249" s="220">
        <v>189.770004</v>
      </c>
      <c r="D249" s="220">
        <v>169.270004</v>
      </c>
      <c r="E249" s="220">
        <v>186.740005</v>
      </c>
      <c r="F249" s="220">
        <v>181.02174400000001</v>
      </c>
      <c r="G249" s="220">
        <v>688730400</v>
      </c>
      <c r="H249" s="225" t="s">
        <v>340</v>
      </c>
      <c r="I249" s="220">
        <v>20.727501</v>
      </c>
      <c r="J249" s="220">
        <v>24.695</v>
      </c>
      <c r="K249" s="220">
        <v>19.709999</v>
      </c>
      <c r="L249" s="220">
        <v>24.002500999999999</v>
      </c>
      <c r="M249" s="220">
        <v>23.818918</v>
      </c>
      <c r="N249" s="220">
        <v>121086000</v>
      </c>
      <c r="O249" s="220"/>
      <c r="P249" s="196">
        <f t="shared" si="24"/>
        <v>1005564.3801980194</v>
      </c>
      <c r="Q249" s="196">
        <f t="shared" si="138"/>
        <v>629102.1899958502</v>
      </c>
      <c r="R249" s="196">
        <f t="shared" si="139"/>
        <v>466320.82507154718</v>
      </c>
      <c r="S249" s="196">
        <f t="shared" si="27"/>
        <v>-649556.42508972331</v>
      </c>
      <c r="T249" s="224"/>
      <c r="U249" s="199">
        <f t="shared" si="16"/>
        <v>2.2659851375748534</v>
      </c>
      <c r="V249" s="196">
        <f t="shared" si="17"/>
        <v>1151563.0582072989</v>
      </c>
      <c r="W249" s="196">
        <f t="shared" si="18"/>
        <v>502006.63311757555</v>
      </c>
      <c r="X249" s="196">
        <f t="shared" si="19"/>
        <v>2100987.3952654167</v>
      </c>
      <c r="Y249" s="200">
        <f t="shared" si="20"/>
        <v>2.1009873952654168</v>
      </c>
      <c r="Z249" s="269">
        <f t="shared" si="21"/>
        <v>1451430.9701756933</v>
      </c>
      <c r="AA249" s="200">
        <f t="shared" si="22"/>
        <v>1.4514309701756933</v>
      </c>
      <c r="AB249" s="255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</row>
    <row r="250" spans="1:47" ht="19.5" customHeight="1">
      <c r="A250" s="218" t="s">
        <v>341</v>
      </c>
      <c r="B250" s="219">
        <v>190.320007</v>
      </c>
      <c r="C250" s="220">
        <v>195.550003</v>
      </c>
      <c r="D250" s="220">
        <v>188.38000500000001</v>
      </c>
      <c r="E250" s="220">
        <v>191.10000600000001</v>
      </c>
      <c r="F250" s="220">
        <v>185.657791</v>
      </c>
      <c r="G250" s="220">
        <v>494025500</v>
      </c>
      <c r="H250" s="225" t="s">
        <v>341</v>
      </c>
      <c r="I250" s="220">
        <v>24.897499</v>
      </c>
      <c r="J250" s="220">
        <v>26.200001</v>
      </c>
      <c r="K250" s="220">
        <v>24.4025</v>
      </c>
      <c r="L250" s="220">
        <v>25.037500000000001</v>
      </c>
      <c r="M250" s="220">
        <v>24.856449000000001</v>
      </c>
      <c r="N250" s="220">
        <v>78596800</v>
      </c>
      <c r="O250" s="220"/>
      <c r="P250" s="196">
        <f t="shared" si="24"/>
        <v>1119089.1386138611</v>
      </c>
      <c r="Q250" s="196">
        <f t="shared" si="138"/>
        <v>778877.06596909184</v>
      </c>
      <c r="R250" s="196">
        <f t="shared" si="139"/>
        <v>466320.82507154718</v>
      </c>
      <c r="S250" s="196">
        <f t="shared" si="27"/>
        <v>-653929.57686093042</v>
      </c>
      <c r="T250" s="224"/>
      <c r="U250" s="199">
        <f t="shared" si="16"/>
        <v>2.4244353211486156</v>
      </c>
      <c r="V250" s="196">
        <f t="shared" si="17"/>
        <v>1231030.3890983879</v>
      </c>
      <c r="W250" s="196">
        <f t="shared" si="18"/>
        <v>577100.81223745749</v>
      </c>
      <c r="X250" s="196">
        <f t="shared" si="19"/>
        <v>2364287.0296545001</v>
      </c>
      <c r="Y250" s="200">
        <f t="shared" si="20"/>
        <v>2.3642870296545002</v>
      </c>
      <c r="Z250" s="269">
        <f t="shared" si="21"/>
        <v>1710357.4527935698</v>
      </c>
      <c r="AA250" s="200">
        <f t="shared" si="22"/>
        <v>1.7103574527935699</v>
      </c>
      <c r="AB250" s="255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</row>
    <row r="251" spans="1:47" ht="19.5" customHeight="1">
      <c r="A251" s="218" t="s">
        <v>342</v>
      </c>
      <c r="B251" s="219">
        <v>191.429993</v>
      </c>
      <c r="C251" s="220">
        <v>194.979996</v>
      </c>
      <c r="D251" s="220">
        <v>179.199997</v>
      </c>
      <c r="E251" s="220">
        <v>187.470001</v>
      </c>
      <c r="F251" s="220">
        <v>182.13119499999999</v>
      </c>
      <c r="G251" s="220">
        <v>814286500</v>
      </c>
      <c r="H251" s="225" t="s">
        <v>342</v>
      </c>
      <c r="I251" s="220">
        <v>25.107500000000002</v>
      </c>
      <c r="J251" s="220">
        <v>26.012501</v>
      </c>
      <c r="K251" s="220">
        <v>21.927499999999998</v>
      </c>
      <c r="L251" s="220">
        <v>23.857500000000002</v>
      </c>
      <c r="M251" s="220">
        <v>23.684978000000001</v>
      </c>
      <c r="N251" s="220">
        <v>147426800</v>
      </c>
      <c r="O251" s="220"/>
      <c r="P251" s="196">
        <f t="shared" si="24"/>
        <v>1064554.4376237618</v>
      </c>
      <c r="Q251" s="196">
        <f t="shared" si="138"/>
        <v>699880.21161918901</v>
      </c>
      <c r="R251" s="196">
        <f t="shared" si="139"/>
        <v>466320.82507154718</v>
      </c>
      <c r="S251" s="196">
        <f t="shared" si="27"/>
        <v>-658320.95009785087</v>
      </c>
      <c r="T251" s="224"/>
      <c r="U251" s="199">
        <f t="shared" si="16"/>
        <v>2.325423887038327</v>
      </c>
      <c r="V251" s="196">
        <f t="shared" si="17"/>
        <v>1192856.0984053186</v>
      </c>
      <c r="W251" s="196">
        <f t="shared" si="18"/>
        <v>534535.14830746769</v>
      </c>
      <c r="X251" s="196">
        <f t="shared" si="19"/>
        <v>2230755.4743144978</v>
      </c>
      <c r="Y251" s="200">
        <f t="shared" si="20"/>
        <v>2.2307554743144977</v>
      </c>
      <c r="Z251" s="269">
        <f t="shared" si="21"/>
        <v>1572434.5242166468</v>
      </c>
      <c r="AA251" s="200">
        <f t="shared" si="22"/>
        <v>1.5724345242166469</v>
      </c>
      <c r="AB251" s="255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</row>
    <row r="252" spans="1:47" ht="19.5" customHeight="1">
      <c r="A252" s="218" t="s">
        <v>343</v>
      </c>
      <c r="B252" s="219">
        <v>186.220001</v>
      </c>
      <c r="C252" s="220">
        <v>194.71000699999999</v>
      </c>
      <c r="D252" s="220">
        <v>185.029999</v>
      </c>
      <c r="E252" s="220">
        <v>188.80999800000001</v>
      </c>
      <c r="F252" s="220">
        <v>183.433029</v>
      </c>
      <c r="G252" s="220">
        <v>550650200</v>
      </c>
      <c r="H252" s="225" t="s">
        <v>343</v>
      </c>
      <c r="I252" s="220">
        <v>23.540001</v>
      </c>
      <c r="J252" s="220">
        <v>25.674999</v>
      </c>
      <c r="K252" s="220">
        <v>23.225000000000001</v>
      </c>
      <c r="L252" s="220">
        <v>24.182500999999998</v>
      </c>
      <c r="M252" s="220">
        <v>24.007629000000001</v>
      </c>
      <c r="N252" s="220">
        <v>79662000</v>
      </c>
      <c r="O252" s="220"/>
      <c r="P252" s="196">
        <f t="shared" si="24"/>
        <v>1099188.1128712867</v>
      </c>
      <c r="Q252" s="196">
        <f t="shared" si="138"/>
        <v>741293.71405110788</v>
      </c>
      <c r="R252" s="196">
        <f t="shared" si="139"/>
        <v>466320.82507154718</v>
      </c>
      <c r="S252" s="196">
        <f t="shared" si="27"/>
        <v>-662730.62072325859</v>
      </c>
      <c r="T252" s="224"/>
      <c r="U252" s="199">
        <f t="shared" si="16"/>
        <v>2.3622100578879923</v>
      </c>
      <c r="V252" s="196">
        <f t="shared" si="17"/>
        <v>1217099.671078586</v>
      </c>
      <c r="W252" s="196">
        <f t="shared" si="18"/>
        <v>554369.05035532743</v>
      </c>
      <c r="X252" s="196">
        <f t="shared" si="19"/>
        <v>2306802.6519939415</v>
      </c>
      <c r="Y252" s="200">
        <f t="shared" si="20"/>
        <v>2.3068026519939413</v>
      </c>
      <c r="Z252" s="269">
        <f t="shared" si="21"/>
        <v>1644072.0312706828</v>
      </c>
      <c r="AA252" s="200">
        <f t="shared" si="22"/>
        <v>1.6440720312706829</v>
      </c>
      <c r="AB252" s="255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</row>
    <row r="253" spans="1:47" ht="19.5" customHeight="1">
      <c r="A253" s="218" t="s">
        <v>344</v>
      </c>
      <c r="B253" s="219">
        <v>189.5</v>
      </c>
      <c r="C253" s="220">
        <v>197.83000200000001</v>
      </c>
      <c r="D253" s="220">
        <v>181.820007</v>
      </c>
      <c r="E253" s="220">
        <v>197.08000200000001</v>
      </c>
      <c r="F253" s="220">
        <v>191.85363799999999</v>
      </c>
      <c r="G253" s="220">
        <v>576983400</v>
      </c>
      <c r="H253" s="225" t="s">
        <v>344</v>
      </c>
      <c r="I253" s="220">
        <v>24.360001</v>
      </c>
      <c r="J253" s="220">
        <v>26.442499000000002</v>
      </c>
      <c r="K253" s="220">
        <v>22.412500000000001</v>
      </c>
      <c r="L253" s="220">
        <v>26.2225</v>
      </c>
      <c r="M253" s="220">
        <v>26.032879000000001</v>
      </c>
      <c r="N253" s="220">
        <v>85729200</v>
      </c>
      <c r="O253" s="220"/>
      <c r="P253" s="196">
        <f t="shared" si="24"/>
        <v>1080118.8534653462</v>
      </c>
      <c r="Q253" s="196">
        <f t="shared" si="138"/>
        <v>715360.40327967517</v>
      </c>
      <c r="R253" s="196">
        <f t="shared" si="139"/>
        <v>466320.82507154718</v>
      </c>
      <c r="S253" s="196">
        <f t="shared" si="27"/>
        <v>-667158.66497627215</v>
      </c>
      <c r="T253" s="224"/>
      <c r="U253" s="199">
        <f t="shared" si="16"/>
        <v>2.3179488774111827</v>
      </c>
      <c r="V253" s="196">
        <f t="shared" si="17"/>
        <v>1203751.1894944275</v>
      </c>
      <c r="W253" s="196">
        <f t="shared" si="18"/>
        <v>536592.52451815538</v>
      </c>
      <c r="X253" s="196">
        <f t="shared" si="19"/>
        <v>2261800.0818165685</v>
      </c>
      <c r="Y253" s="200">
        <f t="shared" si="20"/>
        <v>2.2618000818165687</v>
      </c>
      <c r="Z253" s="269">
        <f t="shared" si="21"/>
        <v>1594641.4168402962</v>
      </c>
      <c r="AA253" s="200">
        <f t="shared" si="22"/>
        <v>1.5946414168402963</v>
      </c>
      <c r="AB253" s="255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</row>
    <row r="254" spans="1:47" ht="19.5" customHeight="1">
      <c r="A254" s="218" t="s">
        <v>345</v>
      </c>
      <c r="B254" s="219">
        <v>197.929993</v>
      </c>
      <c r="C254" s="220">
        <v>206.050003</v>
      </c>
      <c r="D254" s="220">
        <v>197.63000500000001</v>
      </c>
      <c r="E254" s="220">
        <v>205.10000600000001</v>
      </c>
      <c r="F254" s="220">
        <v>199.66095000000001</v>
      </c>
      <c r="G254" s="220">
        <v>351429700</v>
      </c>
      <c r="H254" s="225" t="s">
        <v>345</v>
      </c>
      <c r="I254" s="220">
        <v>26.454999999999998</v>
      </c>
      <c r="J254" s="220">
        <v>28.6</v>
      </c>
      <c r="K254" s="220">
        <v>26.377500999999999</v>
      </c>
      <c r="L254" s="220">
        <v>28.33</v>
      </c>
      <c r="M254" s="220">
        <v>28.125136999999999</v>
      </c>
      <c r="N254" s="220">
        <v>53265600</v>
      </c>
      <c r="O254" s="220"/>
      <c r="P254" s="196">
        <f t="shared" si="24"/>
        <v>1174039.6336633659</v>
      </c>
      <c r="Q254" s="196">
        <f t="shared" si="138"/>
        <v>841914.9917621878</v>
      </c>
      <c r="R254" s="196">
        <f t="shared" si="139"/>
        <v>466320.82507154718</v>
      </c>
      <c r="S254" s="196">
        <f t="shared" si="27"/>
        <v>-671605.15941367322</v>
      </c>
      <c r="T254" s="224"/>
      <c r="U254" s="199">
        <f t="shared" si="16"/>
        <v>2.4424476729258386</v>
      </c>
      <c r="V254" s="196">
        <f t="shared" si="17"/>
        <v>1269495.7356330412</v>
      </c>
      <c r="W254" s="196">
        <f t="shared" si="18"/>
        <v>597890.57621936803</v>
      </c>
      <c r="X254" s="196">
        <f t="shared" si="19"/>
        <v>2482275.4504971011</v>
      </c>
      <c r="Y254" s="200">
        <f t="shared" si="20"/>
        <v>2.482275450497101</v>
      </c>
      <c r="Z254" s="269">
        <f t="shared" si="21"/>
        <v>1810670.2910834278</v>
      </c>
      <c r="AA254" s="200">
        <f t="shared" si="22"/>
        <v>1.8106702910834278</v>
      </c>
      <c r="AB254" s="255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</row>
    <row r="255" spans="1:47" ht="19.5" customHeight="1">
      <c r="A255" s="218" t="s">
        <v>346</v>
      </c>
      <c r="B255" s="272">
        <v>205.11000100000001</v>
      </c>
      <c r="C255" s="273">
        <v>214.55999800000001</v>
      </c>
      <c r="D255" s="273">
        <v>199.229996</v>
      </c>
      <c r="E255" s="273">
        <v>212.61000100000001</v>
      </c>
      <c r="F255" s="273">
        <v>206.97178600000001</v>
      </c>
      <c r="G255" s="273">
        <v>429951100</v>
      </c>
      <c r="H255" s="275" t="s">
        <v>346</v>
      </c>
      <c r="I255" s="273">
        <v>28.337499999999999</v>
      </c>
      <c r="J255" s="273">
        <v>31.047501</v>
      </c>
      <c r="K255" s="273">
        <v>26.717500999999999</v>
      </c>
      <c r="L255" s="273">
        <v>30.4725</v>
      </c>
      <c r="M255" s="273">
        <v>30.252146</v>
      </c>
      <c r="N255" s="273">
        <v>74275600</v>
      </c>
      <c r="O255" s="273"/>
      <c r="P255" s="196">
        <f t="shared" si="24"/>
        <v>1183544.5306930689</v>
      </c>
      <c r="Q255" s="196">
        <f t="shared" si="138"/>
        <v>852767.0848850027</v>
      </c>
      <c r="R255" s="196">
        <f t="shared" si="139"/>
        <v>466320.82507154718</v>
      </c>
      <c r="S255" s="196">
        <f t="shared" si="27"/>
        <v>-676070.18091123016</v>
      </c>
      <c r="T255" s="274">
        <f>(P255-P243)/P243</f>
        <v>0.38874938156109229</v>
      </c>
      <c r="U255" s="199">
        <f t="shared" si="16"/>
        <v>2.440375869766763</v>
      </c>
      <c r="V255" s="196">
        <f t="shared" si="17"/>
        <v>1276149.1635538335</v>
      </c>
      <c r="W255" s="196">
        <f t="shared" si="18"/>
        <v>600078.98264260334</v>
      </c>
      <c r="X255" s="196">
        <f t="shared" si="19"/>
        <v>2502632.4406496189</v>
      </c>
      <c r="Y255" s="200">
        <f t="shared" si="20"/>
        <v>2.5026324406496188</v>
      </c>
      <c r="Z255" s="269">
        <f t="shared" si="21"/>
        <v>1826562.2597383887</v>
      </c>
      <c r="AA255" s="200">
        <f t="shared" si="22"/>
        <v>1.8265622597383886</v>
      </c>
      <c r="AB255" s="255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</row>
    <row r="256" spans="1:47" ht="19.5" customHeight="1">
      <c r="A256" s="218" t="s">
        <v>347</v>
      </c>
      <c r="B256" s="219">
        <v>214.39999399999999</v>
      </c>
      <c r="C256" s="220">
        <v>225.88000500000001</v>
      </c>
      <c r="D256" s="220">
        <v>212.240005</v>
      </c>
      <c r="E256" s="220">
        <v>219.070007</v>
      </c>
      <c r="F256" s="220">
        <v>213.722824</v>
      </c>
      <c r="G256" s="220">
        <v>585493000</v>
      </c>
      <c r="H256" s="225" t="s">
        <v>347</v>
      </c>
      <c r="I256" s="220">
        <v>30.977501</v>
      </c>
      <c r="J256" s="220">
        <v>34.299999</v>
      </c>
      <c r="K256" s="220">
        <v>30.337499999999999</v>
      </c>
      <c r="L256" s="220">
        <v>32.185001</v>
      </c>
      <c r="M256" s="220">
        <v>31.965461999999999</v>
      </c>
      <c r="N256" s="220">
        <v>85392800</v>
      </c>
      <c r="O256" s="220"/>
      <c r="P256" s="196">
        <f t="shared" si="24"/>
        <v>1260831.7128712868</v>
      </c>
      <c r="Q256" s="196">
        <f>((Q255+R255)/2)*K256/K255</f>
        <v>748906.67110495898</v>
      </c>
      <c r="R256" s="196">
        <f>(Q255+R255)/2</f>
        <v>659543.95497827488</v>
      </c>
      <c r="S256" s="196">
        <f t="shared" si="27"/>
        <v>-680553.80666502693</v>
      </c>
      <c r="T256" s="224"/>
      <c r="U256" s="199">
        <f t="shared" si="16"/>
        <v>2.8217837429491937</v>
      </c>
      <c r="V256" s="196">
        <f t="shared" si="17"/>
        <v>1515744.3957890444</v>
      </c>
      <c r="W256" s="196">
        <f t="shared" si="18"/>
        <v>835190.58912401751</v>
      </c>
      <c r="X256" s="196">
        <f t="shared" si="19"/>
        <v>2669282.3389545204</v>
      </c>
      <c r="Y256" s="200">
        <f t="shared" si="20"/>
        <v>2.6692823389545204</v>
      </c>
      <c r="Z256" s="269">
        <f t="shared" si="21"/>
        <v>1988728.5322894934</v>
      </c>
      <c r="AA256" s="200">
        <f t="shared" si="22"/>
        <v>1.9887285322894934</v>
      </c>
      <c r="AB256" s="255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</row>
    <row r="257" spans="1:47" ht="19.5" customHeight="1">
      <c r="A257" s="218" t="s">
        <v>348</v>
      </c>
      <c r="B257" s="219">
        <v>220.13999899999999</v>
      </c>
      <c r="C257" s="220">
        <v>237.470001</v>
      </c>
      <c r="D257" s="220">
        <v>198.16999799999999</v>
      </c>
      <c r="E257" s="220">
        <v>205.800003</v>
      </c>
      <c r="F257" s="220">
        <v>200.77671799999999</v>
      </c>
      <c r="G257" s="220">
        <v>952392300</v>
      </c>
      <c r="H257" s="225" t="s">
        <v>348</v>
      </c>
      <c r="I257" s="220">
        <v>32.509998000000003</v>
      </c>
      <c r="J257" s="220">
        <v>37.759998000000003</v>
      </c>
      <c r="K257" s="220">
        <v>26.087499999999999</v>
      </c>
      <c r="L257" s="220">
        <v>28.395</v>
      </c>
      <c r="M257" s="220">
        <v>28.201315000000001</v>
      </c>
      <c r="N257" s="220">
        <v>152984800</v>
      </c>
      <c r="O257" s="220"/>
      <c r="P257" s="196">
        <f t="shared" si="24"/>
        <v>1177247.5128712868</v>
      </c>
      <c r="Q257" s="196">
        <f t="shared" ref="Q257:Q267" si="140">Q256*K257/K256</f>
        <v>643991.85109025519</v>
      </c>
      <c r="R257" s="196">
        <f t="shared" ref="R257:R267" si="141">R256</f>
        <v>659543.95497827488</v>
      </c>
      <c r="S257" s="196">
        <f t="shared" si="27"/>
        <v>-685056.1141927978</v>
      </c>
      <c r="T257" s="224"/>
      <c r="U257" s="199">
        <f t="shared" si="16"/>
        <v>2.6812277560851414</v>
      </c>
      <c r="V257" s="196">
        <f t="shared" si="17"/>
        <v>1457235.4557890445</v>
      </c>
      <c r="W257" s="196">
        <f t="shared" si="18"/>
        <v>772179.3415962467</v>
      </c>
      <c r="X257" s="196">
        <f t="shared" si="19"/>
        <v>2480783.3189398171</v>
      </c>
      <c r="Y257" s="200">
        <f t="shared" si="20"/>
        <v>2.480783318939817</v>
      </c>
      <c r="Z257" s="269">
        <f t="shared" si="21"/>
        <v>1795727.2047470193</v>
      </c>
      <c r="AA257" s="200">
        <f t="shared" si="22"/>
        <v>1.7957272047470194</v>
      </c>
      <c r="AB257" s="255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</row>
    <row r="258" spans="1:47" ht="19.5" customHeight="1">
      <c r="A258" s="218" t="s">
        <v>349</v>
      </c>
      <c r="B258" s="219">
        <v>208.88000500000001</v>
      </c>
      <c r="C258" s="220">
        <v>219.61000100000001</v>
      </c>
      <c r="D258" s="220">
        <v>164.929993</v>
      </c>
      <c r="E258" s="220">
        <v>190.39999399999999</v>
      </c>
      <c r="F258" s="220">
        <v>185.75262499999999</v>
      </c>
      <c r="G258" s="220">
        <v>2191775700</v>
      </c>
      <c r="H258" s="225" t="s">
        <v>349</v>
      </c>
      <c r="I258" s="220">
        <v>28.9925</v>
      </c>
      <c r="J258" s="220">
        <v>31.982500000000002</v>
      </c>
      <c r="K258" s="220">
        <v>17.0075</v>
      </c>
      <c r="L258" s="220">
        <v>22.395</v>
      </c>
      <c r="M258" s="220">
        <v>22.242236999999999</v>
      </c>
      <c r="N258" s="220">
        <v>303825200</v>
      </c>
      <c r="O258" s="220"/>
      <c r="P258" s="196">
        <f t="shared" si="24"/>
        <v>979782.13663366321</v>
      </c>
      <c r="Q258" s="196">
        <f t="shared" si="140"/>
        <v>419844.42385884107</v>
      </c>
      <c r="R258" s="196">
        <f t="shared" si="141"/>
        <v>659543.95497827488</v>
      </c>
      <c r="S258" s="196">
        <f t="shared" si="27"/>
        <v>-689577.18133526773</v>
      </c>
      <c r="T258" s="224"/>
      <c r="U258" s="199">
        <f t="shared" si="16"/>
        <v>2.3772916737726404</v>
      </c>
      <c r="V258" s="196">
        <f t="shared" si="17"/>
        <v>1319009.692422708</v>
      </c>
      <c r="W258" s="196">
        <f t="shared" si="18"/>
        <v>629432.5110874403</v>
      </c>
      <c r="X258" s="196">
        <f t="shared" si="19"/>
        <v>2059170.5154707793</v>
      </c>
      <c r="Y258" s="200">
        <f t="shared" si="20"/>
        <v>2.0591705154707793</v>
      </c>
      <c r="Z258" s="269">
        <f t="shared" si="21"/>
        <v>1369593.3341355114</v>
      </c>
      <c r="AA258" s="200">
        <f t="shared" si="22"/>
        <v>1.3695933341355113</v>
      </c>
      <c r="AB258" s="255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</row>
    <row r="259" spans="1:47" ht="19.5" customHeight="1">
      <c r="A259" s="218" t="s">
        <v>350</v>
      </c>
      <c r="B259" s="219">
        <v>184.770004</v>
      </c>
      <c r="C259" s="220">
        <v>220.03999300000001</v>
      </c>
      <c r="D259" s="220">
        <v>180.86000100000001</v>
      </c>
      <c r="E259" s="220">
        <v>218.91000399999999</v>
      </c>
      <c r="F259" s="220">
        <v>214.02186599999999</v>
      </c>
      <c r="G259" s="220">
        <v>1092071200</v>
      </c>
      <c r="H259" s="225" t="s">
        <v>350</v>
      </c>
      <c r="I259" s="220">
        <v>21.105</v>
      </c>
      <c r="J259" s="220">
        <v>29.462499999999999</v>
      </c>
      <c r="K259" s="220">
        <v>20.1875</v>
      </c>
      <c r="L259" s="220">
        <v>29.245000999999998</v>
      </c>
      <c r="M259" s="220">
        <v>29.048622000000002</v>
      </c>
      <c r="N259" s="220">
        <v>181504400</v>
      </c>
      <c r="O259" s="220"/>
      <c r="P259" s="196">
        <f t="shared" si="24"/>
        <v>1074415.8475247524</v>
      </c>
      <c r="Q259" s="196">
        <f t="shared" si="140"/>
        <v>498345.39506984293</v>
      </c>
      <c r="R259" s="196">
        <f t="shared" si="141"/>
        <v>659543.95497827488</v>
      </c>
      <c r="S259" s="196">
        <f t="shared" si="27"/>
        <v>-694117.08625749801</v>
      </c>
      <c r="T259" s="224"/>
      <c r="U259" s="199">
        <f t="shared" si="16"/>
        <v>2.4980796998559645</v>
      </c>
      <c r="V259" s="196">
        <f t="shared" si="17"/>
        <v>1385253.2900464705</v>
      </c>
      <c r="W259" s="196">
        <f t="shared" si="18"/>
        <v>691136.20378897246</v>
      </c>
      <c r="X259" s="196">
        <f t="shared" si="19"/>
        <v>2232305.1975728702</v>
      </c>
      <c r="Y259" s="200">
        <f t="shared" si="20"/>
        <v>2.2323051975728703</v>
      </c>
      <c r="Z259" s="269">
        <f t="shared" si="21"/>
        <v>1538188.1113153722</v>
      </c>
      <c r="AA259" s="200">
        <f t="shared" si="22"/>
        <v>1.5381881113153721</v>
      </c>
      <c r="AB259" s="255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</row>
    <row r="260" spans="1:47" ht="19.5" customHeight="1">
      <c r="A260" s="218" t="s">
        <v>351</v>
      </c>
      <c r="B260" s="219">
        <v>214.5</v>
      </c>
      <c r="C260" s="220">
        <v>233.60000600000001</v>
      </c>
      <c r="D260" s="220">
        <v>211.11999499999999</v>
      </c>
      <c r="E260" s="220">
        <v>233.36000100000001</v>
      </c>
      <c r="F260" s="220">
        <v>228.149216</v>
      </c>
      <c r="G260" s="220">
        <v>846592000</v>
      </c>
      <c r="H260" s="225" t="s">
        <v>351</v>
      </c>
      <c r="I260" s="220">
        <v>27.985001</v>
      </c>
      <c r="J260" s="220">
        <v>33.047500999999997</v>
      </c>
      <c r="K260" s="220">
        <v>27.09</v>
      </c>
      <c r="L260" s="220">
        <v>32.8675</v>
      </c>
      <c r="M260" s="220">
        <v>32.646796999999999</v>
      </c>
      <c r="N260" s="220">
        <v>138845600</v>
      </c>
      <c r="O260" s="220"/>
      <c r="P260" s="196">
        <f t="shared" si="24"/>
        <v>1254178.1881188117</v>
      </c>
      <c r="Q260" s="196">
        <f t="shared" si="140"/>
        <v>668739.40569372359</v>
      </c>
      <c r="R260" s="196">
        <f t="shared" si="141"/>
        <v>659543.95497827488</v>
      </c>
      <c r="S260" s="196">
        <f t="shared" si="27"/>
        <v>-698675.90745023754</v>
      </c>
      <c r="T260" s="224"/>
      <c r="U260" s="199">
        <f t="shared" si="16"/>
        <v>2.7390698930510773</v>
      </c>
      <c r="V260" s="196">
        <f t="shared" si="17"/>
        <v>1511086.9284623121</v>
      </c>
      <c r="W260" s="196">
        <f t="shared" si="18"/>
        <v>812411.02101207455</v>
      </c>
      <c r="X260" s="196">
        <f t="shared" si="19"/>
        <v>2582461.5487908102</v>
      </c>
      <c r="Y260" s="200">
        <f t="shared" si="20"/>
        <v>2.58246154879081</v>
      </c>
      <c r="Z260" s="269">
        <f t="shared" si="21"/>
        <v>1883785.6413405726</v>
      </c>
      <c r="AA260" s="200">
        <f t="shared" si="22"/>
        <v>1.8837856413405727</v>
      </c>
      <c r="AB260" s="255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</row>
    <row r="261" spans="1:47" ht="19.5" customHeight="1">
      <c r="A261" s="218" t="s">
        <v>352</v>
      </c>
      <c r="B261" s="219">
        <v>232.46000699999999</v>
      </c>
      <c r="C261" s="220">
        <v>251.14999399999999</v>
      </c>
      <c r="D261" s="220">
        <v>231.470001</v>
      </c>
      <c r="E261" s="220">
        <v>247.60000600000001</v>
      </c>
      <c r="F261" s="220">
        <v>242.07122799999999</v>
      </c>
      <c r="G261" s="220">
        <v>928360400</v>
      </c>
      <c r="H261" s="225" t="s">
        <v>352</v>
      </c>
      <c r="I261" s="220">
        <v>32.709999000000003</v>
      </c>
      <c r="J261" s="220">
        <v>38.130001</v>
      </c>
      <c r="K261" s="220">
        <v>32.307499</v>
      </c>
      <c r="L261" s="220">
        <v>36.922500999999997</v>
      </c>
      <c r="M261" s="220">
        <v>36.674571999999998</v>
      </c>
      <c r="N261" s="220">
        <v>144789600</v>
      </c>
      <c r="O261" s="220"/>
      <c r="P261" s="196">
        <f t="shared" si="24"/>
        <v>1375069.3128712869</v>
      </c>
      <c r="Q261" s="196">
        <f t="shared" si="140"/>
        <v>797537.7512259346</v>
      </c>
      <c r="R261" s="196">
        <f t="shared" si="141"/>
        <v>659543.95497827488</v>
      </c>
      <c r="S261" s="196">
        <f t="shared" si="27"/>
        <v>-703253.72373128019</v>
      </c>
      <c r="T261" s="224"/>
      <c r="U261" s="199">
        <f t="shared" si="16"/>
        <v>2.8931425447055386</v>
      </c>
      <c r="V261" s="196">
        <f t="shared" si="17"/>
        <v>1595710.7157890447</v>
      </c>
      <c r="W261" s="196">
        <f t="shared" si="18"/>
        <v>892456.99205776455</v>
      </c>
      <c r="X261" s="196">
        <f t="shared" si="19"/>
        <v>2832151.0190754961</v>
      </c>
      <c r="Y261" s="200">
        <f t="shared" si="20"/>
        <v>2.8321510190754959</v>
      </c>
      <c r="Z261" s="269">
        <f t="shared" si="21"/>
        <v>2128897.2953442158</v>
      </c>
      <c r="AA261" s="200">
        <f t="shared" si="22"/>
        <v>2.128897295344216</v>
      </c>
      <c r="AB261" s="255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</row>
    <row r="262" spans="1:47" ht="19.5" customHeight="1">
      <c r="A262" s="218" t="s">
        <v>353</v>
      </c>
      <c r="B262" s="219">
        <v>247.63999899999999</v>
      </c>
      <c r="C262" s="220">
        <v>269.790009</v>
      </c>
      <c r="D262" s="220">
        <v>247.08000200000001</v>
      </c>
      <c r="E262" s="220">
        <v>265.790009</v>
      </c>
      <c r="F262" s="220">
        <v>260.30694599999998</v>
      </c>
      <c r="G262" s="220">
        <v>924935100</v>
      </c>
      <c r="H262" s="225" t="s">
        <v>353</v>
      </c>
      <c r="I262" s="220">
        <v>37.009998000000003</v>
      </c>
      <c r="J262" s="220">
        <v>43.845001000000003</v>
      </c>
      <c r="K262" s="220">
        <v>36.849997999999999</v>
      </c>
      <c r="L262" s="220">
        <v>42.419998</v>
      </c>
      <c r="M262" s="220">
        <v>42.135147000000003</v>
      </c>
      <c r="N262" s="220">
        <v>122141200</v>
      </c>
      <c r="O262" s="220"/>
      <c r="P262" s="196">
        <f t="shared" si="24"/>
        <v>1467801.9920792079</v>
      </c>
      <c r="Q262" s="196">
        <f t="shared" si="140"/>
        <v>909673.15475581028</v>
      </c>
      <c r="R262" s="196">
        <f t="shared" si="141"/>
        <v>659543.95497827488</v>
      </c>
      <c r="S262" s="196">
        <f t="shared" si="27"/>
        <v>-707850.61424682708</v>
      </c>
      <c r="T262" s="224"/>
      <c r="U262" s="199">
        <f t="shared" si="16"/>
        <v>3.0053600353529939</v>
      </c>
      <c r="V262" s="196">
        <f t="shared" si="17"/>
        <v>1660623.5912345895</v>
      </c>
      <c r="W262" s="196">
        <f t="shared" si="18"/>
        <v>952772.97698776238</v>
      </c>
      <c r="X262" s="196">
        <f t="shared" si="19"/>
        <v>3037019.1018132931</v>
      </c>
      <c r="Y262" s="200">
        <f t="shared" si="20"/>
        <v>3.0370191018132933</v>
      </c>
      <c r="Z262" s="269">
        <f t="shared" si="21"/>
        <v>2329168.487566466</v>
      </c>
      <c r="AA262" s="200">
        <f t="shared" si="22"/>
        <v>2.329168487566466</v>
      </c>
      <c r="AB262" s="255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</row>
    <row r="263" spans="1:47" ht="19.5" customHeight="1">
      <c r="A263" s="218" t="s">
        <v>354</v>
      </c>
      <c r="B263" s="219">
        <v>268</v>
      </c>
      <c r="C263" s="220">
        <v>296.75</v>
      </c>
      <c r="D263" s="220">
        <v>264.63000499999998</v>
      </c>
      <c r="E263" s="220">
        <v>294.88000499999998</v>
      </c>
      <c r="F263" s="220">
        <v>288.79684400000002</v>
      </c>
      <c r="G263" s="220">
        <v>701414600</v>
      </c>
      <c r="H263" s="225" t="s">
        <v>354</v>
      </c>
      <c r="I263" s="220">
        <v>43.137501</v>
      </c>
      <c r="J263" s="220">
        <v>52.674999</v>
      </c>
      <c r="K263" s="220">
        <v>41.987499</v>
      </c>
      <c r="L263" s="220">
        <v>52.080002</v>
      </c>
      <c r="M263" s="220">
        <v>51.730288999999999</v>
      </c>
      <c r="N263" s="220">
        <v>74779000</v>
      </c>
      <c r="O263" s="220"/>
      <c r="P263" s="196">
        <f t="shared" si="24"/>
        <v>1572059.4356435642</v>
      </c>
      <c r="Q263" s="196">
        <f t="shared" si="140"/>
        <v>1036496.6824594245</v>
      </c>
      <c r="R263" s="196">
        <f t="shared" si="141"/>
        <v>659543.95497827488</v>
      </c>
      <c r="S263" s="196">
        <f t="shared" si="27"/>
        <v>-712466.65847285546</v>
      </c>
      <c r="T263" s="224"/>
      <c r="U263" s="199">
        <f t="shared" si="16"/>
        <v>3.1322215069055921</v>
      </c>
      <c r="V263" s="196">
        <f t="shared" si="17"/>
        <v>1733603.8017296386</v>
      </c>
      <c r="W263" s="196">
        <f t="shared" si="18"/>
        <v>1021137.1432567831</v>
      </c>
      <c r="X263" s="196">
        <f t="shared" si="19"/>
        <v>3268100.0730812633</v>
      </c>
      <c r="Y263" s="200">
        <f t="shared" si="20"/>
        <v>3.2681000730812633</v>
      </c>
      <c r="Z263" s="269">
        <f t="shared" si="21"/>
        <v>2555633.4146084078</v>
      </c>
      <c r="AA263" s="200">
        <f t="shared" si="22"/>
        <v>2.5556334146084079</v>
      </c>
      <c r="AB263" s="255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</row>
    <row r="264" spans="1:47" ht="19.5" customHeight="1">
      <c r="A264" s="218" t="s">
        <v>355</v>
      </c>
      <c r="B264" s="219">
        <v>297.61999500000002</v>
      </c>
      <c r="C264" s="220">
        <v>303.5</v>
      </c>
      <c r="D264" s="220">
        <v>260.10998499999999</v>
      </c>
      <c r="E264" s="220">
        <v>277.83999599999999</v>
      </c>
      <c r="F264" s="220">
        <v>272.10830700000002</v>
      </c>
      <c r="G264" s="220">
        <v>1325374300</v>
      </c>
      <c r="H264" s="225" t="s">
        <v>355</v>
      </c>
      <c r="I264" s="220">
        <v>52.994999</v>
      </c>
      <c r="J264" s="220">
        <v>55.014999000000003</v>
      </c>
      <c r="K264" s="220">
        <v>40.189999</v>
      </c>
      <c r="L264" s="220">
        <v>45.825001</v>
      </c>
      <c r="M264" s="220">
        <v>45.517291999999998</v>
      </c>
      <c r="N264" s="220">
        <v>135627600</v>
      </c>
      <c r="O264" s="220"/>
      <c r="P264" s="196">
        <f t="shared" si="24"/>
        <v>1545207.8316831682</v>
      </c>
      <c r="Q264" s="196">
        <f t="shared" si="140"/>
        <v>992123.88505320565</v>
      </c>
      <c r="R264" s="196">
        <f t="shared" si="141"/>
        <v>659543.95497827488</v>
      </c>
      <c r="S264" s="196">
        <f t="shared" si="27"/>
        <v>-717101.93621649232</v>
      </c>
      <c r="T264" s="224"/>
      <c r="U264" s="199">
        <f t="shared" si="16"/>
        <v>3.074530516949868</v>
      </c>
      <c r="V264" s="196">
        <f t="shared" si="17"/>
        <v>1714807.6789573617</v>
      </c>
      <c r="W264" s="196">
        <f t="shared" si="18"/>
        <v>997705.74274086941</v>
      </c>
      <c r="X264" s="196">
        <f t="shared" si="19"/>
        <v>3196875.6717146486</v>
      </c>
      <c r="Y264" s="200">
        <f t="shared" si="20"/>
        <v>3.1968756717146487</v>
      </c>
      <c r="Z264" s="269">
        <f t="shared" si="21"/>
        <v>2479773.7354981564</v>
      </c>
      <c r="AA264" s="200">
        <f t="shared" si="22"/>
        <v>2.4797737354981564</v>
      </c>
      <c r="AB264" s="255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</row>
    <row r="265" spans="1:47" ht="19.5" customHeight="1">
      <c r="A265" s="218" t="s">
        <v>356</v>
      </c>
      <c r="B265" s="219">
        <v>281.790009</v>
      </c>
      <c r="C265" s="220">
        <v>297.459991</v>
      </c>
      <c r="D265" s="220">
        <v>267.07000699999998</v>
      </c>
      <c r="E265" s="220">
        <v>269.38000499999998</v>
      </c>
      <c r="F265" s="220">
        <v>263.82287600000001</v>
      </c>
      <c r="G265" s="220">
        <v>936826500</v>
      </c>
      <c r="H265" s="225" t="s">
        <v>356</v>
      </c>
      <c r="I265" s="220">
        <v>47.055</v>
      </c>
      <c r="J265" s="220">
        <v>52.200001</v>
      </c>
      <c r="K265" s="220">
        <v>41.904998999999997</v>
      </c>
      <c r="L265" s="220">
        <v>42.75</v>
      </c>
      <c r="M265" s="220">
        <v>42.462935999999999</v>
      </c>
      <c r="N265" s="220">
        <v>113851000</v>
      </c>
      <c r="O265" s="220"/>
      <c r="P265" s="196">
        <f t="shared" si="24"/>
        <v>1586554.4970297029</v>
      </c>
      <c r="Q265" s="196">
        <f t="shared" si="140"/>
        <v>1034460.100659139</v>
      </c>
      <c r="R265" s="196">
        <f t="shared" si="141"/>
        <v>659543.95497827488</v>
      </c>
      <c r="S265" s="196">
        <f t="shared" si="27"/>
        <v>-721756.52761739434</v>
      </c>
      <c r="T265" s="224"/>
      <c r="U265" s="199">
        <f t="shared" si="16"/>
        <v>3.1119891072168349</v>
      </c>
      <c r="V265" s="196">
        <f t="shared" si="17"/>
        <v>1743750.344699936</v>
      </c>
      <c r="W265" s="196">
        <f t="shared" si="18"/>
        <v>1021993.8170825416</v>
      </c>
      <c r="X265" s="196">
        <f t="shared" si="19"/>
        <v>3280558.5526671167</v>
      </c>
      <c r="Y265" s="200">
        <f t="shared" si="20"/>
        <v>3.2805585526671166</v>
      </c>
      <c r="Z265" s="269">
        <f t="shared" si="21"/>
        <v>2558802.0250497223</v>
      </c>
      <c r="AA265" s="200">
        <f t="shared" si="22"/>
        <v>2.5588020250497223</v>
      </c>
      <c r="AB265" s="255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</row>
    <row r="266" spans="1:47" ht="19.5" customHeight="1">
      <c r="A266" s="218" t="s">
        <v>357</v>
      </c>
      <c r="B266" s="219">
        <v>271.85000600000001</v>
      </c>
      <c r="C266" s="220">
        <v>300.17001299999998</v>
      </c>
      <c r="D266" s="220">
        <v>266.97000100000002</v>
      </c>
      <c r="E266" s="220">
        <v>299.61999500000002</v>
      </c>
      <c r="F266" s="220">
        <v>293.43899499999998</v>
      </c>
      <c r="G266" s="220">
        <v>751645800</v>
      </c>
      <c r="H266" s="225" t="s">
        <v>357</v>
      </c>
      <c r="I266" s="220">
        <v>43.400002000000001</v>
      </c>
      <c r="J266" s="220">
        <v>52.66</v>
      </c>
      <c r="K266" s="220">
        <v>41.900002000000001</v>
      </c>
      <c r="L266" s="220">
        <v>52.404998999999997</v>
      </c>
      <c r="M266" s="220">
        <v>52.053103999999998</v>
      </c>
      <c r="N266" s="220">
        <v>70319600</v>
      </c>
      <c r="O266" s="220"/>
      <c r="P266" s="196">
        <f t="shared" si="24"/>
        <v>1585960.4019801982</v>
      </c>
      <c r="Q266" s="196">
        <f t="shared" si="140"/>
        <v>1034336.7455166418</v>
      </c>
      <c r="R266" s="196">
        <f t="shared" si="141"/>
        <v>659543.95497827488</v>
      </c>
      <c r="S266" s="196">
        <f t="shared" si="27"/>
        <v>-726430.51314913342</v>
      </c>
      <c r="T266" s="224"/>
      <c r="U266" s="199">
        <f t="shared" si="16"/>
        <v>3.0911481777163172</v>
      </c>
      <c r="V266" s="196">
        <f t="shared" si="17"/>
        <v>1743334.4781652824</v>
      </c>
      <c r="W266" s="196">
        <f t="shared" si="18"/>
        <v>1016903.965016149</v>
      </c>
      <c r="X266" s="196">
        <f t="shared" si="19"/>
        <v>3279841.1024751151</v>
      </c>
      <c r="Y266" s="200">
        <f t="shared" si="20"/>
        <v>3.2798411024751153</v>
      </c>
      <c r="Z266" s="269">
        <f t="shared" si="21"/>
        <v>2553410.5893259817</v>
      </c>
      <c r="AA266" s="200">
        <f t="shared" si="22"/>
        <v>2.5534105893259817</v>
      </c>
      <c r="AB266" s="255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</row>
    <row r="267" spans="1:47" ht="19.5" customHeight="1">
      <c r="A267" s="218" t="s">
        <v>358</v>
      </c>
      <c r="B267" s="272">
        <v>301.97000100000002</v>
      </c>
      <c r="C267" s="273">
        <v>314.69000199999999</v>
      </c>
      <c r="D267" s="273">
        <v>298.08999599999999</v>
      </c>
      <c r="E267" s="273">
        <v>313.73998999999998</v>
      </c>
      <c r="F267" s="273">
        <v>307.26773100000003</v>
      </c>
      <c r="G267" s="273">
        <v>569870600</v>
      </c>
      <c r="H267" s="275" t="s">
        <v>358</v>
      </c>
      <c r="I267" s="273">
        <v>53.255001</v>
      </c>
      <c r="J267" s="273">
        <v>57.959999000000003</v>
      </c>
      <c r="K267" s="273">
        <v>51.880001</v>
      </c>
      <c r="L267" s="273">
        <v>57.555</v>
      </c>
      <c r="M267" s="273">
        <v>57.168526</v>
      </c>
      <c r="N267" s="273">
        <v>56182800</v>
      </c>
      <c r="O267" s="273"/>
      <c r="P267" s="196">
        <f t="shared" si="24"/>
        <v>1770831.6594059407</v>
      </c>
      <c r="Q267" s="196">
        <f t="shared" si="140"/>
        <v>1280701.4040653296</v>
      </c>
      <c r="R267" s="196">
        <f t="shared" si="141"/>
        <v>659543.95497827488</v>
      </c>
      <c r="S267" s="196">
        <f t="shared" si="27"/>
        <v>-731123.97362058808</v>
      </c>
      <c r="T267" s="274">
        <f>(P267-P255)/P255</f>
        <v>0.49621042004136828</v>
      </c>
      <c r="U267" s="199">
        <f t="shared" si="16"/>
        <v>3.324163482629066</v>
      </c>
      <c r="V267" s="196">
        <f t="shared" si="17"/>
        <v>1872744.3583633024</v>
      </c>
      <c r="W267" s="196">
        <f t="shared" si="18"/>
        <v>1141620.3847427145</v>
      </c>
      <c r="X267" s="196">
        <f t="shared" si="19"/>
        <v>3711077.0184495449</v>
      </c>
      <c r="Y267" s="200">
        <f t="shared" si="20"/>
        <v>3.711077018449545</v>
      </c>
      <c r="Z267" s="269">
        <f t="shared" si="21"/>
        <v>2979953.0448289569</v>
      </c>
      <c r="AA267" s="200">
        <f t="shared" si="22"/>
        <v>2.9799530448289571</v>
      </c>
      <c r="AB267" s="255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</row>
    <row r="268" spans="1:47" ht="19.5" customHeight="1">
      <c r="A268" s="218" t="s">
        <v>359</v>
      </c>
      <c r="B268" s="219">
        <v>315.10998499999999</v>
      </c>
      <c r="C268" s="220">
        <v>330.32000699999998</v>
      </c>
      <c r="D268" s="220">
        <v>305.17999300000002</v>
      </c>
      <c r="E268" s="220">
        <v>314.55999800000001</v>
      </c>
      <c r="F268" s="220">
        <v>308.62924199999998</v>
      </c>
      <c r="G268" s="220">
        <v>655263000</v>
      </c>
      <c r="H268" s="225" t="s">
        <v>359</v>
      </c>
      <c r="I268" s="220">
        <v>58.110000999999997</v>
      </c>
      <c r="J268" s="220">
        <v>63.604999999999997</v>
      </c>
      <c r="K268" s="220">
        <v>54.48</v>
      </c>
      <c r="L268" s="220">
        <v>57.685001</v>
      </c>
      <c r="M268" s="220">
        <v>57.297649</v>
      </c>
      <c r="N268" s="220">
        <v>78100400</v>
      </c>
      <c r="O268" s="220"/>
      <c r="P268" s="196">
        <f t="shared" si="24"/>
        <v>1812950.4534653469</v>
      </c>
      <c r="Q268" s="196">
        <f>((Q267+R267)/2)*K268/K267</f>
        <v>1018740.990007841</v>
      </c>
      <c r="R268" s="196">
        <f>(Q267+R267)/2</f>
        <v>970122.67952180223</v>
      </c>
      <c r="S268" s="196">
        <f t="shared" si="27"/>
        <v>-735836.99017734046</v>
      </c>
      <c r="T268" s="224"/>
      <c r="U268" s="199">
        <f t="shared" si="16"/>
        <v>3.7821870470474912</v>
      </c>
      <c r="V268" s="196">
        <f t="shared" si="17"/>
        <v>2200383.0897666728</v>
      </c>
      <c r="W268" s="196">
        <f t="shared" si="18"/>
        <v>1464546.0995893325</v>
      </c>
      <c r="X268" s="196">
        <f t="shared" si="19"/>
        <v>3801814.1229949906</v>
      </c>
      <c r="Y268" s="200">
        <f t="shared" si="20"/>
        <v>3.8018141229949904</v>
      </c>
      <c r="Z268" s="269">
        <f t="shared" si="21"/>
        <v>3065977.1328176502</v>
      </c>
      <c r="AA268" s="200">
        <f t="shared" si="22"/>
        <v>3.0659771328176504</v>
      </c>
      <c r="AB268" s="255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</row>
    <row r="269" spans="1:47" ht="19.5" customHeight="1">
      <c r="A269" s="218" t="s">
        <v>360</v>
      </c>
      <c r="B269" s="219">
        <v>318.10998499999999</v>
      </c>
      <c r="C269" s="220">
        <v>338.19000199999999</v>
      </c>
      <c r="D269" s="220">
        <v>310.88000499999998</v>
      </c>
      <c r="E269" s="220">
        <v>314.14001500000001</v>
      </c>
      <c r="F269" s="220">
        <v>308.21719400000001</v>
      </c>
      <c r="G269" s="220">
        <v>795468600</v>
      </c>
      <c r="H269" s="225" t="s">
        <v>360</v>
      </c>
      <c r="I269" s="220">
        <v>58.939999</v>
      </c>
      <c r="J269" s="220">
        <v>66.480002999999996</v>
      </c>
      <c r="K269" s="220">
        <v>56.044998</v>
      </c>
      <c r="L269" s="220">
        <v>57.27</v>
      </c>
      <c r="M269" s="220">
        <v>56.885437000000003</v>
      </c>
      <c r="N269" s="220">
        <v>74716400</v>
      </c>
      <c r="O269" s="220"/>
      <c r="P269" s="196">
        <f t="shared" si="24"/>
        <v>1846811.9108910894</v>
      </c>
      <c r="Q269" s="196">
        <f t="shared" ref="Q269:Q279" si="142">Q268*K269/K268</f>
        <v>1048005.4469072591</v>
      </c>
      <c r="R269" s="196">
        <f t="shared" ref="R269:R279" si="143">R268</f>
        <v>970122.67952180223</v>
      </c>
      <c r="S269" s="196">
        <f t="shared" si="27"/>
        <v>-740569.64430307935</v>
      </c>
      <c r="T269" s="224"/>
      <c r="U269" s="199">
        <f t="shared" si="16"/>
        <v>3.8037402857145146</v>
      </c>
      <c r="V269" s="196">
        <f t="shared" si="17"/>
        <v>2224086.1099646925</v>
      </c>
      <c r="W269" s="196">
        <f t="shared" si="18"/>
        <v>1483516.4656616133</v>
      </c>
      <c r="X269" s="196">
        <f t="shared" si="19"/>
        <v>3864940.0373201505</v>
      </c>
      <c r="Y269" s="200">
        <f t="shared" si="20"/>
        <v>3.8649400373201503</v>
      </c>
      <c r="Z269" s="269">
        <f t="shared" si="21"/>
        <v>3124370.3930170713</v>
      </c>
      <c r="AA269" s="200">
        <f t="shared" si="22"/>
        <v>3.1243703930170712</v>
      </c>
      <c r="AB269" s="255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</row>
    <row r="270" spans="1:47" ht="19.5" customHeight="1">
      <c r="A270" s="218" t="s">
        <v>361</v>
      </c>
      <c r="B270" s="219">
        <v>319.26998900000001</v>
      </c>
      <c r="C270" s="220">
        <v>324.32998700000002</v>
      </c>
      <c r="D270" s="220">
        <v>297.45001200000002</v>
      </c>
      <c r="E270" s="220">
        <v>319.13000499999998</v>
      </c>
      <c r="F270" s="220">
        <v>313.11309799999998</v>
      </c>
      <c r="G270" s="220">
        <v>1621173600</v>
      </c>
      <c r="H270" s="225" t="s">
        <v>361</v>
      </c>
      <c r="I270" s="220">
        <v>59.115001999999997</v>
      </c>
      <c r="J270" s="220">
        <v>60.919998</v>
      </c>
      <c r="K270" s="220">
        <v>51.200001</v>
      </c>
      <c r="L270" s="220">
        <v>58.595001000000003</v>
      </c>
      <c r="M270" s="220">
        <v>58.201542000000003</v>
      </c>
      <c r="N270" s="220">
        <v>116862600</v>
      </c>
      <c r="O270" s="220"/>
      <c r="P270" s="196">
        <f t="shared" si="24"/>
        <v>1767029.7742574264</v>
      </c>
      <c r="Q270" s="196">
        <f t="shared" si="142"/>
        <v>957407.11650408315</v>
      </c>
      <c r="R270" s="196">
        <f t="shared" si="143"/>
        <v>970122.67952180223</v>
      </c>
      <c r="S270" s="196">
        <f t="shared" si="27"/>
        <v>-745322.01782100881</v>
      </c>
      <c r="T270" s="224"/>
      <c r="U270" s="199">
        <f t="shared" si="16"/>
        <v>3.6724427674650602</v>
      </c>
      <c r="V270" s="196">
        <f t="shared" si="17"/>
        <v>2168238.6143211285</v>
      </c>
      <c r="W270" s="196">
        <f t="shared" si="18"/>
        <v>1422916.5965001197</v>
      </c>
      <c r="X270" s="196">
        <f t="shared" si="19"/>
        <v>3694559.5702833119</v>
      </c>
      <c r="Y270" s="200">
        <f t="shared" si="20"/>
        <v>3.6945595702833121</v>
      </c>
      <c r="Z270" s="269">
        <f t="shared" si="21"/>
        <v>2949237.5524623031</v>
      </c>
      <c r="AA270" s="200">
        <f t="shared" si="22"/>
        <v>2.9492375524623031</v>
      </c>
      <c r="AB270" s="255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</row>
    <row r="271" spans="1:47" ht="19.5" customHeight="1">
      <c r="A271" s="218" t="s">
        <v>362</v>
      </c>
      <c r="B271" s="219">
        <v>323.07000699999998</v>
      </c>
      <c r="C271" s="220">
        <v>342.79998799999998</v>
      </c>
      <c r="D271" s="220">
        <v>322.80999800000001</v>
      </c>
      <c r="E271" s="220">
        <v>337.98998999999998</v>
      </c>
      <c r="F271" s="220">
        <v>332.03634599999998</v>
      </c>
      <c r="G271" s="220">
        <v>771139800</v>
      </c>
      <c r="H271" s="225" t="s">
        <v>362</v>
      </c>
      <c r="I271" s="220">
        <v>60.115001999999997</v>
      </c>
      <c r="J271" s="220">
        <v>67.449996999999996</v>
      </c>
      <c r="K271" s="220">
        <v>60.009998000000003</v>
      </c>
      <c r="L271" s="220">
        <v>65.535004000000001</v>
      </c>
      <c r="M271" s="220">
        <v>65.094939999999994</v>
      </c>
      <c r="N271" s="220">
        <v>56411400</v>
      </c>
      <c r="O271" s="220"/>
      <c r="P271" s="196">
        <f t="shared" si="24"/>
        <v>1917683.1564356443</v>
      </c>
      <c r="Q271" s="196">
        <f t="shared" si="142"/>
        <v>1122148.3989149882</v>
      </c>
      <c r="R271" s="196">
        <f t="shared" si="143"/>
        <v>970122.67952180223</v>
      </c>
      <c r="S271" s="196">
        <f t="shared" si="27"/>
        <v>-750094.19289526297</v>
      </c>
      <c r="T271" s="224"/>
      <c r="U271" s="199">
        <f t="shared" si="16"/>
        <v>3.8499242672588938</v>
      </c>
      <c r="V271" s="196">
        <f t="shared" si="17"/>
        <v>2273695.9818458809</v>
      </c>
      <c r="W271" s="196">
        <f t="shared" si="18"/>
        <v>1523601.7889506179</v>
      </c>
      <c r="X271" s="196">
        <f t="shared" si="19"/>
        <v>4009954.2348724348</v>
      </c>
      <c r="Y271" s="200">
        <f t="shared" si="20"/>
        <v>4.0099542348724349</v>
      </c>
      <c r="Z271" s="269">
        <f t="shared" si="21"/>
        <v>3259860.0419771718</v>
      </c>
      <c r="AA271" s="200">
        <f t="shared" si="22"/>
        <v>3.2598600419771717</v>
      </c>
      <c r="AB271" s="255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</row>
    <row r="272" spans="1:47" ht="19.5" customHeight="1">
      <c r="A272" s="218" t="s">
        <v>363</v>
      </c>
      <c r="B272" s="219">
        <v>339.23001099999999</v>
      </c>
      <c r="C272" s="220">
        <v>340</v>
      </c>
      <c r="D272" s="220">
        <v>316</v>
      </c>
      <c r="E272" s="220">
        <v>333.92999300000002</v>
      </c>
      <c r="F272" s="220">
        <v>328.047821</v>
      </c>
      <c r="G272" s="220">
        <v>965410800</v>
      </c>
      <c r="H272" s="225" t="s">
        <v>363</v>
      </c>
      <c r="I272" s="220">
        <v>66.040001000000004</v>
      </c>
      <c r="J272" s="220">
        <v>66.334998999999996</v>
      </c>
      <c r="K272" s="220">
        <v>57.189999</v>
      </c>
      <c r="L272" s="220">
        <v>63.689999</v>
      </c>
      <c r="M272" s="220">
        <v>63.262321</v>
      </c>
      <c r="N272" s="220">
        <v>75861400</v>
      </c>
      <c r="O272" s="220"/>
      <c r="P272" s="196">
        <f t="shared" si="24"/>
        <v>1877227.7227722779</v>
      </c>
      <c r="Q272" s="196">
        <f t="shared" si="142"/>
        <v>1069416.2298055696</v>
      </c>
      <c r="R272" s="196">
        <f t="shared" si="143"/>
        <v>970122.67952180223</v>
      </c>
      <c r="S272" s="196">
        <f t="shared" si="27"/>
        <v>-754886.25203232653</v>
      </c>
      <c r="T272" s="224"/>
      <c r="U272" s="199">
        <f t="shared" si="16"/>
        <v>3.7718933079366082</v>
      </c>
      <c r="V272" s="196">
        <f t="shared" si="17"/>
        <v>2245377.1782815242</v>
      </c>
      <c r="W272" s="196">
        <f t="shared" si="18"/>
        <v>1490490.9262491977</v>
      </c>
      <c r="X272" s="196">
        <f t="shared" si="19"/>
        <v>3916766.6320996499</v>
      </c>
      <c r="Y272" s="200">
        <f t="shared" si="20"/>
        <v>3.9167666320996499</v>
      </c>
      <c r="Z272" s="269">
        <f t="shared" si="21"/>
        <v>3161880.3800673233</v>
      </c>
      <c r="AA272" s="200">
        <f t="shared" si="22"/>
        <v>3.1618803800673234</v>
      </c>
      <c r="AB272" s="255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</row>
    <row r="273" spans="1:47" ht="19.5" customHeight="1">
      <c r="A273" s="218" t="s">
        <v>364</v>
      </c>
      <c r="B273" s="219">
        <v>335.29998799999998</v>
      </c>
      <c r="C273" s="220">
        <v>355.23001099999999</v>
      </c>
      <c r="D273" s="220">
        <v>328.27999899999998</v>
      </c>
      <c r="E273" s="220">
        <v>354.42999300000002</v>
      </c>
      <c r="F273" s="220">
        <v>348.18679800000001</v>
      </c>
      <c r="G273" s="220">
        <v>751288500</v>
      </c>
      <c r="H273" s="225" t="s">
        <v>364</v>
      </c>
      <c r="I273" s="220">
        <v>64.260002</v>
      </c>
      <c r="J273" s="220">
        <v>72.120002999999997</v>
      </c>
      <c r="K273" s="220">
        <v>61.57</v>
      </c>
      <c r="L273" s="220">
        <v>71.809997999999993</v>
      </c>
      <c r="M273" s="220">
        <v>71.327797000000004</v>
      </c>
      <c r="N273" s="220">
        <v>45817600</v>
      </c>
      <c r="O273" s="220"/>
      <c r="P273" s="196">
        <f t="shared" si="24"/>
        <v>1950178.2118811887</v>
      </c>
      <c r="Q273" s="196">
        <f t="shared" si="142"/>
        <v>1151319.4338249408</v>
      </c>
      <c r="R273" s="196">
        <f t="shared" si="143"/>
        <v>970122.67952180223</v>
      </c>
      <c r="S273" s="196">
        <f t="shared" si="27"/>
        <v>-759698.27808246121</v>
      </c>
      <c r="T273" s="224"/>
      <c r="U273" s="199">
        <f t="shared" ref="U273:U305" si="144">IF(S273=0,"NA",((P273+R273)/-(S273)))</f>
        <v>3.8440272614202344</v>
      </c>
      <c r="V273" s="196">
        <f t="shared" ref="V273:V305" si="145">P273*0.7+R273*0.96</f>
        <v>2296442.520657762</v>
      </c>
      <c r="W273" s="196">
        <f t="shared" ref="W273:W305" si="146">V273+S273</f>
        <v>1536744.2425753009</v>
      </c>
      <c r="X273" s="196">
        <f t="shared" ref="X273:X305" si="147">P273+Q273+R273</f>
        <v>4071620.3252279316</v>
      </c>
      <c r="Y273" s="200">
        <f t="shared" ref="Y273:Y305" si="148">X273/1000000</f>
        <v>4.0716203252279319</v>
      </c>
      <c r="Z273" s="269">
        <f t="shared" ref="Z273:Z305" si="149">SUM(P273:S273)</f>
        <v>3311922.0471454705</v>
      </c>
      <c r="AA273" s="200">
        <f t="shared" ref="AA273:AA305" si="150">Z273/1000000</f>
        <v>3.3119220471454707</v>
      </c>
      <c r="AB273" s="255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</row>
    <row r="274" spans="1:47" ht="19.5" customHeight="1">
      <c r="A274" s="218" t="s">
        <v>365</v>
      </c>
      <c r="B274" s="219">
        <v>354.07000699999998</v>
      </c>
      <c r="C274" s="220">
        <v>368.89001500000001</v>
      </c>
      <c r="D274" s="220">
        <v>352.040009</v>
      </c>
      <c r="E274" s="220">
        <v>364.57000699999998</v>
      </c>
      <c r="F274" s="220">
        <v>358.56356799999998</v>
      </c>
      <c r="G274" s="220">
        <v>813285700</v>
      </c>
      <c r="H274" s="225" t="s">
        <v>365</v>
      </c>
      <c r="I274" s="220">
        <v>71.639999000000003</v>
      </c>
      <c r="J274" s="220">
        <v>77.639999000000003</v>
      </c>
      <c r="K274" s="220">
        <v>70.730002999999996</v>
      </c>
      <c r="L274" s="220">
        <v>75.800003000000004</v>
      </c>
      <c r="M274" s="220">
        <v>75.291015999999999</v>
      </c>
      <c r="N274" s="220">
        <v>55284600</v>
      </c>
      <c r="O274" s="220"/>
      <c r="P274" s="196">
        <f t="shared" ref="P274:P305" si="151">P273*D274/D273</f>
        <v>2091326.7861386146</v>
      </c>
      <c r="Q274" s="196">
        <f t="shared" si="142"/>
        <v>1322605.6035146397</v>
      </c>
      <c r="R274" s="196">
        <f t="shared" si="143"/>
        <v>970122.67952180223</v>
      </c>
      <c r="S274" s="196">
        <f t="shared" ref="S274:S305" si="152">S273*(1+$S$4/12)+$S$18</f>
        <v>-764530.35424113809</v>
      </c>
      <c r="T274" s="224"/>
      <c r="U274" s="199">
        <f t="shared" si="144"/>
        <v>4.0043530628671613</v>
      </c>
      <c r="V274" s="196">
        <f t="shared" si="145"/>
        <v>2395246.5226379605</v>
      </c>
      <c r="W274" s="196">
        <f t="shared" si="146"/>
        <v>1630716.1683968224</v>
      </c>
      <c r="X274" s="196">
        <f t="shared" si="147"/>
        <v>4384055.0691750562</v>
      </c>
      <c r="Y274" s="200">
        <f t="shared" si="148"/>
        <v>4.3840550691750559</v>
      </c>
      <c r="Z274" s="269">
        <f t="shared" si="149"/>
        <v>3619524.7149339179</v>
      </c>
      <c r="AA274" s="200">
        <f t="shared" si="150"/>
        <v>3.619524714933918</v>
      </c>
      <c r="AB274" s="255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</row>
    <row r="275" spans="1:47" ht="19.5" customHeight="1">
      <c r="A275" s="218" t="s">
        <v>366</v>
      </c>
      <c r="B275" s="219">
        <v>366.27999899999998</v>
      </c>
      <c r="C275" s="220">
        <v>380.76001000000002</v>
      </c>
      <c r="D275" s="220">
        <v>359.959991</v>
      </c>
      <c r="E275" s="220">
        <v>379.95001200000002</v>
      </c>
      <c r="F275" s="220">
        <v>373.69018599999998</v>
      </c>
      <c r="G275" s="220">
        <v>683466500</v>
      </c>
      <c r="H275" s="225" t="s">
        <v>366</v>
      </c>
      <c r="I275" s="220">
        <v>76.510002</v>
      </c>
      <c r="J275" s="220">
        <v>82.510002</v>
      </c>
      <c r="K275" s="220">
        <v>73.800003000000004</v>
      </c>
      <c r="L275" s="220">
        <v>82.160004000000001</v>
      </c>
      <c r="M275" s="220">
        <v>81.608299000000002</v>
      </c>
      <c r="N275" s="220">
        <v>47366500</v>
      </c>
      <c r="O275" s="220"/>
      <c r="P275" s="196">
        <f t="shared" si="151"/>
        <v>2138376.1841584169</v>
      </c>
      <c r="Q275" s="196">
        <f t="shared" si="142"/>
        <v>1380012.6306681652</v>
      </c>
      <c r="R275" s="196">
        <f t="shared" si="143"/>
        <v>970122.67952180223</v>
      </c>
      <c r="S275" s="196">
        <f t="shared" si="152"/>
        <v>-769382.56405047607</v>
      </c>
      <c r="T275" s="224"/>
      <c r="U275" s="199">
        <f t="shared" si="144"/>
        <v>4.040251246811831</v>
      </c>
      <c r="V275" s="196">
        <f t="shared" si="145"/>
        <v>2428181.101251822</v>
      </c>
      <c r="W275" s="196">
        <f t="shared" si="146"/>
        <v>1658798.5372013459</v>
      </c>
      <c r="X275" s="196">
        <f t="shared" si="147"/>
        <v>4488511.4943483844</v>
      </c>
      <c r="Y275" s="200">
        <f t="shared" si="148"/>
        <v>4.4885114943483844</v>
      </c>
      <c r="Z275" s="269">
        <f t="shared" si="149"/>
        <v>3719128.9302979084</v>
      </c>
      <c r="AA275" s="200">
        <f t="shared" si="150"/>
        <v>3.7191289302979085</v>
      </c>
      <c r="AB275" s="255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</row>
    <row r="276" spans="1:47" ht="19.5" customHeight="1">
      <c r="A276" s="218" t="s">
        <v>367</v>
      </c>
      <c r="B276" s="219">
        <v>381.040009</v>
      </c>
      <c r="C276" s="220">
        <v>382.77999899999998</v>
      </c>
      <c r="D276" s="220">
        <v>357.10000600000001</v>
      </c>
      <c r="E276" s="220">
        <v>357.959991</v>
      </c>
      <c r="F276" s="220">
        <v>352.0625</v>
      </c>
      <c r="G276" s="220">
        <v>931849900</v>
      </c>
      <c r="H276" s="225" t="s">
        <v>367</v>
      </c>
      <c r="I276" s="220">
        <v>82.639999000000003</v>
      </c>
      <c r="J276" s="220">
        <v>83.370002999999997</v>
      </c>
      <c r="K276" s="220">
        <v>72.730002999999996</v>
      </c>
      <c r="L276" s="220">
        <v>72.769997000000004</v>
      </c>
      <c r="M276" s="220">
        <v>72.281357</v>
      </c>
      <c r="N276" s="220">
        <v>62903100</v>
      </c>
      <c r="O276" s="220"/>
      <c r="P276" s="196">
        <f t="shared" si="151"/>
        <v>2121386.1742574265</v>
      </c>
      <c r="Q276" s="196">
        <f t="shared" si="142"/>
        <v>1360004.3182726367</v>
      </c>
      <c r="R276" s="196">
        <f t="shared" si="143"/>
        <v>970122.67952180223</v>
      </c>
      <c r="S276" s="196">
        <f t="shared" si="152"/>
        <v>-774254.99140068633</v>
      </c>
      <c r="T276" s="224"/>
      <c r="U276" s="199">
        <f t="shared" si="144"/>
        <v>3.9928820454698699</v>
      </c>
      <c r="V276" s="196">
        <f t="shared" si="145"/>
        <v>2416288.0943211284</v>
      </c>
      <c r="W276" s="196">
        <f t="shared" si="146"/>
        <v>1642033.1029204421</v>
      </c>
      <c r="X276" s="196">
        <f t="shared" si="147"/>
        <v>4451513.1720518656</v>
      </c>
      <c r="Y276" s="200">
        <f t="shared" si="148"/>
        <v>4.4515131720518655</v>
      </c>
      <c r="Z276" s="269">
        <f t="shared" si="149"/>
        <v>3677258.1806511795</v>
      </c>
      <c r="AA276" s="200">
        <f t="shared" si="150"/>
        <v>3.6772581806511795</v>
      </c>
      <c r="AB276" s="255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</row>
    <row r="277" spans="1:47" ht="19.5" customHeight="1">
      <c r="A277" s="218" t="s">
        <v>368</v>
      </c>
      <c r="B277" s="219">
        <v>358.60000600000001</v>
      </c>
      <c r="C277" s="220">
        <v>386.27999899999998</v>
      </c>
      <c r="D277" s="220">
        <v>350.32000699999998</v>
      </c>
      <c r="E277" s="220">
        <v>386.10998499999999</v>
      </c>
      <c r="F277" s="220">
        <v>380.16967799999998</v>
      </c>
      <c r="G277" s="220">
        <v>878747900</v>
      </c>
      <c r="H277" s="225" t="s">
        <v>368</v>
      </c>
      <c r="I277" s="220">
        <v>73.089995999999999</v>
      </c>
      <c r="J277" s="220">
        <v>84.599997999999999</v>
      </c>
      <c r="K277" s="220">
        <v>69.730002999999996</v>
      </c>
      <c r="L277" s="220">
        <v>84.540001000000004</v>
      </c>
      <c r="M277" s="220">
        <v>83.972328000000005</v>
      </c>
      <c r="N277" s="220">
        <v>57117800</v>
      </c>
      <c r="O277" s="220"/>
      <c r="P277" s="196">
        <f t="shared" si="151"/>
        <v>2081108.9524752479</v>
      </c>
      <c r="Q277" s="196">
        <f t="shared" si="142"/>
        <v>1303906.2461356411</v>
      </c>
      <c r="R277" s="196">
        <f t="shared" si="143"/>
        <v>970122.67952180223</v>
      </c>
      <c r="S277" s="196">
        <f t="shared" si="152"/>
        <v>-779147.72053152241</v>
      </c>
      <c r="T277" s="224"/>
      <c r="U277" s="199">
        <f t="shared" si="144"/>
        <v>3.9161144306698961</v>
      </c>
      <c r="V277" s="196">
        <f t="shared" si="145"/>
        <v>2388094.0390736032</v>
      </c>
      <c r="W277" s="196">
        <f t="shared" si="146"/>
        <v>1608946.3185420809</v>
      </c>
      <c r="X277" s="196">
        <f t="shared" si="147"/>
        <v>4355137.8781326907</v>
      </c>
      <c r="Y277" s="200">
        <f t="shared" si="148"/>
        <v>4.355137878132691</v>
      </c>
      <c r="Z277" s="269">
        <f t="shared" si="149"/>
        <v>3575990.1576011684</v>
      </c>
      <c r="AA277" s="200">
        <f t="shared" si="150"/>
        <v>3.5759901576011686</v>
      </c>
      <c r="AB277" s="255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</row>
    <row r="278" spans="1:47" ht="19.5" customHeight="1">
      <c r="A278" s="218" t="s">
        <v>369</v>
      </c>
      <c r="B278" s="219">
        <v>386.55999800000001</v>
      </c>
      <c r="C278" s="220">
        <v>408.709991</v>
      </c>
      <c r="D278" s="220">
        <v>384.42001299999998</v>
      </c>
      <c r="E278" s="220">
        <v>393.82000699999998</v>
      </c>
      <c r="F278" s="220">
        <v>387.76113900000001</v>
      </c>
      <c r="G278" s="220">
        <v>922244500</v>
      </c>
      <c r="H278" s="225" t="s">
        <v>369</v>
      </c>
      <c r="I278" s="220">
        <v>84.739998</v>
      </c>
      <c r="J278" s="220">
        <v>94.540001000000004</v>
      </c>
      <c r="K278" s="220">
        <v>83.790001000000004</v>
      </c>
      <c r="L278" s="220">
        <v>87.610000999999997</v>
      </c>
      <c r="M278" s="220">
        <v>87.021705999999995</v>
      </c>
      <c r="N278" s="220">
        <v>62336900</v>
      </c>
      <c r="O278" s="220"/>
      <c r="P278" s="196">
        <f t="shared" si="151"/>
        <v>2283683.2455445551</v>
      </c>
      <c r="Q278" s="196">
        <f t="shared" si="142"/>
        <v>1566819.173485646</v>
      </c>
      <c r="R278" s="196">
        <f t="shared" si="143"/>
        <v>970122.67952180223</v>
      </c>
      <c r="S278" s="196">
        <f t="shared" si="152"/>
        <v>-784060.83603373705</v>
      </c>
      <c r="T278" s="224"/>
      <c r="U278" s="199">
        <f t="shared" si="144"/>
        <v>4.1499406366553302</v>
      </c>
      <c r="V278" s="196">
        <f t="shared" si="145"/>
        <v>2529896.0442221183</v>
      </c>
      <c r="W278" s="196">
        <f t="shared" si="146"/>
        <v>1745835.2081883813</v>
      </c>
      <c r="X278" s="196">
        <f t="shared" si="147"/>
        <v>4820625.0985520035</v>
      </c>
      <c r="Y278" s="200">
        <f t="shared" si="148"/>
        <v>4.8206250985520036</v>
      </c>
      <c r="Z278" s="269">
        <f t="shared" si="149"/>
        <v>4036564.2625182662</v>
      </c>
      <c r="AA278" s="200">
        <f t="shared" si="150"/>
        <v>4.0365642625182661</v>
      </c>
      <c r="AB278" s="255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</row>
    <row r="279" spans="1:47" ht="19.5" customHeight="1">
      <c r="A279" s="218" t="s">
        <v>370</v>
      </c>
      <c r="B279" s="272">
        <v>398.27999899999998</v>
      </c>
      <c r="C279" s="273">
        <v>404.57998700000002</v>
      </c>
      <c r="D279" s="273">
        <v>377.47000100000002</v>
      </c>
      <c r="E279" s="273">
        <v>397.85000600000001</v>
      </c>
      <c r="F279" s="273">
        <v>391.72909499999997</v>
      </c>
      <c r="G279" s="273">
        <v>1232817200</v>
      </c>
      <c r="H279" s="275" t="s">
        <v>370</v>
      </c>
      <c r="I279" s="273">
        <v>89.650002000000001</v>
      </c>
      <c r="J279" s="273">
        <v>92.25</v>
      </c>
      <c r="K279" s="273">
        <v>80.330001999999993</v>
      </c>
      <c r="L279" s="273">
        <v>89.019997000000004</v>
      </c>
      <c r="M279" s="273">
        <v>88.422225999999995</v>
      </c>
      <c r="N279" s="273">
        <v>101761400</v>
      </c>
      <c r="O279" s="273"/>
      <c r="P279" s="196">
        <f t="shared" si="151"/>
        <v>2242396.0455445554</v>
      </c>
      <c r="Q279" s="196">
        <f t="shared" si="142"/>
        <v>1502119.4156536681</v>
      </c>
      <c r="R279" s="196">
        <f t="shared" si="143"/>
        <v>970122.67952180223</v>
      </c>
      <c r="S279" s="196">
        <f t="shared" si="152"/>
        <v>-788994.42285054422</v>
      </c>
      <c r="T279" s="274">
        <f>(P279-P267)/P267</f>
        <v>0.26629543448348447</v>
      </c>
      <c r="U279" s="199">
        <f t="shared" si="144"/>
        <v>4.0716621461783022</v>
      </c>
      <c r="V279" s="196">
        <f t="shared" si="145"/>
        <v>2500995.0042221188</v>
      </c>
      <c r="W279" s="196">
        <f t="shared" si="146"/>
        <v>1712000.5813715747</v>
      </c>
      <c r="X279" s="196">
        <f t="shared" si="147"/>
        <v>4714638.1407200256</v>
      </c>
      <c r="Y279" s="200">
        <f t="shared" si="148"/>
        <v>4.7146381407200257</v>
      </c>
      <c r="Z279" s="269">
        <f t="shared" si="149"/>
        <v>3925643.7178694815</v>
      </c>
      <c r="AA279" s="200">
        <f t="shared" si="150"/>
        <v>3.9256437178694816</v>
      </c>
      <c r="AB279" s="255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</row>
    <row r="280" spans="1:47" ht="19.5" customHeight="1">
      <c r="A280" s="218" t="s">
        <v>371</v>
      </c>
      <c r="B280" s="219">
        <v>399.04998799999998</v>
      </c>
      <c r="C280" s="220">
        <v>402.27999899999998</v>
      </c>
      <c r="D280" s="220">
        <v>334.14999399999999</v>
      </c>
      <c r="E280" s="220">
        <v>363.04998799999998</v>
      </c>
      <c r="F280" s="220">
        <v>357.921021</v>
      </c>
      <c r="G280" s="220">
        <v>1847203000</v>
      </c>
      <c r="H280" s="225" t="s">
        <v>371</v>
      </c>
      <c r="I280" s="220">
        <v>89.650002000000001</v>
      </c>
      <c r="J280" s="220">
        <v>91.099997999999999</v>
      </c>
      <c r="K280" s="220">
        <v>62.369999</v>
      </c>
      <c r="L280" s="220">
        <v>73.709998999999996</v>
      </c>
      <c r="M280" s="220">
        <v>73.215050000000005</v>
      </c>
      <c r="N280" s="220">
        <v>235423300</v>
      </c>
      <c r="O280" s="220"/>
      <c r="P280" s="196">
        <f t="shared" si="151"/>
        <v>1985049.4693069314</v>
      </c>
      <c r="Q280" s="196">
        <f>((Q279+R279)/2)*K280/K279</f>
        <v>959751.855874795</v>
      </c>
      <c r="R280" s="196">
        <f>(Q279+R279)/2</f>
        <v>1236121.0475877351</v>
      </c>
      <c r="S280" s="196">
        <f t="shared" si="152"/>
        <v>-793948.56627908815</v>
      </c>
      <c r="T280" s="224"/>
      <c r="U280" s="199">
        <f t="shared" si="144"/>
        <v>4.0571526339432467</v>
      </c>
      <c r="V280" s="196">
        <f t="shared" si="145"/>
        <v>2576210.8341990774</v>
      </c>
      <c r="W280" s="196">
        <f t="shared" si="146"/>
        <v>1782262.2679199893</v>
      </c>
      <c r="X280" s="196">
        <f t="shared" si="147"/>
        <v>4180922.3727694615</v>
      </c>
      <c r="Y280" s="200">
        <f t="shared" si="148"/>
        <v>4.1809223727694613</v>
      </c>
      <c r="Z280" s="269">
        <f t="shared" si="149"/>
        <v>3386973.8064903733</v>
      </c>
      <c r="AA280" s="200">
        <f t="shared" si="150"/>
        <v>3.3869738064903734</v>
      </c>
      <c r="AB280" s="255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</row>
    <row r="281" spans="1:47" ht="19.5" customHeight="1">
      <c r="A281" s="218" t="s">
        <v>372</v>
      </c>
      <c r="B281" s="219">
        <v>364.42999300000002</v>
      </c>
      <c r="C281" s="220">
        <v>370.10000600000001</v>
      </c>
      <c r="D281" s="220">
        <v>318.26001000000002</v>
      </c>
      <c r="E281" s="220">
        <v>346.79998799999998</v>
      </c>
      <c r="F281" s="220">
        <v>341.90060399999999</v>
      </c>
      <c r="G281" s="220">
        <v>1522923600</v>
      </c>
      <c r="H281" s="225" t="s">
        <v>372</v>
      </c>
      <c r="I281" s="220">
        <v>74.139999000000003</v>
      </c>
      <c r="J281" s="220">
        <v>76.449996999999996</v>
      </c>
      <c r="K281" s="220">
        <v>56.119999</v>
      </c>
      <c r="L281" s="220">
        <v>66.669998000000007</v>
      </c>
      <c r="M281" s="220">
        <v>66.222313</v>
      </c>
      <c r="N281" s="220">
        <v>159010100</v>
      </c>
      <c r="O281" s="220"/>
      <c r="P281" s="196">
        <f t="shared" si="151"/>
        <v>1890653.5247524763</v>
      </c>
      <c r="Q281" s="196">
        <f t="shared" ref="Q281:Q291" si="153">Q280*K281/K280</f>
        <v>863576.62426676718</v>
      </c>
      <c r="R281" s="196">
        <f t="shared" ref="R281:R291" si="154">R280</f>
        <v>1236121.0475877351</v>
      </c>
      <c r="S281" s="196">
        <f t="shared" si="152"/>
        <v>-798923.35197191767</v>
      </c>
      <c r="T281" s="224"/>
      <c r="U281" s="199">
        <f t="shared" si="144"/>
        <v>3.9137353597471489</v>
      </c>
      <c r="V281" s="196">
        <f t="shared" si="145"/>
        <v>2510133.6730109593</v>
      </c>
      <c r="W281" s="196">
        <f t="shared" si="146"/>
        <v>1711210.3210390415</v>
      </c>
      <c r="X281" s="196">
        <f t="shared" si="147"/>
        <v>3990351.1966069783</v>
      </c>
      <c r="Y281" s="200">
        <f t="shared" si="148"/>
        <v>3.9903511966069782</v>
      </c>
      <c r="Z281" s="269">
        <f t="shared" si="149"/>
        <v>3191427.8446350605</v>
      </c>
      <c r="AA281" s="200">
        <f t="shared" si="150"/>
        <v>3.1914278446350606</v>
      </c>
      <c r="AB281" s="255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</row>
    <row r="282" spans="1:47" ht="19.5" customHeight="1">
      <c r="A282" s="218" t="s">
        <v>373</v>
      </c>
      <c r="B282" s="219">
        <v>345.75</v>
      </c>
      <c r="C282" s="220">
        <v>371.82998700000002</v>
      </c>
      <c r="D282" s="220">
        <v>317.45001200000002</v>
      </c>
      <c r="E282" s="220">
        <v>362.540009</v>
      </c>
      <c r="F282" s="220">
        <v>357.41830399999998</v>
      </c>
      <c r="G282" s="220">
        <v>1686792800</v>
      </c>
      <c r="H282" s="225" t="s">
        <v>373</v>
      </c>
      <c r="I282" s="220">
        <v>66.120002999999997</v>
      </c>
      <c r="J282" s="220">
        <v>75.860000999999997</v>
      </c>
      <c r="K282" s="220">
        <v>55.43</v>
      </c>
      <c r="L282" s="220">
        <v>71.919998000000007</v>
      </c>
      <c r="M282" s="220">
        <v>71.437056999999996</v>
      </c>
      <c r="N282" s="220">
        <v>174080200</v>
      </c>
      <c r="O282" s="220"/>
      <c r="P282" s="196">
        <f t="shared" si="151"/>
        <v>1885841.6554455457</v>
      </c>
      <c r="Q282" s="196">
        <f t="shared" si="153"/>
        <v>852958.89408527792</v>
      </c>
      <c r="R282" s="196">
        <f t="shared" si="154"/>
        <v>1236121.0475877351</v>
      </c>
      <c r="S282" s="196">
        <f t="shared" si="152"/>
        <v>-803918.86593846732</v>
      </c>
      <c r="T282" s="224"/>
      <c r="U282" s="199">
        <f t="shared" si="144"/>
        <v>3.8834300764776906</v>
      </c>
      <c r="V282" s="196">
        <f t="shared" si="145"/>
        <v>2506765.3644961077</v>
      </c>
      <c r="W282" s="196">
        <f t="shared" si="146"/>
        <v>1702846.4985576402</v>
      </c>
      <c r="X282" s="196">
        <f t="shared" si="147"/>
        <v>3974921.5971185588</v>
      </c>
      <c r="Y282" s="200">
        <f t="shared" si="148"/>
        <v>3.9749215971185587</v>
      </c>
      <c r="Z282" s="269">
        <f t="shared" si="149"/>
        <v>3171002.7311800914</v>
      </c>
      <c r="AA282" s="200">
        <f t="shared" si="150"/>
        <v>3.1710027311800912</v>
      </c>
      <c r="AB282" s="255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</row>
    <row r="283" spans="1:47" ht="19.5" customHeight="1">
      <c r="A283" s="218" t="s">
        <v>374</v>
      </c>
      <c r="B283" s="219">
        <v>362.80999800000001</v>
      </c>
      <c r="C283" s="220">
        <v>369.30999800000001</v>
      </c>
      <c r="D283" s="220">
        <v>312.60000600000001</v>
      </c>
      <c r="E283" s="220">
        <v>313.25</v>
      </c>
      <c r="F283" s="220">
        <v>309.20636000000002</v>
      </c>
      <c r="G283" s="220">
        <v>1501959100</v>
      </c>
      <c r="H283" s="225" t="s">
        <v>374</v>
      </c>
      <c r="I283" s="220">
        <v>72.220000999999996</v>
      </c>
      <c r="J283" s="220">
        <v>74.769997000000004</v>
      </c>
      <c r="K283" s="220">
        <v>53.009998000000003</v>
      </c>
      <c r="L283" s="220">
        <v>53.200001</v>
      </c>
      <c r="M283" s="220">
        <v>52.842765999999997</v>
      </c>
      <c r="N283" s="220">
        <v>159000700</v>
      </c>
      <c r="O283" s="220"/>
      <c r="P283" s="196">
        <f t="shared" si="151"/>
        <v>1857029.7386138623</v>
      </c>
      <c r="Q283" s="196">
        <f t="shared" si="153"/>
        <v>815719.81363057543</v>
      </c>
      <c r="R283" s="196">
        <f t="shared" si="154"/>
        <v>1236121.0475877351</v>
      </c>
      <c r="S283" s="196">
        <f t="shared" si="152"/>
        <v>-808935.19454654423</v>
      </c>
      <c r="T283" s="224"/>
      <c r="U283" s="199">
        <f t="shared" si="144"/>
        <v>3.8237312544368778</v>
      </c>
      <c r="V283" s="196">
        <f t="shared" si="145"/>
        <v>2486597.0227139294</v>
      </c>
      <c r="W283" s="196">
        <f t="shared" si="146"/>
        <v>1677661.8281673852</v>
      </c>
      <c r="X283" s="196">
        <f t="shared" si="147"/>
        <v>3908870.599832173</v>
      </c>
      <c r="Y283" s="200">
        <f t="shared" si="148"/>
        <v>3.9088705998321731</v>
      </c>
      <c r="Z283" s="269">
        <f t="shared" si="149"/>
        <v>3099935.4052856285</v>
      </c>
      <c r="AA283" s="200">
        <f t="shared" si="150"/>
        <v>3.0999354052856285</v>
      </c>
      <c r="AB283" s="255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</row>
    <row r="284" spans="1:47" ht="19.5" customHeight="1">
      <c r="A284" s="218" t="s">
        <v>375</v>
      </c>
      <c r="B284" s="219">
        <v>312.82998700000002</v>
      </c>
      <c r="C284" s="220">
        <v>330.290009</v>
      </c>
      <c r="D284" s="220">
        <v>280.209991</v>
      </c>
      <c r="E284" s="220">
        <v>308.27999899999998</v>
      </c>
      <c r="F284" s="220">
        <v>304.300568</v>
      </c>
      <c r="G284" s="220">
        <v>1951162500</v>
      </c>
      <c r="H284" s="225" t="s">
        <v>375</v>
      </c>
      <c r="I284" s="220">
        <v>53.060001</v>
      </c>
      <c r="J284" s="220">
        <v>59.060001</v>
      </c>
      <c r="K284" s="220">
        <v>41.959999000000003</v>
      </c>
      <c r="L284" s="220">
        <v>50.669998</v>
      </c>
      <c r="M284" s="220">
        <v>50.329754000000001</v>
      </c>
      <c r="N284" s="220">
        <v>197881600</v>
      </c>
      <c r="O284" s="220"/>
      <c r="P284" s="196">
        <f t="shared" si="151"/>
        <v>1664613.8079207928</v>
      </c>
      <c r="Q284" s="196">
        <f t="shared" si="153"/>
        <v>645682.01953561907</v>
      </c>
      <c r="R284" s="196">
        <f t="shared" si="154"/>
        <v>1236121.0475877351</v>
      </c>
      <c r="S284" s="196">
        <f t="shared" si="152"/>
        <v>-813972.42452382145</v>
      </c>
      <c r="T284" s="224"/>
      <c r="U284" s="199">
        <f t="shared" si="144"/>
        <v>3.5636770584771029</v>
      </c>
      <c r="V284" s="196">
        <f t="shared" si="145"/>
        <v>2351905.8712287806</v>
      </c>
      <c r="W284" s="196">
        <f t="shared" si="146"/>
        <v>1537933.446704959</v>
      </c>
      <c r="X284" s="196">
        <f t="shared" si="147"/>
        <v>3546416.875044147</v>
      </c>
      <c r="Y284" s="200">
        <f t="shared" si="148"/>
        <v>3.5464168750441472</v>
      </c>
      <c r="Z284" s="269">
        <f t="shared" si="149"/>
        <v>2732444.4505203255</v>
      </c>
      <c r="AA284" s="200">
        <f t="shared" si="150"/>
        <v>2.7324444505203256</v>
      </c>
      <c r="AB284" s="255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</row>
    <row r="285" spans="1:47" ht="19.5" customHeight="1">
      <c r="A285" s="218" t="s">
        <v>376</v>
      </c>
      <c r="B285" s="219">
        <v>310.47000100000002</v>
      </c>
      <c r="C285" s="220">
        <v>314.55999800000001</v>
      </c>
      <c r="D285" s="220">
        <v>269.27999899999998</v>
      </c>
      <c r="E285" s="220">
        <v>280.27999899999998</v>
      </c>
      <c r="F285" s="220">
        <v>276.66198700000001</v>
      </c>
      <c r="G285" s="220">
        <v>1359608000</v>
      </c>
      <c r="H285" s="225" t="s">
        <v>376</v>
      </c>
      <c r="I285" s="220">
        <v>51.41</v>
      </c>
      <c r="J285" s="220">
        <v>52.700001</v>
      </c>
      <c r="K285" s="220">
        <v>38.240001999999997</v>
      </c>
      <c r="L285" s="220">
        <v>41.41</v>
      </c>
      <c r="M285" s="220">
        <v>41.131934999999999</v>
      </c>
      <c r="N285" s="220">
        <v>129226100</v>
      </c>
      <c r="O285" s="220"/>
      <c r="P285" s="196">
        <f t="shared" si="151"/>
        <v>1599683.1623762383</v>
      </c>
      <c r="Q285" s="196">
        <f t="shared" si="153"/>
        <v>588438.56784663198</v>
      </c>
      <c r="R285" s="196">
        <f t="shared" si="154"/>
        <v>1236121.0475877351</v>
      </c>
      <c r="S285" s="196">
        <f t="shared" si="152"/>
        <v>-819030.64295933733</v>
      </c>
      <c r="T285" s="224"/>
      <c r="U285" s="199">
        <f t="shared" si="144"/>
        <v>3.4623908572182245</v>
      </c>
      <c r="V285" s="196">
        <f t="shared" si="145"/>
        <v>2306454.4193475926</v>
      </c>
      <c r="W285" s="196">
        <f t="shared" si="146"/>
        <v>1487423.7763882554</v>
      </c>
      <c r="X285" s="196">
        <f t="shared" si="147"/>
        <v>3424242.7778106052</v>
      </c>
      <c r="Y285" s="200">
        <f t="shared" si="148"/>
        <v>3.4242427778106053</v>
      </c>
      <c r="Z285" s="269">
        <f t="shared" si="149"/>
        <v>2605212.134851268</v>
      </c>
      <c r="AA285" s="200">
        <f t="shared" si="150"/>
        <v>2.6052121348512682</v>
      </c>
      <c r="AB285" s="255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</row>
    <row r="286" spans="1:47" ht="19.5" customHeight="1">
      <c r="A286" s="218" t="s">
        <v>377</v>
      </c>
      <c r="B286" s="219">
        <v>278.95001200000002</v>
      </c>
      <c r="C286" s="220">
        <v>316.39001500000001</v>
      </c>
      <c r="D286" s="220">
        <v>276.75</v>
      </c>
      <c r="E286" s="220">
        <v>315.459991</v>
      </c>
      <c r="F286" s="220">
        <v>311.98644999999999</v>
      </c>
      <c r="G286" s="220">
        <v>1178025500</v>
      </c>
      <c r="H286" s="225" t="s">
        <v>377</v>
      </c>
      <c r="I286" s="220">
        <v>40.98</v>
      </c>
      <c r="J286" s="220">
        <v>52.299999</v>
      </c>
      <c r="K286" s="220">
        <v>40.340000000000003</v>
      </c>
      <c r="L286" s="220">
        <v>52.02</v>
      </c>
      <c r="M286" s="220">
        <v>51.670692000000003</v>
      </c>
      <c r="N286" s="220">
        <v>87270500</v>
      </c>
      <c r="O286" s="220"/>
      <c r="P286" s="196">
        <f t="shared" si="151"/>
        <v>1644059.4059405949</v>
      </c>
      <c r="Q286" s="196">
        <f t="shared" si="153"/>
        <v>620753.41489085532</v>
      </c>
      <c r="R286" s="196">
        <f t="shared" si="154"/>
        <v>1236121.0475877351</v>
      </c>
      <c r="S286" s="196">
        <f t="shared" si="152"/>
        <v>-824109.93730500119</v>
      </c>
      <c r="T286" s="224"/>
      <c r="U286" s="199">
        <f t="shared" si="144"/>
        <v>3.4948983420186348</v>
      </c>
      <c r="V286" s="196">
        <f t="shared" si="145"/>
        <v>2337517.7898426419</v>
      </c>
      <c r="W286" s="196">
        <f t="shared" si="146"/>
        <v>1513407.8525376408</v>
      </c>
      <c r="X286" s="196">
        <f t="shared" si="147"/>
        <v>3500933.8684191853</v>
      </c>
      <c r="Y286" s="200">
        <f t="shared" si="148"/>
        <v>3.5009338684191853</v>
      </c>
      <c r="Z286" s="269">
        <f t="shared" si="149"/>
        <v>2676823.9311141842</v>
      </c>
      <c r="AA286" s="200">
        <f t="shared" si="150"/>
        <v>2.6768239311141842</v>
      </c>
      <c r="AB286" s="255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  <c r="AU286" s="241"/>
    </row>
    <row r="287" spans="1:47" ht="19.5" customHeight="1">
      <c r="A287" s="218" t="s">
        <v>378</v>
      </c>
      <c r="B287" s="219">
        <v>313.64999399999999</v>
      </c>
      <c r="C287" s="220">
        <v>334.42001299999998</v>
      </c>
      <c r="D287" s="220">
        <v>298.44000199999999</v>
      </c>
      <c r="E287" s="220">
        <v>299.26998900000001</v>
      </c>
      <c r="F287" s="220">
        <v>295.97470099999998</v>
      </c>
      <c r="G287" s="220">
        <v>1069920100</v>
      </c>
      <c r="H287" s="225" t="s">
        <v>378</v>
      </c>
      <c r="I287" s="220">
        <v>51.419998</v>
      </c>
      <c r="J287" s="220">
        <v>58.220001000000003</v>
      </c>
      <c r="K287" s="220">
        <v>46.099997999999999</v>
      </c>
      <c r="L287" s="220">
        <v>46.369999</v>
      </c>
      <c r="M287" s="220">
        <v>46.058627999999999</v>
      </c>
      <c r="N287" s="220">
        <v>90950200</v>
      </c>
      <c r="O287" s="220"/>
      <c r="P287" s="196">
        <f t="shared" si="151"/>
        <v>1772910.902970298</v>
      </c>
      <c r="Q287" s="196">
        <f t="shared" si="153"/>
        <v>709388.47756473965</v>
      </c>
      <c r="R287" s="196">
        <f t="shared" si="154"/>
        <v>1236121.0475877351</v>
      </c>
      <c r="S287" s="196">
        <f t="shared" si="152"/>
        <v>-829210.39537710533</v>
      </c>
      <c r="T287" s="224"/>
      <c r="U287" s="199">
        <f t="shared" si="144"/>
        <v>3.6287918812083828</v>
      </c>
      <c r="V287" s="196">
        <f t="shared" si="145"/>
        <v>2427713.8377634343</v>
      </c>
      <c r="W287" s="196">
        <f t="shared" si="146"/>
        <v>1598503.4423863289</v>
      </c>
      <c r="X287" s="196">
        <f t="shared" si="147"/>
        <v>3718420.4281227728</v>
      </c>
      <c r="Y287" s="200">
        <f t="shared" si="148"/>
        <v>3.7184204281227728</v>
      </c>
      <c r="Z287" s="269">
        <f t="shared" si="149"/>
        <v>2889210.0327456677</v>
      </c>
      <c r="AA287" s="200">
        <f t="shared" si="150"/>
        <v>2.8892100327456678</v>
      </c>
      <c r="AB287" s="255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</row>
    <row r="288" spans="1:47" ht="19.5" customHeight="1">
      <c r="A288" s="218" t="s">
        <v>379</v>
      </c>
      <c r="B288" s="219">
        <v>296.72000100000002</v>
      </c>
      <c r="C288" s="220">
        <v>311.07998700000002</v>
      </c>
      <c r="D288" s="220">
        <v>267.10000600000001</v>
      </c>
      <c r="E288" s="220">
        <v>267.26001000000002</v>
      </c>
      <c r="F288" s="220">
        <v>264.31720000000001</v>
      </c>
      <c r="G288" s="220">
        <v>1370988700</v>
      </c>
      <c r="H288" s="225" t="s">
        <v>379</v>
      </c>
      <c r="I288" s="220">
        <v>45.549999</v>
      </c>
      <c r="J288" s="220">
        <v>49.959999000000003</v>
      </c>
      <c r="K288" s="220">
        <v>36.630001</v>
      </c>
      <c r="L288" s="220">
        <v>36.659999999999997</v>
      </c>
      <c r="M288" s="220">
        <v>36.413834000000001</v>
      </c>
      <c r="N288" s="220">
        <v>114239600</v>
      </c>
      <c r="O288" s="220"/>
      <c r="P288" s="196">
        <f t="shared" si="151"/>
        <v>1586732.708910892</v>
      </c>
      <c r="Q288" s="196">
        <f t="shared" si="153"/>
        <v>563663.81279636698</v>
      </c>
      <c r="R288" s="196">
        <f t="shared" si="154"/>
        <v>1236121.0475877351</v>
      </c>
      <c r="S288" s="196">
        <f t="shared" si="152"/>
        <v>-834332.10535784322</v>
      </c>
      <c r="T288" s="224"/>
      <c r="U288" s="199">
        <f t="shared" si="144"/>
        <v>3.3833694500919531</v>
      </c>
      <c r="V288" s="196">
        <f t="shared" si="145"/>
        <v>2297389.1019218499</v>
      </c>
      <c r="W288" s="196">
        <f t="shared" si="146"/>
        <v>1463056.9965640067</v>
      </c>
      <c r="X288" s="196">
        <f t="shared" si="147"/>
        <v>3386517.5692949942</v>
      </c>
      <c r="Y288" s="200">
        <f t="shared" si="148"/>
        <v>3.3865175692949943</v>
      </c>
      <c r="Z288" s="269">
        <f t="shared" si="149"/>
        <v>2552185.4639371512</v>
      </c>
      <c r="AA288" s="200">
        <f t="shared" si="150"/>
        <v>2.5521854639371511</v>
      </c>
      <c r="AB288" s="255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</row>
    <row r="289" spans="1:47" ht="19.5" customHeight="1">
      <c r="A289" s="218" t="s">
        <v>380</v>
      </c>
      <c r="B289" s="219">
        <v>269.07000699999998</v>
      </c>
      <c r="C289" s="220">
        <v>284.60000600000001</v>
      </c>
      <c r="D289" s="220">
        <v>254.259995</v>
      </c>
      <c r="E289" s="220">
        <v>277.95001200000002</v>
      </c>
      <c r="F289" s="220">
        <v>275.38351399999999</v>
      </c>
      <c r="G289" s="220">
        <v>1356809000</v>
      </c>
      <c r="H289" s="225" t="s">
        <v>380</v>
      </c>
      <c r="I289" s="220">
        <v>37.139999000000003</v>
      </c>
      <c r="J289" s="220">
        <v>41.349997999999999</v>
      </c>
      <c r="K289" s="220">
        <v>32.979999999999997</v>
      </c>
      <c r="L289" s="220">
        <v>39.080002</v>
      </c>
      <c r="M289" s="220">
        <v>38.817580999999997</v>
      </c>
      <c r="N289" s="220">
        <v>128472000</v>
      </c>
      <c r="O289" s="220"/>
      <c r="P289" s="196">
        <f t="shared" si="151"/>
        <v>1510455.415841585</v>
      </c>
      <c r="Q289" s="196">
        <f t="shared" si="153"/>
        <v>507497.46214924159</v>
      </c>
      <c r="R289" s="196">
        <f t="shared" si="154"/>
        <v>1236121.0475877351</v>
      </c>
      <c r="S289" s="196">
        <f t="shared" si="152"/>
        <v>-839475.15579683415</v>
      </c>
      <c r="T289" s="224"/>
      <c r="U289" s="199">
        <f t="shared" si="144"/>
        <v>3.2717781395475076</v>
      </c>
      <c r="V289" s="196">
        <f t="shared" si="145"/>
        <v>2243994.9967733352</v>
      </c>
      <c r="W289" s="196">
        <f t="shared" si="146"/>
        <v>1404519.8409765009</v>
      </c>
      <c r="X289" s="196">
        <f t="shared" si="147"/>
        <v>3254073.9255785616</v>
      </c>
      <c r="Y289" s="200">
        <f t="shared" si="148"/>
        <v>3.2540739255785618</v>
      </c>
      <c r="Z289" s="269">
        <f t="shared" si="149"/>
        <v>2414598.7697817273</v>
      </c>
      <c r="AA289" s="200">
        <f t="shared" si="150"/>
        <v>2.4145987697817275</v>
      </c>
      <c r="AB289" s="255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</row>
    <row r="290" spans="1:47" ht="19.5" customHeight="1">
      <c r="A290" s="218" t="s">
        <v>381</v>
      </c>
      <c r="B290" s="219">
        <v>281.5</v>
      </c>
      <c r="C290" s="220">
        <v>293.47000100000002</v>
      </c>
      <c r="D290" s="220">
        <v>259.07998700000002</v>
      </c>
      <c r="E290" s="220">
        <v>293.35998499999999</v>
      </c>
      <c r="F290" s="220">
        <v>290.65115400000002</v>
      </c>
      <c r="G290" s="220">
        <v>1195762800</v>
      </c>
      <c r="H290" s="225" t="s">
        <v>381</v>
      </c>
      <c r="I290" s="220">
        <v>40.110000999999997</v>
      </c>
      <c r="J290" s="220">
        <v>43.049999</v>
      </c>
      <c r="K290" s="220">
        <v>33.900002000000001</v>
      </c>
      <c r="L290" s="220">
        <v>42.900002000000001</v>
      </c>
      <c r="M290" s="220">
        <v>42.611935000000003</v>
      </c>
      <c r="N290" s="220">
        <v>105858300</v>
      </c>
      <c r="O290" s="220"/>
      <c r="P290" s="196">
        <f t="shared" si="151"/>
        <v>1539089.0316831693</v>
      </c>
      <c r="Q290" s="196">
        <f t="shared" si="153"/>
        <v>521654.48701801751</v>
      </c>
      <c r="R290" s="196">
        <f t="shared" si="154"/>
        <v>1236121.0475877351</v>
      </c>
      <c r="S290" s="196">
        <f t="shared" si="152"/>
        <v>-844639.63561265427</v>
      </c>
      <c r="T290" s="224"/>
      <c r="U290" s="199">
        <f t="shared" si="144"/>
        <v>3.2856735136019548</v>
      </c>
      <c r="V290" s="196">
        <f t="shared" si="145"/>
        <v>2264038.5278624445</v>
      </c>
      <c r="W290" s="196">
        <f t="shared" si="146"/>
        <v>1419398.8922497903</v>
      </c>
      <c r="X290" s="196">
        <f t="shared" si="147"/>
        <v>3296864.566288922</v>
      </c>
      <c r="Y290" s="200">
        <f t="shared" si="148"/>
        <v>3.2968645662889218</v>
      </c>
      <c r="Z290" s="269">
        <f t="shared" si="149"/>
        <v>2452224.9306762675</v>
      </c>
      <c r="AA290" s="200">
        <f t="shared" si="150"/>
        <v>2.4522249306762673</v>
      </c>
      <c r="AB290" s="255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</row>
    <row r="291" spans="1:47" ht="19.5" customHeight="1">
      <c r="A291" s="218" t="s">
        <v>382</v>
      </c>
      <c r="B291" s="272">
        <v>293.69000199999999</v>
      </c>
      <c r="C291" s="273">
        <v>296.88000499999998</v>
      </c>
      <c r="D291" s="273">
        <v>259.73001099999999</v>
      </c>
      <c r="E291" s="273">
        <v>266.27999899999998</v>
      </c>
      <c r="F291" s="273">
        <v>263.82122800000002</v>
      </c>
      <c r="G291" s="273">
        <v>1057037700</v>
      </c>
      <c r="H291" s="275" t="s">
        <v>382</v>
      </c>
      <c r="I291" s="273">
        <v>42.970001000000003</v>
      </c>
      <c r="J291" s="273">
        <v>43.720001000000003</v>
      </c>
      <c r="K291" s="273">
        <v>33.380001</v>
      </c>
      <c r="L291" s="273">
        <v>35.040000999999997</v>
      </c>
      <c r="M291" s="273">
        <v>34.80471</v>
      </c>
      <c r="N291" s="273">
        <v>98713400</v>
      </c>
      <c r="O291" s="273"/>
      <c r="P291" s="196">
        <f t="shared" si="151"/>
        <v>1542950.5603960403</v>
      </c>
      <c r="Q291" s="196">
        <f t="shared" si="153"/>
        <v>513652.69236019254</v>
      </c>
      <c r="R291" s="196">
        <f t="shared" si="154"/>
        <v>1236121.0475877351</v>
      </c>
      <c r="S291" s="196">
        <f t="shared" si="152"/>
        <v>-849825.63409437356</v>
      </c>
      <c r="T291" s="274">
        <f>(P291-P279)/P279</f>
        <v>-0.3119188006678178</v>
      </c>
      <c r="U291" s="199">
        <f t="shared" si="144"/>
        <v>3.2701668395132901</v>
      </c>
      <c r="V291" s="196">
        <f t="shared" si="145"/>
        <v>2266741.5979614537</v>
      </c>
      <c r="W291" s="196">
        <f t="shared" si="146"/>
        <v>1416915.9638670802</v>
      </c>
      <c r="X291" s="196">
        <f t="shared" si="147"/>
        <v>3292724.300343968</v>
      </c>
      <c r="Y291" s="200">
        <f t="shared" si="148"/>
        <v>3.2927243003439681</v>
      </c>
      <c r="Z291" s="269">
        <f t="shared" si="149"/>
        <v>2442898.6662495947</v>
      </c>
      <c r="AA291" s="200">
        <f t="shared" si="150"/>
        <v>2.4428986662495946</v>
      </c>
      <c r="AB291" s="255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</row>
    <row r="292" spans="1:47" ht="19.5" customHeight="1">
      <c r="A292" s="218" t="s">
        <v>383</v>
      </c>
      <c r="B292" s="219">
        <v>268.64999399999999</v>
      </c>
      <c r="C292" s="220">
        <v>298.26001000000002</v>
      </c>
      <c r="D292" s="220">
        <v>260.33999599999999</v>
      </c>
      <c r="E292" s="220">
        <v>294.61999500000002</v>
      </c>
      <c r="F292" s="220">
        <v>292.59835800000002</v>
      </c>
      <c r="G292" s="220">
        <v>961927300</v>
      </c>
      <c r="H292" s="225" t="s">
        <v>383</v>
      </c>
      <c r="I292" s="220">
        <v>35.639999000000003</v>
      </c>
      <c r="J292" s="220">
        <v>43.560001</v>
      </c>
      <c r="K292" s="220">
        <v>33.419998</v>
      </c>
      <c r="L292" s="220">
        <v>42.470001000000003</v>
      </c>
      <c r="M292" s="220">
        <v>42.308757999999997</v>
      </c>
      <c r="N292" s="220">
        <v>95664100</v>
      </c>
      <c r="O292" s="220"/>
      <c r="P292" s="196">
        <f t="shared" si="151"/>
        <v>1546574.2336633671</v>
      </c>
      <c r="Q292" s="196">
        <f>((Q291+R291)/2)*K292/K291</f>
        <v>875935.18780170591</v>
      </c>
      <c r="R292" s="196">
        <f>(Q291+R291)/2</f>
        <v>874886.86997396383</v>
      </c>
      <c r="S292" s="196">
        <f t="shared" si="152"/>
        <v>-855033.24090310012</v>
      </c>
      <c r="T292" s="224"/>
      <c r="U292" s="199">
        <f t="shared" si="144"/>
        <v>2.8320081463496605</v>
      </c>
      <c r="V292" s="196">
        <f t="shared" si="145"/>
        <v>1922493.3587393621</v>
      </c>
      <c r="W292" s="196">
        <f t="shared" si="146"/>
        <v>1067460.1178362621</v>
      </c>
      <c r="X292" s="196">
        <f t="shared" si="147"/>
        <v>3297396.2914390368</v>
      </c>
      <c r="Y292" s="200">
        <f t="shared" si="148"/>
        <v>3.2973962914390369</v>
      </c>
      <c r="Z292" s="269">
        <f t="shared" si="149"/>
        <v>2442363.0505359368</v>
      </c>
      <c r="AA292" s="200">
        <f t="shared" si="150"/>
        <v>2.4423630505359371</v>
      </c>
      <c r="AB292" s="255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  <c r="AU292" s="241"/>
    </row>
    <row r="293" spans="1:47" ht="19.5" customHeight="1">
      <c r="A293" s="218" t="s">
        <v>384</v>
      </c>
      <c r="B293" s="219">
        <v>294.41000400000001</v>
      </c>
      <c r="C293" s="220">
        <v>313.67999300000002</v>
      </c>
      <c r="D293" s="220">
        <v>290.04998799999998</v>
      </c>
      <c r="E293" s="220">
        <v>293.55999800000001</v>
      </c>
      <c r="F293" s="220">
        <v>291.54568499999999</v>
      </c>
      <c r="G293" s="220">
        <v>1094424800</v>
      </c>
      <c r="H293" s="225" t="s">
        <v>384</v>
      </c>
      <c r="I293" s="220">
        <v>42.400002000000001</v>
      </c>
      <c r="J293" s="220">
        <v>48.009998000000003</v>
      </c>
      <c r="K293" s="220">
        <v>40.75</v>
      </c>
      <c r="L293" s="220">
        <v>41.73</v>
      </c>
      <c r="M293" s="220">
        <v>41.571559999999998</v>
      </c>
      <c r="N293" s="220">
        <v>106704800</v>
      </c>
      <c r="O293" s="220"/>
      <c r="P293" s="196">
        <f t="shared" si="151"/>
        <v>1723069.2356435652</v>
      </c>
      <c r="Q293" s="196">
        <f t="shared" ref="Q293:Q303" si="155">Q292*K293/K292</f>
        <v>1068053.8910540782</v>
      </c>
      <c r="R293" s="196">
        <f t="shared" ref="R293:R303" si="156">R292</f>
        <v>874886.86997396383</v>
      </c>
      <c r="S293" s="196">
        <f t="shared" si="152"/>
        <v>-860262.54607352964</v>
      </c>
      <c r="T293" s="224"/>
      <c r="U293" s="199">
        <f t="shared" si="144"/>
        <v>3.019957241513421</v>
      </c>
      <c r="V293" s="196">
        <f t="shared" si="145"/>
        <v>2046039.8601255007</v>
      </c>
      <c r="W293" s="196">
        <f t="shared" si="146"/>
        <v>1185777.3140519711</v>
      </c>
      <c r="X293" s="196">
        <f t="shared" si="147"/>
        <v>3666009.9966716077</v>
      </c>
      <c r="Y293" s="200">
        <f t="shared" si="148"/>
        <v>3.6660099966716078</v>
      </c>
      <c r="Z293" s="269">
        <f t="shared" si="149"/>
        <v>2805747.4505980778</v>
      </c>
      <c r="AA293" s="200">
        <f t="shared" si="150"/>
        <v>2.8057474505980777</v>
      </c>
      <c r="AB293" s="255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</row>
    <row r="294" spans="1:47" ht="19.5" customHeight="1">
      <c r="A294" s="218" t="s">
        <v>385</v>
      </c>
      <c r="B294" s="219">
        <v>293.26001000000002</v>
      </c>
      <c r="C294" s="220">
        <v>321.17001299999998</v>
      </c>
      <c r="D294" s="220">
        <v>285.19000199999999</v>
      </c>
      <c r="E294" s="220">
        <v>320.92999300000002</v>
      </c>
      <c r="F294" s="220">
        <v>318.727844</v>
      </c>
      <c r="G294" s="220">
        <v>1544782600</v>
      </c>
      <c r="H294" s="225" t="s">
        <v>385</v>
      </c>
      <c r="I294" s="220">
        <v>41.639999000000003</v>
      </c>
      <c r="J294" s="220">
        <v>49.630001</v>
      </c>
      <c r="K294" s="220">
        <v>39.240001999999997</v>
      </c>
      <c r="L294" s="220">
        <v>49.57</v>
      </c>
      <c r="M294" s="220">
        <v>49.381793999999999</v>
      </c>
      <c r="N294" s="220">
        <v>141906000</v>
      </c>
      <c r="O294" s="220"/>
      <c r="P294" s="196">
        <f t="shared" si="151"/>
        <v>1694198.0316831691</v>
      </c>
      <c r="Q294" s="196">
        <f t="shared" si="155"/>
        <v>1028476.9772041671</v>
      </c>
      <c r="R294" s="196">
        <f t="shared" si="156"/>
        <v>874886.86997396383</v>
      </c>
      <c r="S294" s="196">
        <f t="shared" si="152"/>
        <v>-865513.64001550258</v>
      </c>
      <c r="T294" s="224"/>
      <c r="U294" s="199">
        <f t="shared" si="144"/>
        <v>2.9682777750459448</v>
      </c>
      <c r="V294" s="196">
        <f t="shared" si="145"/>
        <v>2025830.0173532236</v>
      </c>
      <c r="W294" s="196">
        <f t="shared" si="146"/>
        <v>1160316.3773377212</v>
      </c>
      <c r="X294" s="196">
        <f t="shared" si="147"/>
        <v>3597561.8788612997</v>
      </c>
      <c r="Y294" s="200">
        <f t="shared" si="148"/>
        <v>3.5975618788612995</v>
      </c>
      <c r="Z294" s="269">
        <f t="shared" si="149"/>
        <v>2732048.2388457973</v>
      </c>
      <c r="AA294" s="200">
        <f t="shared" si="150"/>
        <v>2.7320482388457972</v>
      </c>
      <c r="AB294" s="255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</row>
    <row r="295" spans="1:47" ht="19.5" customHeight="1">
      <c r="A295" s="218" t="s">
        <v>386</v>
      </c>
      <c r="B295" s="219">
        <v>318.76998900000001</v>
      </c>
      <c r="C295" s="220">
        <v>322.64999399999999</v>
      </c>
      <c r="D295" s="220">
        <v>309.89001500000001</v>
      </c>
      <c r="E295" s="220">
        <v>322.55999800000001</v>
      </c>
      <c r="F295" s="220">
        <v>320.84255999999999</v>
      </c>
      <c r="G295" s="220">
        <v>993494600</v>
      </c>
      <c r="H295" s="225" t="s">
        <v>386</v>
      </c>
      <c r="I295" s="220">
        <v>48.889999000000003</v>
      </c>
      <c r="J295" s="220">
        <v>49.759998000000003</v>
      </c>
      <c r="K295" s="220">
        <v>45.98</v>
      </c>
      <c r="L295" s="220">
        <v>49.740001999999997</v>
      </c>
      <c r="M295" s="220">
        <v>49.551155000000001</v>
      </c>
      <c r="N295" s="220">
        <v>74125900</v>
      </c>
      <c r="O295" s="220"/>
      <c r="P295" s="196">
        <f t="shared" si="151"/>
        <v>1840930.7821782187</v>
      </c>
      <c r="Q295" s="196">
        <f t="shared" si="155"/>
        <v>1205131.7278691169</v>
      </c>
      <c r="R295" s="196">
        <f t="shared" si="156"/>
        <v>874886.86997396383</v>
      </c>
      <c r="S295" s="196">
        <f t="shared" si="152"/>
        <v>-870786.61351556715</v>
      </c>
      <c r="T295" s="224"/>
      <c r="U295" s="199">
        <f t="shared" si="144"/>
        <v>3.1188096027197729</v>
      </c>
      <c r="V295" s="196">
        <f t="shared" si="145"/>
        <v>2128542.9426997583</v>
      </c>
      <c r="W295" s="196">
        <f t="shared" si="146"/>
        <v>1257756.3291841913</v>
      </c>
      <c r="X295" s="196">
        <f t="shared" si="147"/>
        <v>3920949.3800212992</v>
      </c>
      <c r="Y295" s="200">
        <f t="shared" si="148"/>
        <v>3.9209493800212991</v>
      </c>
      <c r="Z295" s="269">
        <f t="shared" si="149"/>
        <v>3050162.7665057322</v>
      </c>
      <c r="AA295" s="200">
        <f t="shared" si="150"/>
        <v>3.050162766505732</v>
      </c>
      <c r="AB295" s="255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</row>
    <row r="296" spans="1:47" ht="19.5" customHeight="1">
      <c r="A296" s="218" t="s">
        <v>387</v>
      </c>
      <c r="B296" s="219">
        <v>322.08999599999999</v>
      </c>
      <c r="C296" s="220">
        <v>353.92999300000002</v>
      </c>
      <c r="D296" s="220">
        <v>315.11999500000002</v>
      </c>
      <c r="E296" s="220">
        <v>347.98998999999998</v>
      </c>
      <c r="F296" s="220">
        <v>346.13714599999997</v>
      </c>
      <c r="G296" s="220">
        <v>1149079300</v>
      </c>
      <c r="H296" s="225" t="s">
        <v>387</v>
      </c>
      <c r="I296" s="220">
        <v>49.599997999999999</v>
      </c>
      <c r="J296" s="220">
        <v>59.389999000000003</v>
      </c>
      <c r="K296" s="220">
        <v>47.41</v>
      </c>
      <c r="L296" s="220">
        <v>57.32</v>
      </c>
      <c r="M296" s="220">
        <v>57.102370999999998</v>
      </c>
      <c r="N296" s="220">
        <v>84614700</v>
      </c>
      <c r="O296" s="220"/>
      <c r="P296" s="196">
        <f t="shared" si="151"/>
        <v>1871999.9702970306</v>
      </c>
      <c r="Q296" s="196">
        <f t="shared" si="155"/>
        <v>1242611.9012238982</v>
      </c>
      <c r="R296" s="196">
        <f t="shared" si="156"/>
        <v>874886.86997396383</v>
      </c>
      <c r="S296" s="196">
        <f t="shared" si="152"/>
        <v>-876081.55773854861</v>
      </c>
      <c r="T296" s="224"/>
      <c r="U296" s="199">
        <f t="shared" si="144"/>
        <v>3.1354236554888821</v>
      </c>
      <c r="V296" s="196">
        <f t="shared" si="145"/>
        <v>2150291.3743829266</v>
      </c>
      <c r="W296" s="196">
        <f t="shared" si="146"/>
        <v>1274209.816644378</v>
      </c>
      <c r="X296" s="196">
        <f t="shared" si="147"/>
        <v>3989498.7414948931</v>
      </c>
      <c r="Y296" s="200">
        <f t="shared" si="148"/>
        <v>3.9894987414948933</v>
      </c>
      <c r="Z296" s="269">
        <f t="shared" si="149"/>
        <v>3113417.1837563445</v>
      </c>
      <c r="AA296" s="200">
        <f t="shared" si="150"/>
        <v>3.1134171837563445</v>
      </c>
      <c r="AB296" s="255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</row>
    <row r="297" spans="1:47" ht="19.5" customHeight="1">
      <c r="A297" s="218" t="s">
        <v>388</v>
      </c>
      <c r="B297" s="219">
        <v>347.73001099999999</v>
      </c>
      <c r="C297" s="220">
        <v>372.85000600000001</v>
      </c>
      <c r="D297" s="220">
        <v>346.66000400000001</v>
      </c>
      <c r="E297" s="220">
        <v>369.42001299999998</v>
      </c>
      <c r="F297" s="220">
        <v>367.45309400000002</v>
      </c>
      <c r="G297" s="220">
        <v>1137710300</v>
      </c>
      <c r="H297" s="225" t="s">
        <v>388</v>
      </c>
      <c r="I297" s="220">
        <v>57.290000999999997</v>
      </c>
      <c r="J297" s="220">
        <v>65.620002999999997</v>
      </c>
      <c r="K297" s="220">
        <v>56.950001</v>
      </c>
      <c r="L297" s="220">
        <v>64.379997000000003</v>
      </c>
      <c r="M297" s="220">
        <v>64.135559000000001</v>
      </c>
      <c r="N297" s="220">
        <v>76844100</v>
      </c>
      <c r="O297" s="220"/>
      <c r="P297" s="196">
        <f t="shared" si="151"/>
        <v>2059366.3603960406</v>
      </c>
      <c r="Q297" s="196">
        <f t="shared" si="155"/>
        <v>1492654.4825419302</v>
      </c>
      <c r="R297" s="196">
        <f t="shared" si="156"/>
        <v>874886.86997396383</v>
      </c>
      <c r="S297" s="196">
        <f t="shared" si="152"/>
        <v>-881398.56422912586</v>
      </c>
      <c r="T297" s="224"/>
      <c r="U297" s="199">
        <f t="shared" si="144"/>
        <v>3.3290878263868202</v>
      </c>
      <c r="V297" s="196">
        <f t="shared" si="145"/>
        <v>2281447.8474522335</v>
      </c>
      <c r="W297" s="196">
        <f t="shared" si="146"/>
        <v>1400049.2832231077</v>
      </c>
      <c r="X297" s="196">
        <f t="shared" si="147"/>
        <v>4426907.7129119346</v>
      </c>
      <c r="Y297" s="200">
        <f t="shared" si="148"/>
        <v>4.4269077129119347</v>
      </c>
      <c r="Z297" s="269">
        <f t="shared" si="149"/>
        <v>3545509.1486828085</v>
      </c>
      <c r="AA297" s="200">
        <f t="shared" si="150"/>
        <v>3.5455091486828083</v>
      </c>
      <c r="AB297" s="255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</row>
    <row r="298" spans="1:47" ht="19.5" customHeight="1">
      <c r="A298" s="218" t="s">
        <v>389</v>
      </c>
      <c r="B298" s="219">
        <v>370.07000699999998</v>
      </c>
      <c r="C298" s="220">
        <v>387.98001099999999</v>
      </c>
      <c r="D298" s="220">
        <v>363.41000400000001</v>
      </c>
      <c r="E298" s="220">
        <v>383.67999300000002</v>
      </c>
      <c r="F298" s="220">
        <v>382.16067500000003</v>
      </c>
      <c r="G298" s="220">
        <v>974997400</v>
      </c>
      <c r="H298" s="225" t="s">
        <v>389</v>
      </c>
      <c r="I298" s="220">
        <v>64.580001999999993</v>
      </c>
      <c r="J298" s="220">
        <v>70.739998</v>
      </c>
      <c r="K298" s="220">
        <v>62.200001</v>
      </c>
      <c r="L298" s="220">
        <v>69.029999000000004</v>
      </c>
      <c r="M298" s="220">
        <v>68.767914000000005</v>
      </c>
      <c r="N298" s="220">
        <v>87501800</v>
      </c>
      <c r="O298" s="220"/>
      <c r="P298" s="196">
        <f t="shared" si="151"/>
        <v>2158871.3108910904</v>
      </c>
      <c r="Q298" s="196">
        <f t="shared" si="155"/>
        <v>1630256.5175857074</v>
      </c>
      <c r="R298" s="196">
        <f t="shared" si="156"/>
        <v>874886.86997396383</v>
      </c>
      <c r="S298" s="196">
        <f t="shared" si="152"/>
        <v>-886737.72491341387</v>
      </c>
      <c r="T298" s="224"/>
      <c r="U298" s="199">
        <f t="shared" si="144"/>
        <v>3.4212576003364328</v>
      </c>
      <c r="V298" s="196">
        <f t="shared" si="145"/>
        <v>2351101.3127987683</v>
      </c>
      <c r="W298" s="196">
        <f t="shared" si="146"/>
        <v>1464363.5878853544</v>
      </c>
      <c r="X298" s="196">
        <f t="shared" si="147"/>
        <v>4664014.6984507618</v>
      </c>
      <c r="Y298" s="200">
        <f t="shared" si="148"/>
        <v>4.664014698450762</v>
      </c>
      <c r="Z298" s="269">
        <f t="shared" si="149"/>
        <v>3777276.9735373482</v>
      </c>
      <c r="AA298" s="200">
        <f t="shared" si="150"/>
        <v>3.7772769735373481</v>
      </c>
      <c r="AB298" s="255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</row>
    <row r="299" spans="1:47" ht="19.5" customHeight="1">
      <c r="A299" s="218" t="s">
        <v>390</v>
      </c>
      <c r="B299" s="219">
        <v>382.30999800000001</v>
      </c>
      <c r="C299" s="220">
        <v>383.55999800000001</v>
      </c>
      <c r="D299" s="220">
        <v>354.709991</v>
      </c>
      <c r="E299" s="220">
        <v>377.98998999999998</v>
      </c>
      <c r="F299" s="220">
        <v>376.49319500000001</v>
      </c>
      <c r="G299" s="220">
        <v>1202220400</v>
      </c>
      <c r="H299" s="225" t="s">
        <v>390</v>
      </c>
      <c r="I299" s="220">
        <v>68.470000999999996</v>
      </c>
      <c r="J299" s="220">
        <v>68.900002000000001</v>
      </c>
      <c r="K299" s="220">
        <v>58.639999000000003</v>
      </c>
      <c r="L299" s="220">
        <v>66.279999000000004</v>
      </c>
      <c r="M299" s="220">
        <v>66.028351000000001</v>
      </c>
      <c r="N299" s="220">
        <v>98946000</v>
      </c>
      <c r="O299" s="220"/>
      <c r="P299" s="196">
        <f t="shared" si="151"/>
        <v>2107188.0653465358</v>
      </c>
      <c r="Q299" s="196">
        <f t="shared" si="155"/>
        <v>1536949.1804504853</v>
      </c>
      <c r="R299" s="196">
        <f t="shared" si="156"/>
        <v>874886.86997396383</v>
      </c>
      <c r="S299" s="196">
        <f t="shared" si="152"/>
        <v>-892099.13210055302</v>
      </c>
      <c r="T299" s="224"/>
      <c r="U299" s="199">
        <f t="shared" si="144"/>
        <v>3.3427618389212541</v>
      </c>
      <c r="V299" s="196">
        <f t="shared" si="145"/>
        <v>2314923.04091758</v>
      </c>
      <c r="W299" s="196">
        <f t="shared" si="146"/>
        <v>1422823.908817027</v>
      </c>
      <c r="X299" s="196">
        <f t="shared" si="147"/>
        <v>4519024.1157709854</v>
      </c>
      <c r="Y299" s="200">
        <f t="shared" si="148"/>
        <v>4.5190241157709856</v>
      </c>
      <c r="Z299" s="269">
        <f t="shared" si="149"/>
        <v>3626924.9836704321</v>
      </c>
      <c r="AA299" s="200">
        <f t="shared" si="150"/>
        <v>3.626924983670432</v>
      </c>
      <c r="AB299" s="255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</row>
    <row r="300" spans="1:47" ht="19.5" customHeight="1">
      <c r="A300" s="218" t="s">
        <v>391</v>
      </c>
      <c r="B300" s="219">
        <v>380.39999399999999</v>
      </c>
      <c r="C300" s="220">
        <v>380.82998700000002</v>
      </c>
      <c r="D300" s="220">
        <v>351.35998499999999</v>
      </c>
      <c r="E300" s="220">
        <v>358.26998900000001</v>
      </c>
      <c r="F300" s="220">
        <v>356.85128800000001</v>
      </c>
      <c r="G300" s="220">
        <v>959714600</v>
      </c>
      <c r="H300" s="225" t="s">
        <v>391</v>
      </c>
      <c r="I300" s="220">
        <v>67.169998000000007</v>
      </c>
      <c r="J300" s="220">
        <v>67.290001000000004</v>
      </c>
      <c r="K300" s="220">
        <v>57.099997999999999</v>
      </c>
      <c r="L300" s="220">
        <v>59.349997999999999</v>
      </c>
      <c r="M300" s="220">
        <v>59.124664000000003</v>
      </c>
      <c r="N300" s="220">
        <v>76125800</v>
      </c>
      <c r="O300" s="220"/>
      <c r="P300" s="196">
        <f t="shared" si="151"/>
        <v>2087287.0396039614</v>
      </c>
      <c r="Q300" s="196">
        <f t="shared" si="155"/>
        <v>1496585.8906277327</v>
      </c>
      <c r="R300" s="196">
        <f t="shared" si="156"/>
        <v>874886.86997396383</v>
      </c>
      <c r="S300" s="196">
        <f t="shared" si="152"/>
        <v>-897482.87848430523</v>
      </c>
      <c r="T300" s="224"/>
      <c r="U300" s="199">
        <f t="shared" si="144"/>
        <v>3.3005352866235502</v>
      </c>
      <c r="V300" s="196">
        <f t="shared" si="145"/>
        <v>2300992.3228977779</v>
      </c>
      <c r="W300" s="196">
        <f t="shared" si="146"/>
        <v>1403509.4444134727</v>
      </c>
      <c r="X300" s="196">
        <f t="shared" si="147"/>
        <v>4458759.8002056582</v>
      </c>
      <c r="Y300" s="200">
        <f t="shared" si="148"/>
        <v>4.4587598002056579</v>
      </c>
      <c r="Z300" s="269">
        <f t="shared" si="149"/>
        <v>3561276.9217213532</v>
      </c>
      <c r="AA300" s="200">
        <f t="shared" si="150"/>
        <v>3.5612769217213534</v>
      </c>
      <c r="AB300" s="255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</row>
    <row r="301" spans="1:47" ht="19.5" customHeight="1">
      <c r="A301" s="218" t="s">
        <v>392</v>
      </c>
      <c r="B301" s="219">
        <v>358.540009</v>
      </c>
      <c r="C301" s="220">
        <v>373.73998999999998</v>
      </c>
      <c r="D301" s="220">
        <v>342.35000600000001</v>
      </c>
      <c r="E301" s="220">
        <v>350.86999500000002</v>
      </c>
      <c r="F301" s="220">
        <v>349.98648100000003</v>
      </c>
      <c r="G301" s="220">
        <v>1238424400</v>
      </c>
      <c r="H301" s="225" t="s">
        <v>392</v>
      </c>
      <c r="I301" s="220">
        <v>59.389999000000003</v>
      </c>
      <c r="J301" s="220">
        <v>64.260002</v>
      </c>
      <c r="K301" s="220">
        <v>53.720001000000003</v>
      </c>
      <c r="L301" s="220">
        <v>56.419998</v>
      </c>
      <c r="M301" s="220">
        <v>56.362152000000002</v>
      </c>
      <c r="N301" s="220">
        <v>127272400</v>
      </c>
      <c r="O301" s="220"/>
      <c r="P301" s="196">
        <f t="shared" si="151"/>
        <v>2033762.4118811893</v>
      </c>
      <c r="Q301" s="196">
        <f t="shared" si="155"/>
        <v>1407996.4686007118</v>
      </c>
      <c r="R301" s="196">
        <f t="shared" si="156"/>
        <v>874886.86997396383</v>
      </c>
      <c r="S301" s="196">
        <f t="shared" si="152"/>
        <v>-902889.05714465643</v>
      </c>
      <c r="T301" s="224"/>
      <c r="U301" s="199">
        <f t="shared" si="144"/>
        <v>3.2214913436359693</v>
      </c>
      <c r="V301" s="196">
        <f t="shared" si="145"/>
        <v>2263525.0834918376</v>
      </c>
      <c r="W301" s="196">
        <f t="shared" si="146"/>
        <v>1360636.0263471813</v>
      </c>
      <c r="X301" s="196">
        <f t="shared" si="147"/>
        <v>4316645.7504558647</v>
      </c>
      <c r="Y301" s="200">
        <f t="shared" si="148"/>
        <v>4.3166457504558648</v>
      </c>
      <c r="Z301" s="269">
        <f t="shared" si="149"/>
        <v>3413756.6933112084</v>
      </c>
      <c r="AA301" s="200">
        <f t="shared" si="150"/>
        <v>3.4137566933112082</v>
      </c>
      <c r="AB301" s="255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</row>
    <row r="302" spans="1:47" ht="19.5" customHeight="1">
      <c r="A302" s="218" t="s">
        <v>393</v>
      </c>
      <c r="B302" s="219">
        <v>351.72000100000002</v>
      </c>
      <c r="C302" s="220">
        <v>394.14001500000001</v>
      </c>
      <c r="D302" s="220">
        <v>351.61999500000002</v>
      </c>
      <c r="E302" s="220">
        <v>388.82998700000002</v>
      </c>
      <c r="F302" s="220">
        <v>387.85089099999999</v>
      </c>
      <c r="G302" s="220">
        <v>971319100</v>
      </c>
      <c r="H302" s="225" t="s">
        <v>393</v>
      </c>
      <c r="I302" s="220">
        <v>56.66</v>
      </c>
      <c r="J302" s="220">
        <v>70.629997000000003</v>
      </c>
      <c r="K302" s="220">
        <v>56.639999000000003</v>
      </c>
      <c r="L302" s="220">
        <v>68.709998999999996</v>
      </c>
      <c r="M302" s="220">
        <v>68.639556999999996</v>
      </c>
      <c r="N302" s="220">
        <v>93758100</v>
      </c>
      <c r="O302" s="220"/>
      <c r="P302" s="196">
        <f t="shared" si="151"/>
        <v>2088831.6534653481</v>
      </c>
      <c r="Q302" s="196">
        <f t="shared" si="155"/>
        <v>1484529.3575766659</v>
      </c>
      <c r="R302" s="196">
        <f t="shared" si="156"/>
        <v>874886.86997396383</v>
      </c>
      <c r="S302" s="196">
        <f t="shared" si="152"/>
        <v>-908317.76154942578</v>
      </c>
      <c r="T302" s="224"/>
      <c r="U302" s="199">
        <f t="shared" si="144"/>
        <v>3.2628653197133834</v>
      </c>
      <c r="V302" s="196">
        <f t="shared" si="145"/>
        <v>2302073.5526007488</v>
      </c>
      <c r="W302" s="196">
        <f t="shared" si="146"/>
        <v>1393755.7910513231</v>
      </c>
      <c r="X302" s="196">
        <f t="shared" si="147"/>
        <v>4448247.8810159778</v>
      </c>
      <c r="Y302" s="200">
        <f t="shared" si="148"/>
        <v>4.4482478810159778</v>
      </c>
      <c r="Z302" s="269">
        <f t="shared" si="149"/>
        <v>3539930.119466552</v>
      </c>
      <c r="AA302" s="200">
        <f t="shared" si="150"/>
        <v>3.5399301194665522</v>
      </c>
      <c r="AB302" s="255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</row>
    <row r="303" spans="1:47" ht="19.5" customHeight="1">
      <c r="A303" s="218" t="s">
        <v>394</v>
      </c>
      <c r="B303" s="272">
        <v>387.75</v>
      </c>
      <c r="C303" s="273">
        <v>412.92001299999998</v>
      </c>
      <c r="D303" s="273">
        <v>382.66000400000001</v>
      </c>
      <c r="E303" s="273">
        <v>409.51998900000001</v>
      </c>
      <c r="F303" s="273">
        <v>408.48876999999999</v>
      </c>
      <c r="G303" s="273">
        <v>867235900</v>
      </c>
      <c r="H303" s="275" t="s">
        <v>394</v>
      </c>
      <c r="I303" s="273">
        <v>68.300003000000004</v>
      </c>
      <c r="J303" s="273">
        <v>77.290001000000004</v>
      </c>
      <c r="K303" s="273">
        <v>66.489998</v>
      </c>
      <c r="L303" s="273">
        <v>76</v>
      </c>
      <c r="M303" s="273">
        <v>75.922081000000006</v>
      </c>
      <c r="N303" s="273">
        <v>66720600</v>
      </c>
      <c r="O303" s="273"/>
      <c r="P303" s="196">
        <f t="shared" si="151"/>
        <v>2273227.7465346549</v>
      </c>
      <c r="Q303" s="196">
        <f t="shared" si="155"/>
        <v>1742696.9590203171</v>
      </c>
      <c r="R303" s="196">
        <f t="shared" si="156"/>
        <v>874886.86997396383</v>
      </c>
      <c r="S303" s="196">
        <f t="shared" si="152"/>
        <v>-913769.08555588161</v>
      </c>
      <c r="T303" s="274">
        <f>(P303-P291)/P291</f>
        <v>0.47329914832214004</v>
      </c>
      <c r="U303" s="199">
        <f t="shared" si="144"/>
        <v>3.4451971140974824</v>
      </c>
      <c r="V303" s="196">
        <f t="shared" si="145"/>
        <v>2431150.8177492637</v>
      </c>
      <c r="W303" s="196">
        <f t="shared" si="146"/>
        <v>1517381.732193382</v>
      </c>
      <c r="X303" s="196">
        <f t="shared" si="147"/>
        <v>4890811.5755289355</v>
      </c>
      <c r="Y303" s="200">
        <f t="shared" si="148"/>
        <v>4.8908115755289359</v>
      </c>
      <c r="Z303" s="269">
        <f t="shared" si="149"/>
        <v>3977042.4899730538</v>
      </c>
      <c r="AA303" s="200">
        <f t="shared" si="150"/>
        <v>3.9770424899730537</v>
      </c>
      <c r="AB303" s="255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</row>
    <row r="304" spans="1:47" ht="19.5" customHeight="1">
      <c r="A304" s="218" t="s">
        <v>395</v>
      </c>
      <c r="B304" s="219">
        <v>405.83999599999999</v>
      </c>
      <c r="C304" s="220">
        <v>411.25</v>
      </c>
      <c r="D304" s="220">
        <v>395.33999599999999</v>
      </c>
      <c r="E304" s="220">
        <v>409.55999800000001</v>
      </c>
      <c r="F304" s="220">
        <v>409.55999800000001</v>
      </c>
      <c r="G304" s="220">
        <v>399017500</v>
      </c>
      <c r="H304" s="225" t="s">
        <v>395</v>
      </c>
      <c r="I304" s="220">
        <v>74.639999000000003</v>
      </c>
      <c r="J304" s="220">
        <v>76.389999000000003</v>
      </c>
      <c r="K304" s="220">
        <v>70.739998</v>
      </c>
      <c r="L304" s="220">
        <v>75.779999000000004</v>
      </c>
      <c r="M304" s="220">
        <v>75.779999000000004</v>
      </c>
      <c r="N304" s="220">
        <v>33236900</v>
      </c>
      <c r="O304" s="220"/>
      <c r="P304" s="196">
        <f t="shared" si="151"/>
        <v>2348554.4316831697</v>
      </c>
      <c r="Q304" s="196">
        <f>((Q303+R303)/2)*K304/K303</f>
        <v>1392449.0930792911</v>
      </c>
      <c r="R304" s="196">
        <f>(Q303+R303)/2</f>
        <v>1308791.9144971403</v>
      </c>
      <c r="S304" s="196">
        <f t="shared" si="152"/>
        <v>-919243.1234123644</v>
      </c>
      <c r="T304" s="224"/>
      <c r="U304" s="199">
        <f t="shared" si="144"/>
        <v>3.9786496662642494</v>
      </c>
      <c r="V304" s="196">
        <f t="shared" si="145"/>
        <v>2900428.3400954735</v>
      </c>
      <c r="W304" s="196">
        <f t="shared" si="146"/>
        <v>1981185.2166831091</v>
      </c>
      <c r="X304" s="196">
        <f t="shared" si="147"/>
        <v>5049795.4392596018</v>
      </c>
      <c r="Y304" s="200">
        <f t="shared" si="148"/>
        <v>5.0497954392596016</v>
      </c>
      <c r="Z304" s="269">
        <f t="shared" si="149"/>
        <v>4130552.3158472376</v>
      </c>
      <c r="AA304" s="200">
        <f t="shared" si="150"/>
        <v>4.1305523158472379</v>
      </c>
      <c r="AB304" s="255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</row>
    <row r="305" spans="1:47" ht="19.5" customHeight="1">
      <c r="A305" s="218" t="s">
        <v>396</v>
      </c>
      <c r="B305" s="219">
        <v>410.39999399999999</v>
      </c>
      <c r="C305" s="220">
        <v>411.25</v>
      </c>
      <c r="D305" s="220">
        <v>408.14999399999999</v>
      </c>
      <c r="E305" s="220">
        <v>409.55999800000001</v>
      </c>
      <c r="F305" s="220">
        <v>409.55999800000001</v>
      </c>
      <c r="G305" s="220">
        <v>35848964</v>
      </c>
      <c r="H305" s="225" t="s">
        <v>396</v>
      </c>
      <c r="I305" s="220">
        <v>76.089995999999999</v>
      </c>
      <c r="J305" s="220">
        <v>76.388999999999996</v>
      </c>
      <c r="K305" s="220">
        <v>75.254997000000003</v>
      </c>
      <c r="L305" s="220">
        <v>75.779999000000004</v>
      </c>
      <c r="M305" s="220">
        <v>75.779999000000004</v>
      </c>
      <c r="N305" s="220">
        <v>3132173</v>
      </c>
      <c r="O305" s="220"/>
      <c r="P305" s="196">
        <f t="shared" si="151"/>
        <v>2424653.4297029716</v>
      </c>
      <c r="Q305" s="196">
        <f>Q304*K305/K304</f>
        <v>1481322.5231125222</v>
      </c>
      <c r="R305" s="196">
        <f>R304</f>
        <v>1308791.9144971403</v>
      </c>
      <c r="S305" s="196">
        <f t="shared" si="152"/>
        <v>-924739.96975991584</v>
      </c>
      <c r="T305" s="224"/>
      <c r="U305" s="199">
        <f t="shared" si="144"/>
        <v>4.037292067270978</v>
      </c>
      <c r="V305" s="196">
        <f t="shared" si="145"/>
        <v>2953697.6387093347</v>
      </c>
      <c r="W305" s="196">
        <f t="shared" si="146"/>
        <v>2028957.6689494187</v>
      </c>
      <c r="X305" s="196">
        <f t="shared" si="147"/>
        <v>5214767.8673126344</v>
      </c>
      <c r="Y305" s="200">
        <f t="shared" si="148"/>
        <v>5.2147678673126343</v>
      </c>
      <c r="Z305" s="269">
        <f t="shared" si="149"/>
        <v>4290027.8975527184</v>
      </c>
      <c r="AA305" s="200">
        <f t="shared" si="150"/>
        <v>4.2900278975527186</v>
      </c>
      <c r="AB305" s="255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</row>
    <row r="306" spans="1:47" ht="19.5" customHeight="1">
      <c r="A306" s="233"/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5"/>
      <c r="W306" s="235"/>
      <c r="X306" s="235"/>
      <c r="Y306" s="234"/>
      <c r="Z306" s="234"/>
      <c r="AA306" s="234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</row>
    <row r="307" spans="1:47" ht="19.5" customHeight="1">
      <c r="A307" s="240"/>
      <c r="B307" s="241"/>
      <c r="C307" s="241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2"/>
      <c r="W307" s="242"/>
      <c r="X307" s="242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</row>
    <row r="308" spans="1:47" ht="19.5" customHeight="1">
      <c r="A308" s="240"/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2"/>
      <c r="W308" s="242"/>
      <c r="X308" s="242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</row>
    <row r="309" spans="1:47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2"/>
      <c r="W309" s="242"/>
      <c r="X309" s="242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</row>
    <row r="310" spans="1:47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2"/>
      <c r="W310" s="242"/>
      <c r="X310" s="242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</row>
    <row r="311" spans="1:47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2"/>
      <c r="W311" s="242"/>
      <c r="X311" s="242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</row>
    <row r="312" spans="1:47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2"/>
      <c r="W312" s="242"/>
      <c r="X312" s="242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</row>
    <row r="313" spans="1:47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2"/>
      <c r="W313" s="242"/>
      <c r="X313" s="242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</row>
    <row r="314" spans="1:47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2"/>
      <c r="W314" s="242"/>
      <c r="X314" s="242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</row>
    <row r="315" spans="1:47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2"/>
      <c r="W315" s="242"/>
      <c r="X315" s="242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</row>
    <row r="316" spans="1:47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2"/>
      <c r="W316" s="242"/>
      <c r="X316" s="242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</row>
    <row r="317" spans="1:47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2"/>
      <c r="W317" s="242"/>
      <c r="X317" s="242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</row>
    <row r="318" spans="1:47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2"/>
      <c r="W318" s="242"/>
      <c r="X318" s="242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</row>
    <row r="319" spans="1:47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2"/>
      <c r="W319" s="242"/>
      <c r="X319" s="242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</row>
    <row r="320" spans="1:47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2"/>
      <c r="W320" s="242"/>
      <c r="X320" s="242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  <c r="AU320" s="241"/>
    </row>
    <row r="321" spans="1:47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2"/>
      <c r="W321" s="242"/>
      <c r="X321" s="242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</row>
    <row r="322" spans="1:47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2"/>
      <c r="W322" s="242"/>
      <c r="X322" s="242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</row>
    <row r="323" spans="1:47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2"/>
      <c r="W323" s="242"/>
      <c r="X323" s="242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</row>
    <row r="324" spans="1:47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2"/>
      <c r="W324" s="242"/>
      <c r="X324" s="242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</row>
    <row r="325" spans="1:47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2"/>
      <c r="W325" s="242"/>
      <c r="X325" s="242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</row>
    <row r="326" spans="1:47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2"/>
      <c r="W326" s="242"/>
      <c r="X326" s="242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</row>
    <row r="327" spans="1:47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2"/>
      <c r="W327" s="242"/>
      <c r="X327" s="242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</row>
    <row r="328" spans="1:47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2"/>
      <c r="W328" s="242"/>
      <c r="X328" s="242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</row>
    <row r="329" spans="1:47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2"/>
      <c r="W329" s="242"/>
      <c r="X329" s="242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</row>
    <row r="330" spans="1:47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2"/>
      <c r="W330" s="242"/>
      <c r="X330" s="242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</row>
    <row r="331" spans="1:47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2"/>
      <c r="W331" s="242"/>
      <c r="X331" s="242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</row>
    <row r="332" spans="1:47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2"/>
      <c r="W332" s="242"/>
      <c r="X332" s="242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</row>
    <row r="333" spans="1:47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2"/>
      <c r="W333" s="242"/>
      <c r="X333" s="242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</row>
    <row r="334" spans="1:47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2"/>
      <c r="W334" s="242"/>
      <c r="X334" s="242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</row>
    <row r="335" spans="1:47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2"/>
      <c r="W335" s="242"/>
      <c r="X335" s="242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</row>
    <row r="336" spans="1:47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2"/>
      <c r="W336" s="242"/>
      <c r="X336" s="242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</row>
    <row r="337" spans="1:47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2"/>
      <c r="W337" s="242"/>
      <c r="X337" s="242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</row>
    <row r="338" spans="1:47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2"/>
      <c r="W338" s="242"/>
      <c r="X338" s="242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</row>
    <row r="339" spans="1:47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2"/>
      <c r="W339" s="242"/>
      <c r="X339" s="242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</row>
    <row r="340" spans="1:47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2"/>
      <c r="W340" s="242"/>
      <c r="X340" s="242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</row>
    <row r="341" spans="1:47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2"/>
      <c r="W341" s="242"/>
      <c r="X341" s="242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</row>
    <row r="342" spans="1:47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2"/>
      <c r="W342" s="242"/>
      <c r="X342" s="242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</row>
    <row r="343" spans="1:47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2"/>
      <c r="W343" s="242"/>
      <c r="X343" s="242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</row>
    <row r="344" spans="1:47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2"/>
      <c r="W344" s="242"/>
      <c r="X344" s="242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</row>
    <row r="345" spans="1:47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2"/>
      <c r="W345" s="242"/>
      <c r="X345" s="242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</row>
    <row r="346" spans="1:47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2"/>
      <c r="W346" s="242"/>
      <c r="X346" s="242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</row>
    <row r="347" spans="1:47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2"/>
      <c r="W347" s="242"/>
      <c r="X347" s="242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</row>
    <row r="348" spans="1:47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2"/>
      <c r="W348" s="242"/>
      <c r="X348" s="242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</row>
    <row r="349" spans="1:47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2"/>
      <c r="W349" s="242"/>
      <c r="X349" s="242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</row>
    <row r="350" spans="1:47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2"/>
      <c r="W350" s="242"/>
      <c r="X350" s="242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</row>
    <row r="351" spans="1:47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2"/>
      <c r="W351" s="242"/>
      <c r="X351" s="242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  <c r="AU351" s="241"/>
    </row>
    <row r="352" spans="1:47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2"/>
      <c r="W352" s="242"/>
      <c r="X352" s="242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</row>
    <row r="353" spans="1:47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2"/>
      <c r="W353" s="242"/>
      <c r="X353" s="242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</row>
    <row r="354" spans="1:47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2"/>
      <c r="W354" s="242"/>
      <c r="X354" s="242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</row>
    <row r="355" spans="1:47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2"/>
      <c r="W355" s="242"/>
      <c r="X355" s="242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</row>
    <row r="356" spans="1:47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2"/>
      <c r="W356" s="242"/>
      <c r="X356" s="242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</row>
    <row r="357" spans="1:47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2"/>
      <c r="W357" s="242"/>
      <c r="X357" s="242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</row>
    <row r="358" spans="1:47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2"/>
      <c r="W358" s="242"/>
      <c r="X358" s="242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</row>
    <row r="359" spans="1:47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2"/>
      <c r="W359" s="242"/>
      <c r="X359" s="242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</row>
    <row r="360" spans="1:47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2"/>
      <c r="W360" s="242"/>
      <c r="X360" s="242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</row>
    <row r="361" spans="1:47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2"/>
      <c r="W361" s="242"/>
      <c r="X361" s="242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</row>
    <row r="362" spans="1:47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2"/>
      <c r="W362" s="242"/>
      <c r="X362" s="242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</row>
    <row r="363" spans="1:47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2"/>
      <c r="W363" s="242"/>
      <c r="X363" s="242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</row>
    <row r="364" spans="1:47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2"/>
      <c r="W364" s="242"/>
      <c r="X364" s="242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</row>
    <row r="365" spans="1:47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2"/>
      <c r="W365" s="242"/>
      <c r="X365" s="242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</row>
    <row r="366" spans="1:47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2"/>
      <c r="W366" s="242"/>
      <c r="X366" s="242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</row>
    <row r="367" spans="1:47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2"/>
      <c r="W367" s="242"/>
      <c r="X367" s="242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</row>
    <row r="368" spans="1:47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2"/>
      <c r="W368" s="242"/>
      <c r="X368" s="242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</row>
    <row r="369" spans="1:47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2"/>
      <c r="W369" s="242"/>
      <c r="X369" s="242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</row>
    <row r="370" spans="1:47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2"/>
      <c r="W370" s="242"/>
      <c r="X370" s="242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</row>
    <row r="371" spans="1:47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2"/>
      <c r="W371" s="242"/>
      <c r="X371" s="242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</row>
    <row r="372" spans="1:47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2"/>
      <c r="W372" s="242"/>
      <c r="X372" s="242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</row>
    <row r="373" spans="1:47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2"/>
      <c r="W373" s="242"/>
      <c r="X373" s="242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</row>
    <row r="374" spans="1:47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2"/>
      <c r="W374" s="242"/>
      <c r="X374" s="242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</row>
    <row r="375" spans="1:47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2"/>
      <c r="W375" s="242"/>
      <c r="X375" s="242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</row>
    <row r="376" spans="1:47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2"/>
      <c r="W376" s="242"/>
      <c r="X376" s="242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</row>
    <row r="377" spans="1:47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2"/>
      <c r="W377" s="242"/>
      <c r="X377" s="242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</row>
    <row r="378" spans="1:47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2"/>
      <c r="W378" s="242"/>
      <c r="X378" s="242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</row>
    <row r="379" spans="1:47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2"/>
      <c r="W379" s="242"/>
      <c r="X379" s="242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</row>
    <row r="380" spans="1:47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2"/>
      <c r="W380" s="242"/>
      <c r="X380" s="242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</row>
    <row r="381" spans="1:47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2"/>
      <c r="W381" s="242"/>
      <c r="X381" s="242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</row>
    <row r="382" spans="1:47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2"/>
      <c r="W382" s="242"/>
      <c r="X382" s="242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</row>
    <row r="383" spans="1:47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2"/>
      <c r="W383" s="242"/>
      <c r="X383" s="242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</row>
    <row r="384" spans="1:47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2"/>
      <c r="W384" s="242"/>
      <c r="X384" s="242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</row>
    <row r="385" spans="1:47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2"/>
      <c r="W385" s="242"/>
      <c r="X385" s="242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</row>
    <row r="386" spans="1:47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2"/>
      <c r="W386" s="242"/>
      <c r="X386" s="242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</row>
    <row r="387" spans="1:47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2"/>
      <c r="W387" s="242"/>
      <c r="X387" s="242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</row>
    <row r="388" spans="1:47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2"/>
      <c r="W388" s="242"/>
      <c r="X388" s="242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</row>
    <row r="389" spans="1:47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2"/>
      <c r="W389" s="242"/>
      <c r="X389" s="242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</row>
    <row r="390" spans="1:47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2"/>
      <c r="W390" s="242"/>
      <c r="X390" s="242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</row>
    <row r="391" spans="1:47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2"/>
      <c r="W391" s="242"/>
      <c r="X391" s="242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</row>
    <row r="392" spans="1:47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2"/>
      <c r="W392" s="242"/>
      <c r="X392" s="242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</row>
    <row r="393" spans="1:47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2"/>
      <c r="W393" s="242"/>
      <c r="X393" s="242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  <c r="AU393" s="241"/>
    </row>
    <row r="394" spans="1:47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2"/>
      <c r="W394" s="242"/>
      <c r="X394" s="242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</row>
    <row r="395" spans="1:47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2"/>
      <c r="W395" s="242"/>
      <c r="X395" s="242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</row>
    <row r="396" spans="1:47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2"/>
      <c r="W396" s="242"/>
      <c r="X396" s="242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</row>
    <row r="397" spans="1:47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2"/>
      <c r="W397" s="242"/>
      <c r="X397" s="242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</row>
    <row r="398" spans="1:47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2"/>
      <c r="W398" s="242"/>
      <c r="X398" s="242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</row>
    <row r="399" spans="1:47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2"/>
      <c r="W399" s="242"/>
      <c r="X399" s="242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</row>
    <row r="400" spans="1:47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2"/>
      <c r="W400" s="242"/>
      <c r="X400" s="242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</row>
    <row r="401" spans="1:47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2"/>
      <c r="W401" s="242"/>
      <c r="X401" s="242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  <c r="AU401" s="241"/>
    </row>
    <row r="402" spans="1:47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2"/>
      <c r="W402" s="242"/>
      <c r="X402" s="242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</row>
    <row r="403" spans="1:47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2"/>
      <c r="W403" s="242"/>
      <c r="X403" s="242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</row>
    <row r="404" spans="1:47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2"/>
      <c r="W404" s="242"/>
      <c r="X404" s="242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</row>
    <row r="405" spans="1:47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2"/>
      <c r="W405" s="242"/>
      <c r="X405" s="242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</row>
    <row r="406" spans="1:47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2"/>
      <c r="W406" s="242"/>
      <c r="X406" s="242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</row>
    <row r="407" spans="1:47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2"/>
      <c r="W407" s="242"/>
      <c r="X407" s="242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  <c r="AU407" s="241"/>
    </row>
    <row r="408" spans="1:47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2"/>
      <c r="W408" s="242"/>
      <c r="X408" s="242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</row>
    <row r="409" spans="1:47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2"/>
      <c r="W409" s="242"/>
      <c r="X409" s="242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</row>
    <row r="410" spans="1:47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2"/>
      <c r="W410" s="242"/>
      <c r="X410" s="242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</row>
    <row r="411" spans="1:47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2"/>
      <c r="W411" s="242"/>
      <c r="X411" s="242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</row>
    <row r="412" spans="1:47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2"/>
      <c r="W412" s="242"/>
      <c r="X412" s="242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</row>
    <row r="413" spans="1:47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2"/>
      <c r="W413" s="242"/>
      <c r="X413" s="242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</row>
    <row r="414" spans="1:47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2"/>
      <c r="W414" s="242"/>
      <c r="X414" s="242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</row>
    <row r="415" spans="1:47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2"/>
      <c r="W415" s="242"/>
      <c r="X415" s="242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</row>
    <row r="416" spans="1:47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2"/>
      <c r="W416" s="242"/>
      <c r="X416" s="242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</row>
    <row r="417" spans="1:47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2"/>
      <c r="W417" s="242"/>
      <c r="X417" s="242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</row>
    <row r="418" spans="1:47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2"/>
      <c r="W418" s="242"/>
      <c r="X418" s="242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</row>
    <row r="419" spans="1:47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2"/>
      <c r="W419" s="242"/>
      <c r="X419" s="242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</row>
    <row r="420" spans="1:47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2"/>
      <c r="W420" s="242"/>
      <c r="X420" s="242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</row>
    <row r="421" spans="1:47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2"/>
      <c r="W421" s="242"/>
      <c r="X421" s="242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</row>
    <row r="422" spans="1:47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2"/>
      <c r="W422" s="242"/>
      <c r="X422" s="242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</row>
    <row r="423" spans="1:47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2"/>
      <c r="W423" s="242"/>
      <c r="X423" s="242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</row>
    <row r="424" spans="1:47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2"/>
      <c r="W424" s="242"/>
      <c r="X424" s="242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</row>
    <row r="425" spans="1:47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2"/>
      <c r="W425" s="242"/>
      <c r="X425" s="242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</row>
    <row r="426" spans="1:47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2"/>
      <c r="W426" s="242"/>
      <c r="X426" s="242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</row>
    <row r="427" spans="1:47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2"/>
      <c r="W427" s="242"/>
      <c r="X427" s="242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</row>
    <row r="428" spans="1:47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2"/>
      <c r="W428" s="242"/>
      <c r="X428" s="242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</row>
    <row r="429" spans="1:47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2"/>
      <c r="W429" s="242"/>
      <c r="X429" s="242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</row>
    <row r="430" spans="1:47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2"/>
      <c r="W430" s="242"/>
      <c r="X430" s="242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  <c r="AU430" s="241"/>
    </row>
    <row r="431" spans="1:47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2"/>
      <c r="W431" s="242"/>
      <c r="X431" s="242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</row>
    <row r="432" spans="1:47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2"/>
      <c r="W432" s="242"/>
      <c r="X432" s="242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</row>
    <row r="433" spans="1:47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2"/>
      <c r="W433" s="242"/>
      <c r="X433" s="242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</row>
    <row r="434" spans="1:47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2"/>
      <c r="W434" s="242"/>
      <c r="X434" s="242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</row>
    <row r="435" spans="1:47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2"/>
      <c r="W435" s="242"/>
      <c r="X435" s="242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  <c r="AU435" s="241"/>
    </row>
    <row r="436" spans="1:47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2"/>
      <c r="W436" s="242"/>
      <c r="X436" s="242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</row>
    <row r="437" spans="1:47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2"/>
      <c r="W437" s="242"/>
      <c r="X437" s="242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</row>
    <row r="438" spans="1:47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2"/>
      <c r="W438" s="242"/>
      <c r="X438" s="242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</row>
    <row r="439" spans="1:47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2"/>
      <c r="W439" s="242"/>
      <c r="X439" s="242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</row>
    <row r="440" spans="1:47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2"/>
      <c r="W440" s="242"/>
      <c r="X440" s="242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</row>
    <row r="441" spans="1:47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2"/>
      <c r="W441" s="242"/>
      <c r="X441" s="242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</row>
    <row r="442" spans="1:47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2"/>
      <c r="W442" s="242"/>
      <c r="X442" s="242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</row>
    <row r="443" spans="1:47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2"/>
      <c r="W443" s="242"/>
      <c r="X443" s="242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  <c r="AU443" s="241"/>
    </row>
    <row r="444" spans="1:47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2"/>
      <c r="W444" s="242"/>
      <c r="X444" s="242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</row>
    <row r="445" spans="1:47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2"/>
      <c r="W445" s="242"/>
      <c r="X445" s="242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</row>
    <row r="446" spans="1:47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2"/>
      <c r="W446" s="242"/>
      <c r="X446" s="242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</row>
    <row r="447" spans="1:47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2"/>
      <c r="W447" s="242"/>
      <c r="X447" s="242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</row>
    <row r="448" spans="1:47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2"/>
      <c r="W448" s="242"/>
      <c r="X448" s="242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</row>
    <row r="449" spans="1:47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2"/>
      <c r="W449" s="242"/>
      <c r="X449" s="242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  <c r="AU449" s="241"/>
    </row>
    <row r="450" spans="1:47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2"/>
      <c r="W450" s="242"/>
      <c r="X450" s="242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</row>
    <row r="451" spans="1:47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2"/>
      <c r="W451" s="242"/>
      <c r="X451" s="242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</row>
    <row r="452" spans="1:47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2"/>
      <c r="W452" s="242"/>
      <c r="X452" s="242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</row>
    <row r="453" spans="1:47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2"/>
      <c r="W453" s="242"/>
      <c r="X453" s="242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</row>
    <row r="454" spans="1:47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2"/>
      <c r="W454" s="242"/>
      <c r="X454" s="242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</row>
    <row r="455" spans="1:47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2"/>
      <c r="W455" s="242"/>
      <c r="X455" s="242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</row>
    <row r="456" spans="1:47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2"/>
      <c r="W456" s="242"/>
      <c r="X456" s="242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</row>
    <row r="457" spans="1:47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2"/>
      <c r="W457" s="242"/>
      <c r="X457" s="242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</row>
    <row r="458" spans="1:47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2"/>
      <c r="W458" s="242"/>
      <c r="X458" s="242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</row>
    <row r="459" spans="1:47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2"/>
      <c r="W459" s="242"/>
      <c r="X459" s="242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</row>
    <row r="460" spans="1:47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2"/>
      <c r="W460" s="242"/>
      <c r="X460" s="242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</row>
    <row r="461" spans="1:47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2"/>
      <c r="W461" s="242"/>
      <c r="X461" s="242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</row>
    <row r="462" spans="1:47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2"/>
      <c r="W462" s="242"/>
      <c r="X462" s="242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</row>
    <row r="463" spans="1:47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2"/>
      <c r="W463" s="242"/>
      <c r="X463" s="242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</row>
    <row r="464" spans="1:47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2"/>
      <c r="W464" s="242"/>
      <c r="X464" s="242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</row>
    <row r="465" spans="1:47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2"/>
      <c r="W465" s="242"/>
      <c r="X465" s="242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</row>
    <row r="466" spans="1:47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2"/>
      <c r="W466" s="242"/>
      <c r="X466" s="242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</row>
    <row r="467" spans="1:47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2"/>
      <c r="W467" s="242"/>
      <c r="X467" s="242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</row>
    <row r="468" spans="1:47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2"/>
      <c r="W468" s="242"/>
      <c r="X468" s="242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</row>
    <row r="469" spans="1:47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2"/>
      <c r="W469" s="242"/>
      <c r="X469" s="242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</row>
    <row r="470" spans="1:47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2"/>
      <c r="W470" s="242"/>
      <c r="X470" s="242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</row>
    <row r="471" spans="1:47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2"/>
      <c r="W471" s="242"/>
      <c r="X471" s="242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</row>
    <row r="472" spans="1:47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2"/>
      <c r="W472" s="242"/>
      <c r="X472" s="242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  <c r="AU472" s="241"/>
    </row>
    <row r="473" spans="1:47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2"/>
      <c r="W473" s="242"/>
      <c r="X473" s="242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</row>
    <row r="474" spans="1:47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2"/>
      <c r="W474" s="242"/>
      <c r="X474" s="242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</row>
    <row r="475" spans="1:47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2"/>
      <c r="W475" s="242"/>
      <c r="X475" s="242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</row>
    <row r="476" spans="1:47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2"/>
      <c r="W476" s="242"/>
      <c r="X476" s="242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</row>
    <row r="477" spans="1:47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2"/>
      <c r="W477" s="242"/>
      <c r="X477" s="242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  <c r="AU477" s="241"/>
    </row>
    <row r="478" spans="1:47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2"/>
      <c r="W478" s="242"/>
      <c r="X478" s="242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</row>
    <row r="479" spans="1:47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2"/>
      <c r="W479" s="242"/>
      <c r="X479" s="242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</row>
    <row r="480" spans="1:47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2"/>
      <c r="W480" s="242"/>
      <c r="X480" s="242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  <c r="AU480" s="241"/>
    </row>
    <row r="481" spans="1:47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2"/>
      <c r="W481" s="242"/>
      <c r="X481" s="242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</row>
    <row r="482" spans="1:47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2"/>
      <c r="W482" s="242"/>
      <c r="X482" s="242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</row>
    <row r="483" spans="1:47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2"/>
      <c r="W483" s="242"/>
      <c r="X483" s="242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</row>
    <row r="484" spans="1:47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2"/>
      <c r="W484" s="242"/>
      <c r="X484" s="242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</row>
    <row r="485" spans="1:47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2"/>
      <c r="W485" s="242"/>
      <c r="X485" s="242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</row>
    <row r="486" spans="1:47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2"/>
      <c r="W486" s="242"/>
      <c r="X486" s="242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</row>
    <row r="487" spans="1:47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2"/>
      <c r="W487" s="242"/>
      <c r="X487" s="242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</row>
    <row r="488" spans="1:47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2"/>
      <c r="W488" s="242"/>
      <c r="X488" s="242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</row>
    <row r="489" spans="1:47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2"/>
      <c r="W489" s="242"/>
      <c r="X489" s="242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</row>
    <row r="490" spans="1:47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2"/>
      <c r="W490" s="242"/>
      <c r="X490" s="242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</row>
    <row r="491" spans="1:47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2"/>
      <c r="W491" s="242"/>
      <c r="X491" s="242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</row>
    <row r="492" spans="1:47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2"/>
      <c r="W492" s="242"/>
      <c r="X492" s="242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</row>
    <row r="493" spans="1:47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2"/>
      <c r="W493" s="242"/>
      <c r="X493" s="242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</row>
    <row r="494" spans="1:47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2"/>
      <c r="W494" s="242"/>
      <c r="X494" s="242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</row>
    <row r="495" spans="1:47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2"/>
      <c r="W495" s="242"/>
      <c r="X495" s="242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</row>
    <row r="496" spans="1:47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2"/>
      <c r="W496" s="242"/>
      <c r="X496" s="242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</row>
    <row r="497" spans="1:47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2"/>
      <c r="W497" s="242"/>
      <c r="X497" s="242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</row>
    <row r="498" spans="1:47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2"/>
      <c r="W498" s="242"/>
      <c r="X498" s="242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</row>
    <row r="499" spans="1:47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2"/>
      <c r="W499" s="242"/>
      <c r="X499" s="242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</row>
    <row r="500" spans="1:47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2"/>
      <c r="W500" s="242"/>
      <c r="X500" s="242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</row>
    <row r="501" spans="1:47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2"/>
      <c r="W501" s="242"/>
      <c r="X501" s="242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</row>
    <row r="502" spans="1:47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2"/>
      <c r="W502" s="242"/>
      <c r="X502" s="242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</row>
    <row r="503" spans="1:47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2"/>
      <c r="W503" s="242"/>
      <c r="X503" s="242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  <c r="AU503" s="241"/>
    </row>
    <row r="504" spans="1:47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2"/>
      <c r="W504" s="242"/>
      <c r="X504" s="242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</row>
    <row r="505" spans="1:47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2"/>
      <c r="W505" s="242"/>
      <c r="X505" s="242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</row>
    <row r="506" spans="1:4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1:4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4" width="10.54296875" customWidth="1"/>
    <col min="25" max="25" width="13.453125" customWidth="1"/>
    <col min="26" max="26" width="11.81640625" customWidth="1"/>
    <col min="27" max="46" width="8.54296875" customWidth="1"/>
  </cols>
  <sheetData>
    <row r="1" spans="1:46" ht="27" customHeight="1">
      <c r="A1" s="248" t="s">
        <v>403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</row>
    <row r="2" spans="1:46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251"/>
      <c r="P2" s="332" t="s">
        <v>404</v>
      </c>
      <c r="Q2" s="328"/>
      <c r="R2" s="328"/>
      <c r="S2" s="328"/>
      <c r="T2" s="329"/>
      <c r="U2" s="253"/>
      <c r="V2" s="253"/>
      <c r="W2" s="253"/>
      <c r="X2" s="252"/>
      <c r="Y2" s="254"/>
      <c r="Z2" s="252"/>
      <c r="AA2" s="255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</row>
    <row r="3" spans="1:46" ht="45.75" customHeight="1">
      <c r="A3" s="256" t="s">
        <v>69</v>
      </c>
      <c r="B3" s="256" t="s">
        <v>70</v>
      </c>
      <c r="C3" s="256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69</v>
      </c>
      <c r="I3" s="256" t="s">
        <v>70</v>
      </c>
      <c r="J3" s="256" t="s">
        <v>71</v>
      </c>
      <c r="K3" s="256" t="s">
        <v>72</v>
      </c>
      <c r="L3" s="256" t="s">
        <v>73</v>
      </c>
      <c r="M3" s="256" t="s">
        <v>74</v>
      </c>
      <c r="N3" s="256" t="s">
        <v>75</v>
      </c>
      <c r="O3" s="251"/>
      <c r="P3" s="256" t="s">
        <v>403</v>
      </c>
      <c r="Q3" s="256" t="s">
        <v>405</v>
      </c>
      <c r="R3" s="256" t="s">
        <v>406</v>
      </c>
      <c r="S3" s="256" t="s">
        <v>407</v>
      </c>
      <c r="T3" s="256" t="s">
        <v>77</v>
      </c>
      <c r="U3" s="256" t="s">
        <v>80</v>
      </c>
      <c r="V3" s="256" t="s">
        <v>81</v>
      </c>
      <c r="W3" s="256" t="s">
        <v>82</v>
      </c>
      <c r="X3" s="256" t="s">
        <v>408</v>
      </c>
      <c r="Y3" s="256" t="s">
        <v>84</v>
      </c>
      <c r="Z3" s="256" t="s">
        <v>409</v>
      </c>
      <c r="AA3" s="255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</row>
    <row r="4" spans="1:46" ht="19.5" customHeight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1"/>
      <c r="P4" s="256"/>
      <c r="Q4" s="256"/>
      <c r="R4" s="256"/>
      <c r="S4" s="257">
        <v>0.05</v>
      </c>
      <c r="T4" s="256"/>
      <c r="U4" s="253"/>
      <c r="V4" s="253"/>
      <c r="W4" s="253"/>
      <c r="X4" s="256"/>
      <c r="Y4" s="256"/>
      <c r="Z4" s="256"/>
      <c r="AA4" s="255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</row>
    <row r="5" spans="1:46" ht="24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1"/>
      <c r="P5" s="256"/>
      <c r="Q5" s="256"/>
      <c r="R5" s="256"/>
      <c r="S5" s="258" t="s">
        <v>410</v>
      </c>
      <c r="T5" s="256"/>
      <c r="U5" s="253"/>
      <c r="V5" s="253"/>
      <c r="W5" s="253"/>
      <c r="X5" s="256"/>
      <c r="Y5" s="256"/>
      <c r="Z5" s="256"/>
      <c r="AA5" s="255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</row>
    <row r="6" spans="1:46" ht="20.25" customHeight="1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1">
        <v>0</v>
      </c>
      <c r="T6" s="262"/>
      <c r="U6" s="260"/>
      <c r="V6" s="260"/>
      <c r="W6" s="260"/>
      <c r="X6" s="263"/>
      <c r="Y6" s="264"/>
      <c r="Z6" s="263"/>
      <c r="AA6" s="255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</row>
    <row r="7" spans="1:46" ht="20.25" customHeight="1">
      <c r="A7" s="181" t="s">
        <v>95</v>
      </c>
      <c r="B7" s="182">
        <v>54</v>
      </c>
      <c r="C7" s="183">
        <v>57.28125</v>
      </c>
      <c r="D7" s="183">
        <v>48.84375</v>
      </c>
      <c r="E7" s="183">
        <v>53.71875</v>
      </c>
      <c r="F7" s="183">
        <v>45.873294999999999</v>
      </c>
      <c r="G7" s="183">
        <v>256366400</v>
      </c>
      <c r="H7" s="183"/>
      <c r="I7" s="183">
        <f t="shared" ref="I7:N7" si="0">(I8/B8*B7)/B8*B7</f>
        <v>4.3862467221915393</v>
      </c>
      <c r="J7" s="183">
        <f t="shared" si="0"/>
        <v>4.9312861738281253</v>
      </c>
      <c r="K7" s="183">
        <f t="shared" si="0"/>
        <v>3.5827940208946893</v>
      </c>
      <c r="L7" s="183">
        <f t="shared" si="0"/>
        <v>4.3077442246863011</v>
      </c>
      <c r="M7" s="183">
        <f t="shared" si="0"/>
        <v>3.6622907053957476</v>
      </c>
      <c r="N7" s="183">
        <f t="shared" si="0"/>
        <v>1456309.0172473388</v>
      </c>
      <c r="O7" s="183"/>
      <c r="P7" s="189"/>
      <c r="Q7" s="189"/>
      <c r="R7" s="265"/>
      <c r="S7" s="266"/>
      <c r="T7" s="188"/>
      <c r="U7" s="189"/>
      <c r="V7" s="189"/>
      <c r="W7" s="189"/>
      <c r="X7" s="190"/>
      <c r="Y7" s="267"/>
      <c r="Z7" s="190"/>
      <c r="AA7" s="255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</row>
    <row r="8" spans="1:46" ht="19.5" customHeight="1">
      <c r="A8" s="193" t="s">
        <v>96</v>
      </c>
      <c r="B8" s="194">
        <v>53.5625</v>
      </c>
      <c r="C8" s="195">
        <v>56</v>
      </c>
      <c r="D8" s="195">
        <v>48.9375</v>
      </c>
      <c r="E8" s="195">
        <v>52.03125</v>
      </c>
      <c r="F8" s="195">
        <v>44.432236000000003</v>
      </c>
      <c r="G8" s="195">
        <v>259300000</v>
      </c>
      <c r="H8" s="195"/>
      <c r="I8" s="195">
        <f t="shared" ref="I8:N8" si="1">(I9/B9*B8)/B9*B8</f>
        <v>4.315461193183693</v>
      </c>
      <c r="J8" s="195">
        <f t="shared" si="1"/>
        <v>4.7131502748191973</v>
      </c>
      <c r="K8" s="195">
        <f t="shared" si="1"/>
        <v>3.5965607479690558</v>
      </c>
      <c r="L8" s="195">
        <f t="shared" si="1"/>
        <v>4.04135155532712</v>
      </c>
      <c r="M8" s="195">
        <f t="shared" si="1"/>
        <v>3.4358111228974235</v>
      </c>
      <c r="N8" s="195">
        <f t="shared" si="1"/>
        <v>1489828.7895755416</v>
      </c>
      <c r="O8" s="195"/>
      <c r="P8" s="196"/>
      <c r="Q8" s="196"/>
      <c r="R8" s="196"/>
      <c r="S8" s="268"/>
      <c r="T8" s="199"/>
      <c r="U8" s="196"/>
      <c r="V8" s="196"/>
      <c r="W8" s="196"/>
      <c r="X8" s="200"/>
      <c r="Y8" s="269"/>
      <c r="Z8" s="200"/>
      <c r="AA8" s="255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</row>
    <row r="9" spans="1:46" ht="19.5" customHeight="1">
      <c r="A9" s="193" t="s">
        <v>97</v>
      </c>
      <c r="B9" s="194">
        <v>51.9375</v>
      </c>
      <c r="C9" s="195">
        <v>59.9375</v>
      </c>
      <c r="D9" s="195">
        <v>49.570312999999999</v>
      </c>
      <c r="E9" s="195">
        <v>57.625</v>
      </c>
      <c r="F9" s="195">
        <v>49.209060999999998</v>
      </c>
      <c r="G9" s="195">
        <v>247872200</v>
      </c>
      <c r="H9" s="195"/>
      <c r="I9" s="195">
        <f t="shared" ref="I9:N9" si="2">(I10/B10*B9)/B10*B9</f>
        <v>4.0575849337750123</v>
      </c>
      <c r="J9" s="195">
        <f t="shared" si="2"/>
        <v>5.3992381291553659</v>
      </c>
      <c r="K9" s="195">
        <f t="shared" si="2"/>
        <v>3.6901767113820263</v>
      </c>
      <c r="L9" s="195">
        <f t="shared" si="2"/>
        <v>4.9570122130183512</v>
      </c>
      <c r="M9" s="195">
        <f t="shared" si="2"/>
        <v>4.2142772040038965</v>
      </c>
      <c r="N9" s="195">
        <f t="shared" si="2"/>
        <v>1361403.8410989733</v>
      </c>
      <c r="O9" s="195"/>
      <c r="P9" s="196"/>
      <c r="Q9" s="196"/>
      <c r="R9" s="196"/>
      <c r="S9" s="196"/>
      <c r="T9" s="199"/>
      <c r="U9" s="196"/>
      <c r="V9" s="196"/>
      <c r="W9" s="196"/>
      <c r="X9" s="200"/>
      <c r="Y9" s="269"/>
      <c r="Z9" s="200"/>
      <c r="AA9" s="255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</row>
    <row r="10" spans="1:46" ht="19.5" customHeight="1">
      <c r="A10" s="193" t="s">
        <v>98</v>
      </c>
      <c r="B10" s="194">
        <v>57.8125</v>
      </c>
      <c r="C10" s="195">
        <v>61.71875</v>
      </c>
      <c r="D10" s="195">
        <v>55.78125</v>
      </c>
      <c r="E10" s="195">
        <v>56.59375</v>
      </c>
      <c r="F10" s="195">
        <v>48.328406999999999</v>
      </c>
      <c r="G10" s="195">
        <v>195790400</v>
      </c>
      <c r="H10" s="195"/>
      <c r="I10" s="195">
        <f t="shared" ref="I10:N10" si="3">(I11/B11*B10)/B11*B10</f>
        <v>5.0274647843727704</v>
      </c>
      <c r="J10" s="195">
        <f t="shared" si="3"/>
        <v>5.724920713686771</v>
      </c>
      <c r="K10" s="195">
        <f t="shared" si="3"/>
        <v>4.6728337032623743</v>
      </c>
      <c r="L10" s="195">
        <f t="shared" si="3"/>
        <v>4.7811795811627906</v>
      </c>
      <c r="M10" s="195">
        <f t="shared" si="3"/>
        <v>4.0647880333492594</v>
      </c>
      <c r="N10" s="195">
        <f t="shared" si="3"/>
        <v>849403.63678899826</v>
      </c>
      <c r="O10" s="195"/>
      <c r="P10" s="196"/>
      <c r="Q10" s="196"/>
      <c r="R10" s="196"/>
      <c r="S10" s="196"/>
      <c r="T10" s="199"/>
      <c r="U10" s="196"/>
      <c r="V10" s="196"/>
      <c r="W10" s="196"/>
      <c r="X10" s="200"/>
      <c r="Y10" s="269"/>
      <c r="Z10" s="200"/>
      <c r="AA10" s="255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</row>
    <row r="11" spans="1:46" ht="19.5" customHeight="1">
      <c r="A11" s="193" t="s">
        <v>99</v>
      </c>
      <c r="B11" s="194">
        <v>56.6875</v>
      </c>
      <c r="C11" s="195">
        <v>61.75</v>
      </c>
      <c r="D11" s="195">
        <v>52.9375</v>
      </c>
      <c r="E11" s="195">
        <v>59.6875</v>
      </c>
      <c r="F11" s="195">
        <v>50.970332999999997</v>
      </c>
      <c r="G11" s="195">
        <v>257880600</v>
      </c>
      <c r="H11" s="195"/>
      <c r="I11" s="195">
        <f t="shared" ref="I11:N11" si="4">(I12/B12*B11)/B12*B11</f>
        <v>4.8337050429796644</v>
      </c>
      <c r="J11" s="195">
        <f t="shared" si="4"/>
        <v>5.7307195694444442</v>
      </c>
      <c r="K11" s="195">
        <f t="shared" si="4"/>
        <v>4.2085326105014644</v>
      </c>
      <c r="L11" s="195">
        <f t="shared" si="4"/>
        <v>5.318202746526298</v>
      </c>
      <c r="M11" s="195">
        <f t="shared" si="4"/>
        <v>4.5213474763506243</v>
      </c>
      <c r="N11" s="195">
        <f t="shared" si="4"/>
        <v>1473562.8799359493</v>
      </c>
      <c r="O11" s="195"/>
      <c r="P11" s="196"/>
      <c r="Q11" s="196"/>
      <c r="R11" s="196"/>
      <c r="S11" s="196"/>
      <c r="T11" s="199"/>
      <c r="U11" s="196"/>
      <c r="V11" s="196"/>
      <c r="W11" s="196"/>
      <c r="X11" s="200"/>
      <c r="Y11" s="269"/>
      <c r="Z11" s="200"/>
      <c r="AA11" s="255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</row>
    <row r="12" spans="1:46" ht="19.5" customHeight="1">
      <c r="A12" s="193" t="s">
        <v>100</v>
      </c>
      <c r="B12" s="194">
        <v>60.0625</v>
      </c>
      <c r="C12" s="195">
        <v>63.75</v>
      </c>
      <c r="D12" s="195">
        <v>58.625</v>
      </c>
      <c r="E12" s="195">
        <v>60.1875</v>
      </c>
      <c r="F12" s="195">
        <v>51.397311999999999</v>
      </c>
      <c r="G12" s="195">
        <v>289632000</v>
      </c>
      <c r="H12" s="195"/>
      <c r="I12" s="195">
        <f t="shared" ref="I12:N12" si="5">(I13/B13*B12)/B13*B12</f>
        <v>5.4264067846646897</v>
      </c>
      <c r="J12" s="195">
        <f t="shared" si="5"/>
        <v>6.1079519415680465</v>
      </c>
      <c r="K12" s="195">
        <f t="shared" si="5"/>
        <v>5.1614241892059489</v>
      </c>
      <c r="L12" s="195">
        <f t="shared" si="5"/>
        <v>5.4076767225057942</v>
      </c>
      <c r="M12" s="195">
        <f t="shared" si="5"/>
        <v>4.5974155066990763</v>
      </c>
      <c r="N12" s="195">
        <f t="shared" si="5"/>
        <v>1858764.6961498149</v>
      </c>
      <c r="O12" s="195"/>
      <c r="P12" s="196"/>
      <c r="Q12" s="196"/>
      <c r="R12" s="196"/>
      <c r="S12" s="196"/>
      <c r="T12" s="199"/>
      <c r="U12" s="196"/>
      <c r="V12" s="196"/>
      <c r="W12" s="196"/>
      <c r="X12" s="200"/>
      <c r="Y12" s="269"/>
      <c r="Z12" s="200"/>
      <c r="AA12" s="255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</row>
    <row r="13" spans="1:46" ht="19.5" customHeight="1">
      <c r="A13" s="193" t="s">
        <v>101</v>
      </c>
      <c r="B13" s="194">
        <v>59.375</v>
      </c>
      <c r="C13" s="195">
        <v>66.25</v>
      </c>
      <c r="D13" s="195">
        <v>57.414062999999999</v>
      </c>
      <c r="E13" s="195">
        <v>65.75</v>
      </c>
      <c r="F13" s="195">
        <v>56.147415000000002</v>
      </c>
      <c r="G13" s="195">
        <v>415435200</v>
      </c>
      <c r="H13" s="195"/>
      <c r="I13" s="195">
        <f t="shared" ref="I13:N13" si="6">(I14/B14*B13)/B14*B13</f>
        <v>5.3028920004633164</v>
      </c>
      <c r="J13" s="195">
        <f t="shared" si="6"/>
        <v>6.5964002321663378</v>
      </c>
      <c r="K13" s="195">
        <f t="shared" si="6"/>
        <v>4.9504012810514642</v>
      </c>
      <c r="L13" s="195">
        <f t="shared" si="6"/>
        <v>6.4534154791717775</v>
      </c>
      <c r="M13" s="195">
        <f t="shared" si="6"/>
        <v>5.4864632651738496</v>
      </c>
      <c r="N13" s="195">
        <f t="shared" si="6"/>
        <v>3824176.3579991395</v>
      </c>
      <c r="O13" s="195"/>
      <c r="P13" s="196"/>
      <c r="Q13" s="196"/>
      <c r="R13" s="196"/>
      <c r="S13" s="196"/>
      <c r="T13" s="199"/>
      <c r="U13" s="196"/>
      <c r="V13" s="196"/>
      <c r="W13" s="196"/>
      <c r="X13" s="200"/>
      <c r="Y13" s="269"/>
      <c r="Z13" s="200"/>
      <c r="AA13" s="255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</row>
    <row r="14" spans="1:46" ht="19.5" customHeight="1">
      <c r="A14" s="193" t="s">
        <v>102</v>
      </c>
      <c r="B14" s="194">
        <v>65.75</v>
      </c>
      <c r="C14" s="195">
        <v>78.78125</v>
      </c>
      <c r="D14" s="195">
        <v>65.195312999999999</v>
      </c>
      <c r="E14" s="195">
        <v>73.5</v>
      </c>
      <c r="F14" s="195">
        <v>62.765560000000001</v>
      </c>
      <c r="G14" s="195">
        <v>366819200</v>
      </c>
      <c r="H14" s="195"/>
      <c r="I14" s="195">
        <f t="shared" ref="I14:N14" si="7">(I15/B15*B14)/B15*B14</f>
        <v>6.5027499041337995</v>
      </c>
      <c r="J14" s="195">
        <f t="shared" si="7"/>
        <v>9.3278374172124128</v>
      </c>
      <c r="K14" s="195">
        <f t="shared" si="7"/>
        <v>6.3831726430506546</v>
      </c>
      <c r="L14" s="195">
        <f t="shared" si="7"/>
        <v>8.0644135430278272</v>
      </c>
      <c r="M14" s="195">
        <f t="shared" si="7"/>
        <v>6.8560781450518515</v>
      </c>
      <c r="N14" s="195">
        <f t="shared" si="7"/>
        <v>2981504.3517660303</v>
      </c>
      <c r="O14" s="195"/>
      <c r="P14" s="196"/>
      <c r="Q14" s="196"/>
      <c r="R14" s="196"/>
      <c r="S14" s="196"/>
      <c r="T14" s="199"/>
      <c r="U14" s="196"/>
      <c r="V14" s="196"/>
      <c r="W14" s="196"/>
      <c r="X14" s="200"/>
      <c r="Y14" s="269"/>
      <c r="Z14" s="200"/>
      <c r="AA14" s="255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</row>
    <row r="15" spans="1:46" ht="19.5" customHeight="1">
      <c r="A15" s="193" t="s">
        <v>103</v>
      </c>
      <c r="B15" s="194">
        <v>74.3125</v>
      </c>
      <c r="C15" s="195">
        <v>93.75</v>
      </c>
      <c r="D15" s="195">
        <v>73.75</v>
      </c>
      <c r="E15" s="195">
        <v>91.375</v>
      </c>
      <c r="F15" s="195">
        <v>78.029953000000006</v>
      </c>
      <c r="G15" s="195">
        <v>465355600</v>
      </c>
      <c r="H15" s="195"/>
      <c r="I15" s="195">
        <f t="shared" ref="I15:N15" si="8">(I16/B16*B15)/B16*B15</f>
        <v>8.3067144396531862</v>
      </c>
      <c r="J15" s="195">
        <f t="shared" si="8"/>
        <v>13.209238627958582</v>
      </c>
      <c r="K15" s="195">
        <f t="shared" si="8"/>
        <v>8.1682287326507463</v>
      </c>
      <c r="L15" s="195">
        <f t="shared" si="8"/>
        <v>12.463869467773534</v>
      </c>
      <c r="M15" s="195">
        <f t="shared" si="8"/>
        <v>10.596333871075668</v>
      </c>
      <c r="N15" s="195">
        <f t="shared" si="8"/>
        <v>4798452.6960909339</v>
      </c>
      <c r="O15" s="203" t="s">
        <v>104</v>
      </c>
      <c r="P15" s="196">
        <f t="shared" ref="P15:S15" si="9">MAX(P18:P305)</f>
        <v>2424653.4297029716</v>
      </c>
      <c r="Q15" s="196">
        <f t="shared" si="9"/>
        <v>1742696.9590203171</v>
      </c>
      <c r="R15" s="196">
        <f t="shared" si="9"/>
        <v>1308791.9144971403</v>
      </c>
      <c r="S15" s="196">
        <f t="shared" si="9"/>
        <v>0</v>
      </c>
      <c r="T15" s="199"/>
      <c r="U15" s="196">
        <f t="shared" ref="U15:Z15" si="10">MAX(U18:U305)</f>
        <v>2953697.6387093347</v>
      </c>
      <c r="V15" s="196">
        <f t="shared" si="10"/>
        <v>2953697.6387093347</v>
      </c>
      <c r="W15" s="196">
        <f t="shared" si="10"/>
        <v>5214767.8673126344</v>
      </c>
      <c r="X15" s="199">
        <f t="shared" si="10"/>
        <v>5.2147678673126343</v>
      </c>
      <c r="Y15" s="196">
        <f t="shared" si="10"/>
        <v>5214767.8673126344</v>
      </c>
      <c r="Z15" s="199">
        <f t="shared" si="10"/>
        <v>5.2147678673126343</v>
      </c>
      <c r="AA15" s="255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</row>
    <row r="16" spans="1:46" ht="19.5" customHeight="1">
      <c r="A16" s="193" t="s">
        <v>105</v>
      </c>
      <c r="B16" s="194">
        <v>96.1875</v>
      </c>
      <c r="C16" s="195">
        <v>97.625</v>
      </c>
      <c r="D16" s="195">
        <v>79.75</v>
      </c>
      <c r="E16" s="195">
        <v>89.6875</v>
      </c>
      <c r="F16" s="195">
        <v>76.588920999999999</v>
      </c>
      <c r="G16" s="195">
        <v>583431800</v>
      </c>
      <c r="H16" s="195"/>
      <c r="I16" s="195">
        <f t="shared" ref="I16:N16" si="11">(I17/B17*B16)/B17*B16</f>
        <v>13.916909766015927</v>
      </c>
      <c r="J16" s="195">
        <f t="shared" si="11"/>
        <v>14.323769604885769</v>
      </c>
      <c r="K16" s="195">
        <f t="shared" si="11"/>
        <v>9.5513602305460807</v>
      </c>
      <c r="L16" s="195">
        <f t="shared" si="11"/>
        <v>12.007758614857725</v>
      </c>
      <c r="M16" s="195">
        <f t="shared" si="11"/>
        <v>10.208568453644549</v>
      </c>
      <c r="N16" s="195">
        <f t="shared" si="11"/>
        <v>7542434.0629864465</v>
      </c>
      <c r="O16" s="211" t="s">
        <v>106</v>
      </c>
      <c r="P16" s="196">
        <v>2424653.4297029702</v>
      </c>
      <c r="Q16" s="196">
        <v>1481322.5231125201</v>
      </c>
      <c r="R16" s="196">
        <v>1308791.9144971401</v>
      </c>
      <c r="S16" s="196">
        <v>0</v>
      </c>
      <c r="T16" s="195"/>
      <c r="U16" s="196">
        <v>2953697.63870933</v>
      </c>
      <c r="V16" s="196">
        <v>2953697.63870933</v>
      </c>
      <c r="W16" s="196">
        <v>5214767.8673126297</v>
      </c>
      <c r="X16" s="199">
        <v>5.2147678673126299</v>
      </c>
      <c r="Y16" s="196">
        <v>5214767.8673126297</v>
      </c>
      <c r="Z16" s="199">
        <v>5.2147678673126299</v>
      </c>
      <c r="AA16" s="255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</row>
    <row r="17" spans="1:46" ht="19.5" customHeight="1">
      <c r="A17" s="193" t="s">
        <v>107</v>
      </c>
      <c r="B17" s="194">
        <v>89.53125</v>
      </c>
      <c r="C17" s="195">
        <v>107.5</v>
      </c>
      <c r="D17" s="195">
        <v>88.4375</v>
      </c>
      <c r="E17" s="195">
        <v>106.75</v>
      </c>
      <c r="F17" s="195">
        <v>91.159492</v>
      </c>
      <c r="G17" s="195">
        <v>575169800</v>
      </c>
      <c r="H17" s="195"/>
      <c r="I17" s="195">
        <f t="shared" ref="I17:N17" si="12">(I18/B18*B17)/B18*B17</f>
        <v>12.057432324239059</v>
      </c>
      <c r="J17" s="195">
        <f t="shared" si="12"/>
        <v>17.368094025312296</v>
      </c>
      <c r="K17" s="195">
        <f t="shared" si="12"/>
        <v>11.745641894736886</v>
      </c>
      <c r="L17" s="195">
        <f t="shared" si="12"/>
        <v>17.01115804626221</v>
      </c>
      <c r="M17" s="195">
        <f t="shared" si="12"/>
        <v>14.462279006702733</v>
      </c>
      <c r="N17" s="195">
        <f t="shared" si="12"/>
        <v>7330329.191425032</v>
      </c>
      <c r="O17" s="211" t="s">
        <v>108</v>
      </c>
      <c r="P17" s="196">
        <f t="shared" ref="P17:S17" si="13">MIN(P18:P305)</f>
        <v>117386.1386138614</v>
      </c>
      <c r="Q17" s="196">
        <f t="shared" si="13"/>
        <v>25571.440008996815</v>
      </c>
      <c r="R17" s="196">
        <f t="shared" si="13"/>
        <v>67689.875460606534</v>
      </c>
      <c r="S17" s="196">
        <f t="shared" si="13"/>
        <v>0</v>
      </c>
      <c r="T17" s="199"/>
      <c r="U17" s="196">
        <f t="shared" ref="U17:Z17" si="14">MIN(U18:U305)</f>
        <v>161956.53786792487</v>
      </c>
      <c r="V17" s="196">
        <f t="shared" si="14"/>
        <v>161956.53786792487</v>
      </c>
      <c r="W17" s="196">
        <f t="shared" si="14"/>
        <v>239729.20502159063</v>
      </c>
      <c r="X17" s="199">
        <f t="shared" si="14"/>
        <v>0.23972920502159065</v>
      </c>
      <c r="Y17" s="196">
        <f t="shared" si="14"/>
        <v>239729.20502159063</v>
      </c>
      <c r="Z17" s="199">
        <f t="shared" si="14"/>
        <v>0.23972920502159065</v>
      </c>
      <c r="AA17" s="255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</row>
    <row r="18" spans="1:46" ht="19.5" customHeight="1">
      <c r="A18" s="193" t="s">
        <v>109</v>
      </c>
      <c r="B18" s="194">
        <v>107.25</v>
      </c>
      <c r="C18" s="195">
        <v>120.5</v>
      </c>
      <c r="D18" s="195">
        <v>101</v>
      </c>
      <c r="E18" s="195">
        <v>109.5</v>
      </c>
      <c r="F18" s="195">
        <v>93.507857999999999</v>
      </c>
      <c r="G18" s="195">
        <v>721106900</v>
      </c>
      <c r="H18" s="195"/>
      <c r="I18" s="195">
        <f t="shared" ref="I18:N18" si="15">(I19/B19*B18)/B19*B18</f>
        <v>17.3021526277189</v>
      </c>
      <c r="J18" s="195">
        <f t="shared" si="15"/>
        <v>21.822742435568706</v>
      </c>
      <c r="K18" s="195">
        <f t="shared" si="15"/>
        <v>15.319570477774484</v>
      </c>
      <c r="L18" s="195">
        <f t="shared" si="15"/>
        <v>17.898900362680251</v>
      </c>
      <c r="M18" s="195">
        <f t="shared" si="15"/>
        <v>15.217004194305867</v>
      </c>
      <c r="N18" s="195">
        <f t="shared" si="15"/>
        <v>11522073.231914233</v>
      </c>
      <c r="O18" s="195"/>
      <c r="P18" s="196">
        <v>600000</v>
      </c>
      <c r="Q18" s="196">
        <v>200000</v>
      </c>
      <c r="R18" s="196">
        <v>200000</v>
      </c>
      <c r="S18" s="196">
        <f>-$S$6/12</f>
        <v>0</v>
      </c>
      <c r="T18" s="199"/>
      <c r="U18" s="196">
        <f t="shared" ref="U18:U272" si="16">P18*0.7+R18*0.96</f>
        <v>612000</v>
      </c>
      <c r="V18" s="196">
        <f t="shared" ref="V18:V272" si="17">U18+S18</f>
        <v>612000</v>
      </c>
      <c r="W18" s="196">
        <f t="shared" ref="W18:W272" si="18">P18+Q18+R18</f>
        <v>1000000</v>
      </c>
      <c r="X18" s="200">
        <f t="shared" ref="X18:X272" si="19">W18/1000000</f>
        <v>1</v>
      </c>
      <c r="Y18" s="269">
        <f t="shared" ref="Y18:Y272" si="20">SUM(P18:S18)</f>
        <v>1000000</v>
      </c>
      <c r="Z18" s="200">
        <f t="shared" ref="Z18:Z272" si="21">Y18/1000000</f>
        <v>1</v>
      </c>
      <c r="AA18" s="270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</row>
    <row r="19" spans="1:46" ht="19.5" customHeight="1">
      <c r="A19" s="193" t="s">
        <v>110</v>
      </c>
      <c r="B19" s="194">
        <v>107.765625</v>
      </c>
      <c r="C19" s="195">
        <v>109.125</v>
      </c>
      <c r="D19" s="195">
        <v>78</v>
      </c>
      <c r="E19" s="195">
        <v>94.75</v>
      </c>
      <c r="F19" s="195">
        <v>80.912041000000002</v>
      </c>
      <c r="G19" s="195">
        <v>678411400</v>
      </c>
      <c r="H19" s="195"/>
      <c r="I19" s="195">
        <f t="shared" ref="I19:N19" si="22">(I20/B20*B19)/B20*B19</f>
        <v>17.46891940022627</v>
      </c>
      <c r="J19" s="195">
        <f t="shared" si="22"/>
        <v>17.89714458006657</v>
      </c>
      <c r="K19" s="195">
        <f t="shared" si="22"/>
        <v>9.1367774518949076</v>
      </c>
      <c r="L19" s="195">
        <f t="shared" si="22"/>
        <v>13.401596854714008</v>
      </c>
      <c r="M19" s="195">
        <f t="shared" si="22"/>
        <v>11.393555067818641</v>
      </c>
      <c r="N19" s="195">
        <f t="shared" si="22"/>
        <v>10198060.948237082</v>
      </c>
      <c r="O19" s="195"/>
      <c r="P19" s="196">
        <f t="shared" ref="P19:P273" si="23">P18*D19/D18</f>
        <v>463366.33663366339</v>
      </c>
      <c r="Q19" s="196">
        <f t="shared" ref="Q19:Q27" si="24">Q18*K19/K18</f>
        <v>119282.42329183411</v>
      </c>
      <c r="R19" s="196">
        <f t="shared" ref="R19:R27" si="25">R18</f>
        <v>200000</v>
      </c>
      <c r="S19" s="196">
        <f t="shared" ref="S19:S273" si="26">S18*(1+$S$4/12)+$S$18</f>
        <v>0</v>
      </c>
      <c r="T19" s="199"/>
      <c r="U19" s="196">
        <f t="shared" si="16"/>
        <v>516356.43564356433</v>
      </c>
      <c r="V19" s="196">
        <f t="shared" si="17"/>
        <v>516356.43564356433</v>
      </c>
      <c r="W19" s="196">
        <f t="shared" si="18"/>
        <v>782648.75992549746</v>
      </c>
      <c r="X19" s="200">
        <f t="shared" si="19"/>
        <v>0.78264875992549743</v>
      </c>
      <c r="Y19" s="269">
        <f t="shared" si="20"/>
        <v>782648.75992549746</v>
      </c>
      <c r="Z19" s="200">
        <f t="shared" si="21"/>
        <v>0.78264875992549743</v>
      </c>
      <c r="AA19" s="255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</row>
    <row r="20" spans="1:46" ht="19.5" customHeight="1">
      <c r="A20" s="193" t="s">
        <v>111</v>
      </c>
      <c r="B20" s="194">
        <v>95.75</v>
      </c>
      <c r="C20" s="195">
        <v>96.875</v>
      </c>
      <c r="D20" s="195">
        <v>72.25</v>
      </c>
      <c r="E20" s="195">
        <v>83.125</v>
      </c>
      <c r="F20" s="195">
        <v>70.984840000000005</v>
      </c>
      <c r="G20" s="195">
        <v>563189300</v>
      </c>
      <c r="H20" s="195"/>
      <c r="I20" s="195">
        <f t="shared" ref="I20:N20" si="27">(I21/B21*B20)/B21*B20</f>
        <v>13.790598110244227</v>
      </c>
      <c r="J20" s="195">
        <f t="shared" si="27"/>
        <v>14.104531468297994</v>
      </c>
      <c r="K20" s="195">
        <f t="shared" si="27"/>
        <v>7.8393407868971332</v>
      </c>
      <c r="L20" s="195">
        <f t="shared" si="27"/>
        <v>10.314814657855177</v>
      </c>
      <c r="M20" s="195">
        <f t="shared" si="27"/>
        <v>8.7692844702460988</v>
      </c>
      <c r="N20" s="195">
        <f t="shared" si="27"/>
        <v>7028135.3871746529</v>
      </c>
      <c r="O20" s="195"/>
      <c r="P20" s="196">
        <f t="shared" si="23"/>
        <v>429207.92079207924</v>
      </c>
      <c r="Q20" s="196">
        <f t="shared" si="24"/>
        <v>102344.13292814427</v>
      </c>
      <c r="R20" s="196">
        <f t="shared" si="25"/>
        <v>200000</v>
      </c>
      <c r="S20" s="196">
        <f t="shared" si="26"/>
        <v>0</v>
      </c>
      <c r="T20" s="199"/>
      <c r="U20" s="196">
        <f t="shared" si="16"/>
        <v>492445.54455445544</v>
      </c>
      <c r="V20" s="196">
        <f t="shared" si="17"/>
        <v>492445.54455445544</v>
      </c>
      <c r="W20" s="196">
        <f t="shared" si="18"/>
        <v>731552.05372022348</v>
      </c>
      <c r="X20" s="200">
        <f t="shared" si="19"/>
        <v>0.73155205372022347</v>
      </c>
      <c r="Y20" s="269">
        <f t="shared" si="20"/>
        <v>731552.05372022348</v>
      </c>
      <c r="Z20" s="200">
        <f t="shared" si="21"/>
        <v>0.73155205372022347</v>
      </c>
      <c r="AA20" s="255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</row>
    <row r="21" spans="1:46" ht="19.5" customHeight="1">
      <c r="A21" s="193" t="s">
        <v>112</v>
      </c>
      <c r="B21" s="194">
        <v>85.1875</v>
      </c>
      <c r="C21" s="195">
        <v>99.71875</v>
      </c>
      <c r="D21" s="195">
        <v>82.5</v>
      </c>
      <c r="E21" s="195">
        <v>93.4375</v>
      </c>
      <c r="F21" s="195">
        <v>79.791245000000004</v>
      </c>
      <c r="G21" s="195">
        <v>469516700</v>
      </c>
      <c r="H21" s="195"/>
      <c r="I21" s="195">
        <f t="shared" ref="I21:N21" si="28">(I22/B22*B21)/B22*B21</f>
        <v>10.915843067932116</v>
      </c>
      <c r="J21" s="195">
        <f t="shared" si="28"/>
        <v>14.944757928183812</v>
      </c>
      <c r="K21" s="195">
        <f t="shared" si="28"/>
        <v>10.221431875733023</v>
      </c>
      <c r="L21" s="195">
        <f t="shared" si="28"/>
        <v>13.032884069575877</v>
      </c>
      <c r="M21" s="195">
        <f t="shared" si="28"/>
        <v>11.080093520899684</v>
      </c>
      <c r="N21" s="195">
        <f t="shared" si="28"/>
        <v>4884649.6212254753</v>
      </c>
      <c r="O21" s="195"/>
      <c r="P21" s="196">
        <f t="shared" si="23"/>
        <v>490099.00990099012</v>
      </c>
      <c r="Q21" s="196">
        <f t="shared" si="24"/>
        <v>133442.79972551708</v>
      </c>
      <c r="R21" s="196">
        <f t="shared" si="25"/>
        <v>200000</v>
      </c>
      <c r="S21" s="196">
        <f t="shared" si="26"/>
        <v>0</v>
      </c>
      <c r="T21" s="199"/>
      <c r="U21" s="196">
        <f t="shared" si="16"/>
        <v>535069.3069306931</v>
      </c>
      <c r="V21" s="196">
        <f t="shared" si="17"/>
        <v>535069.3069306931</v>
      </c>
      <c r="W21" s="196">
        <f t="shared" si="18"/>
        <v>823541.80962650722</v>
      </c>
      <c r="X21" s="200">
        <f t="shared" si="19"/>
        <v>0.82354180962650725</v>
      </c>
      <c r="Y21" s="269">
        <f t="shared" si="20"/>
        <v>823541.80962650722</v>
      </c>
      <c r="Z21" s="200">
        <f t="shared" si="21"/>
        <v>0.82354180962650725</v>
      </c>
      <c r="AA21" s="255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</row>
    <row r="22" spans="1:46" ht="19.5" customHeight="1">
      <c r="A22" s="193" t="s">
        <v>113</v>
      </c>
      <c r="B22" s="194">
        <v>93.5</v>
      </c>
      <c r="C22" s="195">
        <v>102.0625</v>
      </c>
      <c r="D22" s="195">
        <v>85.71875</v>
      </c>
      <c r="E22" s="195">
        <v>89.4375</v>
      </c>
      <c r="F22" s="195">
        <v>76.375443000000004</v>
      </c>
      <c r="G22" s="195">
        <v>381758100</v>
      </c>
      <c r="H22" s="195"/>
      <c r="I22" s="195">
        <f t="shared" ref="I22:N22" si="29">(I23/B23*B22)/B23*B22</f>
        <v>13.150091017516797</v>
      </c>
      <c r="J22" s="195">
        <f t="shared" si="29"/>
        <v>15.655525043356549</v>
      </c>
      <c r="K22" s="195">
        <f t="shared" si="29"/>
        <v>11.034572182503613</v>
      </c>
      <c r="L22" s="195">
        <f t="shared" si="29"/>
        <v>11.940909705796921</v>
      </c>
      <c r="M22" s="195">
        <f t="shared" si="29"/>
        <v>10.15173862667644</v>
      </c>
      <c r="N22" s="195">
        <f t="shared" si="29"/>
        <v>3229295.9645266179</v>
      </c>
      <c r="O22" s="195"/>
      <c r="P22" s="196">
        <f t="shared" si="23"/>
        <v>509220.29702970292</v>
      </c>
      <c r="Q22" s="196">
        <f t="shared" si="24"/>
        <v>144058.50605945493</v>
      </c>
      <c r="R22" s="196">
        <f t="shared" si="25"/>
        <v>200000</v>
      </c>
      <c r="S22" s="196">
        <f t="shared" si="26"/>
        <v>0</v>
      </c>
      <c r="T22" s="199"/>
      <c r="U22" s="196">
        <f t="shared" si="16"/>
        <v>548454.20792079205</v>
      </c>
      <c r="V22" s="196">
        <f t="shared" si="17"/>
        <v>548454.20792079205</v>
      </c>
      <c r="W22" s="196">
        <f t="shared" si="18"/>
        <v>853278.80308915791</v>
      </c>
      <c r="X22" s="200">
        <f t="shared" si="19"/>
        <v>0.85327880308915793</v>
      </c>
      <c r="Y22" s="269">
        <f t="shared" si="20"/>
        <v>853278.80308915791</v>
      </c>
      <c r="Z22" s="200">
        <f t="shared" si="21"/>
        <v>0.85327880308915793</v>
      </c>
      <c r="AA22" s="255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</row>
    <row r="23" spans="1:46" ht="19.5" customHeight="1">
      <c r="A23" s="193" t="s">
        <v>114</v>
      </c>
      <c r="B23" s="194">
        <v>89.8125</v>
      </c>
      <c r="C23" s="195">
        <v>102</v>
      </c>
      <c r="D23" s="195">
        <v>83.3125</v>
      </c>
      <c r="E23" s="195">
        <v>101.625</v>
      </c>
      <c r="F23" s="195">
        <v>86.782973999999996</v>
      </c>
      <c r="G23" s="195">
        <v>378312400</v>
      </c>
      <c r="H23" s="195"/>
      <c r="I23" s="195">
        <f t="shared" ref="I23:N23" si="30">(I24/B24*B23)/B24*B23</f>
        <v>12.133304810309955</v>
      </c>
      <c r="J23" s="195">
        <f t="shared" si="30"/>
        <v>15.6363569704142</v>
      </c>
      <c r="K23" s="195">
        <f t="shared" si="30"/>
        <v>10.42375451345235</v>
      </c>
      <c r="L23" s="195">
        <f t="shared" si="30"/>
        <v>15.416977171322017</v>
      </c>
      <c r="M23" s="195">
        <f t="shared" si="30"/>
        <v>13.106960817336386</v>
      </c>
      <c r="N23" s="195">
        <f t="shared" si="30"/>
        <v>3171264.6152139381</v>
      </c>
      <c r="O23" s="195"/>
      <c r="P23" s="196">
        <f t="shared" si="23"/>
        <v>494925.74257425737</v>
      </c>
      <c r="Q23" s="196">
        <f t="shared" si="24"/>
        <v>136084.16147926671</v>
      </c>
      <c r="R23" s="196">
        <f t="shared" si="25"/>
        <v>200000</v>
      </c>
      <c r="S23" s="196">
        <f t="shared" si="26"/>
        <v>0</v>
      </c>
      <c r="T23" s="199"/>
      <c r="U23" s="196">
        <f t="shared" si="16"/>
        <v>538448.01980198012</v>
      </c>
      <c r="V23" s="196">
        <f t="shared" si="17"/>
        <v>538448.01980198012</v>
      </c>
      <c r="W23" s="196">
        <f t="shared" si="18"/>
        <v>831009.90405352414</v>
      </c>
      <c r="X23" s="200">
        <f t="shared" si="19"/>
        <v>0.83100990405352415</v>
      </c>
      <c r="Y23" s="269">
        <f t="shared" si="20"/>
        <v>831009.90405352414</v>
      </c>
      <c r="Z23" s="200">
        <f t="shared" si="21"/>
        <v>0.83100990405352415</v>
      </c>
      <c r="AA23" s="255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</row>
    <row r="24" spans="1:46" ht="19.5" customHeight="1">
      <c r="A24" s="193" t="s">
        <v>115</v>
      </c>
      <c r="B24" s="194">
        <v>103</v>
      </c>
      <c r="C24" s="195">
        <v>103.515625</v>
      </c>
      <c r="D24" s="195">
        <v>87</v>
      </c>
      <c r="E24" s="195">
        <v>88.75</v>
      </c>
      <c r="F24" s="195">
        <v>75.788368000000006</v>
      </c>
      <c r="G24" s="195">
        <v>510706700</v>
      </c>
      <c r="H24" s="195"/>
      <c r="I24" s="195">
        <f t="shared" ref="I24:N24" si="31">(I25/B25*B24)/B25*B24</f>
        <v>15.958056061635814</v>
      </c>
      <c r="J24" s="195">
        <f t="shared" si="31"/>
        <v>16.104492754312346</v>
      </c>
      <c r="K24" s="195">
        <f t="shared" si="31"/>
        <v>11.36690804296393</v>
      </c>
      <c r="L24" s="195">
        <f t="shared" si="31"/>
        <v>11.758037354344044</v>
      </c>
      <c r="M24" s="195">
        <f t="shared" si="31"/>
        <v>9.9962717382236352</v>
      </c>
      <c r="N24" s="195">
        <f t="shared" si="31"/>
        <v>5779289.363140204</v>
      </c>
      <c r="O24" s="195"/>
      <c r="P24" s="196">
        <f t="shared" si="23"/>
        <v>516831.68316831673</v>
      </c>
      <c r="Q24" s="196">
        <f t="shared" si="24"/>
        <v>148397.21595921964</v>
      </c>
      <c r="R24" s="196">
        <f t="shared" si="25"/>
        <v>200000</v>
      </c>
      <c r="S24" s="196">
        <f t="shared" si="26"/>
        <v>0</v>
      </c>
      <c r="T24" s="199"/>
      <c r="U24" s="196">
        <f t="shared" si="16"/>
        <v>553782.17821782175</v>
      </c>
      <c r="V24" s="196">
        <f t="shared" si="17"/>
        <v>553782.17821782175</v>
      </c>
      <c r="W24" s="196">
        <f t="shared" si="18"/>
        <v>865228.89912753634</v>
      </c>
      <c r="X24" s="200">
        <f t="shared" si="19"/>
        <v>0.86522889912753631</v>
      </c>
      <c r="Y24" s="269">
        <f t="shared" si="20"/>
        <v>865228.89912753634</v>
      </c>
      <c r="Z24" s="200">
        <f t="shared" si="21"/>
        <v>0.86522889912753631</v>
      </c>
      <c r="AA24" s="255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</row>
    <row r="25" spans="1:46" ht="19.5" customHeight="1">
      <c r="A25" s="218" t="s">
        <v>116</v>
      </c>
      <c r="B25" s="219">
        <v>90.25</v>
      </c>
      <c r="C25" s="220">
        <v>90.25</v>
      </c>
      <c r="D25" s="220">
        <v>73.625</v>
      </c>
      <c r="E25" s="220">
        <v>81.703125</v>
      </c>
      <c r="F25" s="220">
        <v>69.770638000000005</v>
      </c>
      <c r="G25" s="220">
        <v>904925400</v>
      </c>
      <c r="H25" s="220"/>
      <c r="I25" s="220">
        <f t="shared" ref="I25:N25" si="32">(I26/B26*B25)/B26*B25</f>
        <v>12.251801677870445</v>
      </c>
      <c r="J25" s="220">
        <f t="shared" si="32"/>
        <v>12.241359553665349</v>
      </c>
      <c r="K25" s="220">
        <f t="shared" si="32"/>
        <v>8.1405632868713855</v>
      </c>
      <c r="L25" s="220">
        <f t="shared" si="32"/>
        <v>9.9649574314666047</v>
      </c>
      <c r="M25" s="220">
        <f t="shared" si="32"/>
        <v>8.4718514419458355</v>
      </c>
      <c r="N25" s="220">
        <f t="shared" si="32"/>
        <v>18144996.371034577</v>
      </c>
      <c r="O25" s="220"/>
      <c r="P25" s="196">
        <f t="shared" si="23"/>
        <v>437376.23762376228</v>
      </c>
      <c r="Q25" s="196">
        <f t="shared" si="24"/>
        <v>106276.6517988432</v>
      </c>
      <c r="R25" s="196">
        <f t="shared" si="25"/>
        <v>200000</v>
      </c>
      <c r="S25" s="196">
        <f t="shared" si="26"/>
        <v>0</v>
      </c>
      <c r="T25" s="199"/>
      <c r="U25" s="196">
        <f t="shared" si="16"/>
        <v>498163.36633663357</v>
      </c>
      <c r="V25" s="196">
        <f t="shared" si="17"/>
        <v>498163.36633663357</v>
      </c>
      <c r="W25" s="196">
        <f t="shared" si="18"/>
        <v>743652.88942260551</v>
      </c>
      <c r="X25" s="200">
        <f t="shared" si="19"/>
        <v>0.74365288942260555</v>
      </c>
      <c r="Y25" s="269">
        <f t="shared" si="20"/>
        <v>743652.88942260551</v>
      </c>
      <c r="Z25" s="200">
        <f t="shared" si="21"/>
        <v>0.74365288942260555</v>
      </c>
      <c r="AA25" s="255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</row>
    <row r="26" spans="1:46" ht="19.5" customHeight="1">
      <c r="A26" s="218" t="s">
        <v>117</v>
      </c>
      <c r="B26" s="219">
        <v>80.3125</v>
      </c>
      <c r="C26" s="220">
        <v>84.125</v>
      </c>
      <c r="D26" s="220">
        <v>60.5</v>
      </c>
      <c r="E26" s="220">
        <v>62.984375</v>
      </c>
      <c r="F26" s="220">
        <v>53.785721000000002</v>
      </c>
      <c r="G26" s="220">
        <v>936207600</v>
      </c>
      <c r="H26" s="220"/>
      <c r="I26" s="220">
        <f t="shared" ref="I26:N26" si="33">(I27/B27*B26)/B27*B26</f>
        <v>9.702235837634392</v>
      </c>
      <c r="J26" s="220">
        <f t="shared" si="33"/>
        <v>10.636172875595822</v>
      </c>
      <c r="K26" s="220">
        <f t="shared" si="33"/>
        <v>5.4968589198386466</v>
      </c>
      <c r="L26" s="220">
        <f t="shared" si="33"/>
        <v>5.9219366943339491</v>
      </c>
      <c r="M26" s="220">
        <f t="shared" si="33"/>
        <v>5.0346227332749107</v>
      </c>
      <c r="N26" s="220">
        <f t="shared" si="33"/>
        <v>19421181.79326776</v>
      </c>
      <c r="O26" s="220"/>
      <c r="P26" s="196">
        <f t="shared" si="23"/>
        <v>359405.94059405936</v>
      </c>
      <c r="Q26" s="196">
        <f t="shared" si="24"/>
        <v>71762.572296833605</v>
      </c>
      <c r="R26" s="196">
        <f t="shared" si="25"/>
        <v>200000</v>
      </c>
      <c r="S26" s="196">
        <f t="shared" si="26"/>
        <v>0</v>
      </c>
      <c r="T26" s="199"/>
      <c r="U26" s="196">
        <f t="shared" si="16"/>
        <v>443584.15841584152</v>
      </c>
      <c r="V26" s="196">
        <f t="shared" si="17"/>
        <v>443584.15841584152</v>
      </c>
      <c r="W26" s="196">
        <f t="shared" si="18"/>
        <v>631168.51289089303</v>
      </c>
      <c r="X26" s="200">
        <f t="shared" si="19"/>
        <v>0.63116851289089304</v>
      </c>
      <c r="Y26" s="269">
        <f t="shared" si="20"/>
        <v>631168.51289089303</v>
      </c>
      <c r="Z26" s="200">
        <f t="shared" si="21"/>
        <v>0.63116851289089304</v>
      </c>
      <c r="AA26" s="255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</row>
    <row r="27" spans="1:46" ht="19.5" customHeight="1">
      <c r="A27" s="218" t="s">
        <v>118</v>
      </c>
      <c r="B27" s="272">
        <v>64.0625</v>
      </c>
      <c r="C27" s="273">
        <v>74.78125</v>
      </c>
      <c r="D27" s="273">
        <v>54.25</v>
      </c>
      <c r="E27" s="273">
        <v>58.375</v>
      </c>
      <c r="F27" s="273">
        <v>49.849513999999999</v>
      </c>
      <c r="G27" s="273">
        <v>1087788500</v>
      </c>
      <c r="H27" s="273"/>
      <c r="I27" s="273">
        <f t="shared" ref="I27:N27" si="34">(I28/B28*B27)/B28*B27</f>
        <v>6.1732420033094408</v>
      </c>
      <c r="J27" s="273">
        <f t="shared" si="34"/>
        <v>8.4046701479816388</v>
      </c>
      <c r="K27" s="273">
        <f t="shared" si="34"/>
        <v>4.4198072139246296</v>
      </c>
      <c r="L27" s="273">
        <f t="shared" si="34"/>
        <v>5.0868847620939075</v>
      </c>
      <c r="M27" s="273">
        <f t="shared" si="34"/>
        <v>4.3246881887926092</v>
      </c>
      <c r="N27" s="273">
        <f t="shared" si="34"/>
        <v>26219249.433839429</v>
      </c>
      <c r="O27" s="273"/>
      <c r="P27" s="196">
        <f t="shared" si="23"/>
        <v>322277.22772277222</v>
      </c>
      <c r="Q27" s="196">
        <f t="shared" si="24"/>
        <v>57701.45083815309</v>
      </c>
      <c r="R27" s="196">
        <f t="shared" si="25"/>
        <v>200000</v>
      </c>
      <c r="S27" s="196">
        <f t="shared" si="26"/>
        <v>0</v>
      </c>
      <c r="T27" s="199">
        <f>(P27-P18)/P18</f>
        <v>-0.46287128712871295</v>
      </c>
      <c r="U27" s="196">
        <f t="shared" si="16"/>
        <v>417594.05940594058</v>
      </c>
      <c r="V27" s="196">
        <f t="shared" si="17"/>
        <v>417594.05940594058</v>
      </c>
      <c r="W27" s="196">
        <f t="shared" si="18"/>
        <v>579978.6785609253</v>
      </c>
      <c r="X27" s="200">
        <f t="shared" si="19"/>
        <v>0.57997867856092533</v>
      </c>
      <c r="Y27" s="269">
        <f t="shared" si="20"/>
        <v>579978.6785609253</v>
      </c>
      <c r="Z27" s="200">
        <f t="shared" si="21"/>
        <v>0.57997867856092533</v>
      </c>
      <c r="AA27" s="255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</row>
    <row r="28" spans="1:46" ht="19.5" customHeight="1">
      <c r="A28" s="218" t="s">
        <v>119</v>
      </c>
      <c r="B28" s="219">
        <v>58.5625</v>
      </c>
      <c r="C28" s="220">
        <v>69.125</v>
      </c>
      <c r="D28" s="220">
        <v>52.15625</v>
      </c>
      <c r="E28" s="220">
        <v>64.300003000000004</v>
      </c>
      <c r="F28" s="220">
        <v>54.909184000000003</v>
      </c>
      <c r="G28" s="220">
        <v>1197806700</v>
      </c>
      <c r="H28" s="220"/>
      <c r="I28" s="220">
        <f t="shared" ref="I28:N28" si="35">(I29/B29*B28)/B29*B28</f>
        <v>5.1587532263210818</v>
      </c>
      <c r="J28" s="220">
        <f t="shared" si="35"/>
        <v>7.1813405432486812</v>
      </c>
      <c r="K28" s="220">
        <f t="shared" si="35"/>
        <v>4.0852304288910037</v>
      </c>
      <c r="L28" s="220">
        <f t="shared" si="35"/>
        <v>6.1719173049681055</v>
      </c>
      <c r="M28" s="220">
        <f t="shared" si="35"/>
        <v>5.2471432701196896</v>
      </c>
      <c r="N28" s="220">
        <f t="shared" si="35"/>
        <v>31791045.076041669</v>
      </c>
      <c r="O28" s="220"/>
      <c r="P28" s="196">
        <f t="shared" si="23"/>
        <v>309839.10891089105</v>
      </c>
      <c r="Q28" s="196">
        <f>((Q27+R27)/2)*K28/K27</f>
        <v>119096.80191667911</v>
      </c>
      <c r="R28" s="196">
        <f>(Q27+R27)/2</f>
        <v>128850.72541907654</v>
      </c>
      <c r="S28" s="196">
        <f t="shared" si="26"/>
        <v>0</v>
      </c>
      <c r="T28" s="224"/>
      <c r="U28" s="196">
        <f t="shared" si="16"/>
        <v>340584.07263993716</v>
      </c>
      <c r="V28" s="196">
        <f t="shared" si="17"/>
        <v>340584.07263993716</v>
      </c>
      <c r="W28" s="196">
        <f t="shared" si="18"/>
        <v>557786.63624664664</v>
      </c>
      <c r="X28" s="200">
        <f t="shared" si="19"/>
        <v>0.55778663624664659</v>
      </c>
      <c r="Y28" s="269">
        <f t="shared" si="20"/>
        <v>557786.63624664664</v>
      </c>
      <c r="Z28" s="200">
        <f t="shared" si="21"/>
        <v>0.55778663624664659</v>
      </c>
      <c r="AA28" s="255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</row>
    <row r="29" spans="1:46" ht="19.5" customHeight="1">
      <c r="A29" s="218" t="s">
        <v>120</v>
      </c>
      <c r="B29" s="219">
        <v>64.550003000000004</v>
      </c>
      <c r="C29" s="220">
        <v>65.610000999999997</v>
      </c>
      <c r="D29" s="220">
        <v>46.860000999999997</v>
      </c>
      <c r="E29" s="220">
        <v>47.450001</v>
      </c>
      <c r="F29" s="220">
        <v>40.520072999999996</v>
      </c>
      <c r="G29" s="220">
        <v>1215871200</v>
      </c>
      <c r="H29" s="220"/>
      <c r="I29" s="220">
        <f t="shared" ref="I29:N29" si="36">(I30/B30*B29)/B30*B29</f>
        <v>6.2675538003311679</v>
      </c>
      <c r="J29" s="220">
        <f t="shared" si="36"/>
        <v>6.4695685936164242</v>
      </c>
      <c r="K29" s="220">
        <f t="shared" si="36"/>
        <v>3.2976793782225098</v>
      </c>
      <c r="L29" s="220">
        <f t="shared" si="36"/>
        <v>3.3610158764355345</v>
      </c>
      <c r="M29" s="220">
        <f t="shared" si="36"/>
        <v>2.857415401286314</v>
      </c>
      <c r="N29" s="220">
        <f t="shared" si="36"/>
        <v>32757177.345817205</v>
      </c>
      <c r="O29" s="220"/>
      <c r="P29" s="196">
        <f t="shared" si="23"/>
        <v>278376.24356435641</v>
      </c>
      <c r="Q29" s="196">
        <f t="shared" ref="Q29:Q39" si="37">Q28*K29/K28</f>
        <v>96137.310863881838</v>
      </c>
      <c r="R29" s="196">
        <f t="shared" ref="R29:R39" si="38">R28</f>
        <v>128850.72541907654</v>
      </c>
      <c r="S29" s="196">
        <f t="shared" si="26"/>
        <v>0</v>
      </c>
      <c r="T29" s="224"/>
      <c r="U29" s="196">
        <f t="shared" si="16"/>
        <v>318560.06689736294</v>
      </c>
      <c r="V29" s="196">
        <f t="shared" si="17"/>
        <v>318560.06689736294</v>
      </c>
      <c r="W29" s="196">
        <f t="shared" si="18"/>
        <v>503364.27984731481</v>
      </c>
      <c r="X29" s="200">
        <f t="shared" si="19"/>
        <v>0.5033642798473148</v>
      </c>
      <c r="Y29" s="269">
        <f t="shared" si="20"/>
        <v>503364.27984731481</v>
      </c>
      <c r="Z29" s="200">
        <f t="shared" si="21"/>
        <v>0.5033642798473148</v>
      </c>
      <c r="AA29" s="255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</row>
    <row r="30" spans="1:46" ht="19.5" customHeight="1">
      <c r="A30" s="218" t="s">
        <v>121</v>
      </c>
      <c r="B30" s="219">
        <v>46.970001000000003</v>
      </c>
      <c r="C30" s="220">
        <v>50.66</v>
      </c>
      <c r="D30" s="220">
        <v>38</v>
      </c>
      <c r="E30" s="220">
        <v>39.150002000000001</v>
      </c>
      <c r="F30" s="220">
        <v>33.432270000000003</v>
      </c>
      <c r="G30" s="220">
        <v>1724918800</v>
      </c>
      <c r="H30" s="220"/>
      <c r="I30" s="220">
        <f t="shared" ref="I30:N30" si="39">(I31/B31*B30)/B31*B30</f>
        <v>3.318537089585254</v>
      </c>
      <c r="J30" s="220">
        <f t="shared" si="39"/>
        <v>3.8571417900018385</v>
      </c>
      <c r="K30" s="220">
        <f t="shared" si="39"/>
        <v>2.1685579619553317</v>
      </c>
      <c r="L30" s="220">
        <f t="shared" si="39"/>
        <v>2.2880298671091976</v>
      </c>
      <c r="M30" s="220">
        <f t="shared" si="39"/>
        <v>1.945201850568623</v>
      </c>
      <c r="N30" s="220">
        <f t="shared" si="39"/>
        <v>65927808.56297981</v>
      </c>
      <c r="O30" s="220"/>
      <c r="P30" s="196">
        <f t="shared" si="23"/>
        <v>225742.57425742573</v>
      </c>
      <c r="Q30" s="196">
        <f t="shared" si="37"/>
        <v>63220.012318850335</v>
      </c>
      <c r="R30" s="196">
        <f t="shared" si="38"/>
        <v>128850.72541907654</v>
      </c>
      <c r="S30" s="196">
        <f t="shared" si="26"/>
        <v>0</v>
      </c>
      <c r="T30" s="224"/>
      <c r="U30" s="196">
        <f t="shared" si="16"/>
        <v>281716.49838251149</v>
      </c>
      <c r="V30" s="196">
        <f t="shared" si="17"/>
        <v>281716.49838251149</v>
      </c>
      <c r="W30" s="196">
        <f t="shared" si="18"/>
        <v>417813.31199535262</v>
      </c>
      <c r="X30" s="200">
        <f t="shared" si="19"/>
        <v>0.4178133119953526</v>
      </c>
      <c r="Y30" s="269">
        <f t="shared" si="20"/>
        <v>417813.31199535262</v>
      </c>
      <c r="Z30" s="200">
        <f t="shared" si="21"/>
        <v>0.4178133119953526</v>
      </c>
      <c r="AA30" s="255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</row>
    <row r="31" spans="1:46" ht="19.5" customHeight="1">
      <c r="A31" s="218" t="s">
        <v>122</v>
      </c>
      <c r="B31" s="219">
        <v>39.169998</v>
      </c>
      <c r="C31" s="220">
        <v>49.439999</v>
      </c>
      <c r="D31" s="220">
        <v>33.599997999999999</v>
      </c>
      <c r="E31" s="220">
        <v>46.150002000000001</v>
      </c>
      <c r="F31" s="220">
        <v>39.409939000000001</v>
      </c>
      <c r="G31" s="220">
        <v>1643682200</v>
      </c>
      <c r="H31" s="220"/>
      <c r="I31" s="220">
        <f t="shared" ref="I31:N31" si="40">(I32/B32*B31)/B32*B31</f>
        <v>2.3078768762972368</v>
      </c>
      <c r="J31" s="220">
        <f t="shared" si="40"/>
        <v>3.6736023117181134</v>
      </c>
      <c r="K31" s="220">
        <f t="shared" si="40"/>
        <v>1.6954396850934277</v>
      </c>
      <c r="L31" s="220">
        <f t="shared" si="40"/>
        <v>3.1793735761832864</v>
      </c>
      <c r="M31" s="220">
        <f t="shared" si="40"/>
        <v>2.702990182556873</v>
      </c>
      <c r="N31" s="220">
        <f t="shared" si="40"/>
        <v>59864179.293959774</v>
      </c>
      <c r="O31" s="220"/>
      <c r="P31" s="196">
        <f t="shared" si="23"/>
        <v>199603.94851485148</v>
      </c>
      <c r="Q31" s="196">
        <f t="shared" si="37"/>
        <v>49427.186018504064</v>
      </c>
      <c r="R31" s="196">
        <f t="shared" si="38"/>
        <v>128850.72541907654</v>
      </c>
      <c r="S31" s="196">
        <f t="shared" si="26"/>
        <v>0</v>
      </c>
      <c r="T31" s="224"/>
      <c r="U31" s="196">
        <f t="shared" si="16"/>
        <v>263419.46036270948</v>
      </c>
      <c r="V31" s="196">
        <f t="shared" si="17"/>
        <v>263419.46036270948</v>
      </c>
      <c r="W31" s="196">
        <f t="shared" si="18"/>
        <v>377881.8599524321</v>
      </c>
      <c r="X31" s="200">
        <f t="shared" si="19"/>
        <v>0.37788185995243212</v>
      </c>
      <c r="Y31" s="269">
        <f t="shared" si="20"/>
        <v>377881.8599524321</v>
      </c>
      <c r="Z31" s="200">
        <f t="shared" si="21"/>
        <v>0.37788185995243212</v>
      </c>
      <c r="AA31" s="255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</row>
    <row r="32" spans="1:46" ht="19.5" customHeight="1">
      <c r="A32" s="218" t="s">
        <v>123</v>
      </c>
      <c r="B32" s="219">
        <v>46.200001</v>
      </c>
      <c r="C32" s="220">
        <v>51.950001</v>
      </c>
      <c r="D32" s="220">
        <v>43.349997999999999</v>
      </c>
      <c r="E32" s="220">
        <v>44.73</v>
      </c>
      <c r="F32" s="220">
        <v>38.197327000000001</v>
      </c>
      <c r="G32" s="220">
        <v>1394690300</v>
      </c>
      <c r="H32" s="220"/>
      <c r="I32" s="220">
        <f t="shared" ref="I32:N32" si="41">(I33/B33*B32)/B33*B32</f>
        <v>3.2106244372440709</v>
      </c>
      <c r="J32" s="220">
        <f t="shared" si="41"/>
        <v>4.0560785185759087</v>
      </c>
      <c r="K32" s="220">
        <f t="shared" si="41"/>
        <v>2.8221624228758042</v>
      </c>
      <c r="L32" s="220">
        <f t="shared" si="41"/>
        <v>2.9867296166010573</v>
      </c>
      <c r="M32" s="220">
        <f t="shared" si="41"/>
        <v>2.5392115695797575</v>
      </c>
      <c r="N32" s="220">
        <f t="shared" si="41"/>
        <v>43100954.663098991</v>
      </c>
      <c r="O32" s="220"/>
      <c r="P32" s="196">
        <f t="shared" si="23"/>
        <v>257524.7405940594</v>
      </c>
      <c r="Q32" s="196">
        <f t="shared" si="37"/>
        <v>82274.555843151567</v>
      </c>
      <c r="R32" s="196">
        <f t="shared" si="38"/>
        <v>128850.72541907654</v>
      </c>
      <c r="S32" s="196">
        <f t="shared" si="26"/>
        <v>0</v>
      </c>
      <c r="T32" s="224"/>
      <c r="U32" s="196">
        <f t="shared" si="16"/>
        <v>303964.01481815509</v>
      </c>
      <c r="V32" s="196">
        <f t="shared" si="17"/>
        <v>303964.01481815509</v>
      </c>
      <c r="W32" s="196">
        <f t="shared" si="18"/>
        <v>468650.02185628749</v>
      </c>
      <c r="X32" s="200">
        <f t="shared" si="19"/>
        <v>0.46865002185628751</v>
      </c>
      <c r="Y32" s="269">
        <f t="shared" si="20"/>
        <v>468650.02185628749</v>
      </c>
      <c r="Z32" s="200">
        <f t="shared" si="21"/>
        <v>0.46865002185628751</v>
      </c>
      <c r="AA32" s="255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</row>
    <row r="33" spans="1:46" ht="19.5" customHeight="1">
      <c r="A33" s="218" t="s">
        <v>124</v>
      </c>
      <c r="B33" s="219">
        <v>45.540000999999997</v>
      </c>
      <c r="C33" s="220">
        <v>49.490001999999997</v>
      </c>
      <c r="D33" s="220">
        <v>41.259998000000003</v>
      </c>
      <c r="E33" s="220">
        <v>45.700001</v>
      </c>
      <c r="F33" s="220">
        <v>39.025660999999999</v>
      </c>
      <c r="G33" s="220">
        <v>1363050300</v>
      </c>
      <c r="H33" s="220"/>
      <c r="I33" s="220">
        <f t="shared" ref="I33:N33" si="42">(I34/B34*B33)/B34*B33</f>
        <v>3.1195475418998355</v>
      </c>
      <c r="J33" s="220">
        <f t="shared" si="42"/>
        <v>3.6810369408271484</v>
      </c>
      <c r="K33" s="220">
        <f t="shared" si="42"/>
        <v>2.556596832697529</v>
      </c>
      <c r="L33" s="220">
        <f t="shared" si="42"/>
        <v>3.1176727803351558</v>
      </c>
      <c r="M33" s="220">
        <f t="shared" si="42"/>
        <v>2.6505346032294184</v>
      </c>
      <c r="N33" s="220">
        <f t="shared" si="42"/>
        <v>41167556.878658712</v>
      </c>
      <c r="O33" s="220"/>
      <c r="P33" s="196">
        <f t="shared" si="23"/>
        <v>245108.89900990104</v>
      </c>
      <c r="Q33" s="196">
        <f t="shared" si="37"/>
        <v>74532.517042678344</v>
      </c>
      <c r="R33" s="196">
        <f t="shared" si="38"/>
        <v>128850.72541907654</v>
      </c>
      <c r="S33" s="196">
        <f t="shared" si="26"/>
        <v>0</v>
      </c>
      <c r="T33" s="224"/>
      <c r="U33" s="196">
        <f t="shared" si="16"/>
        <v>295272.92570924421</v>
      </c>
      <c r="V33" s="196">
        <f t="shared" si="17"/>
        <v>295272.92570924421</v>
      </c>
      <c r="W33" s="196">
        <f t="shared" si="18"/>
        <v>448492.14147165592</v>
      </c>
      <c r="X33" s="200">
        <f t="shared" si="19"/>
        <v>0.44849214147165595</v>
      </c>
      <c r="Y33" s="269">
        <f t="shared" si="20"/>
        <v>448492.14147165592</v>
      </c>
      <c r="Z33" s="200">
        <f t="shared" si="21"/>
        <v>0.44849214147165595</v>
      </c>
      <c r="AA33" s="255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</row>
    <row r="34" spans="1:46" ht="19.5" customHeight="1">
      <c r="A34" s="218" t="s">
        <v>125</v>
      </c>
      <c r="B34" s="219">
        <v>45.650002000000001</v>
      </c>
      <c r="C34" s="220">
        <v>46.48</v>
      </c>
      <c r="D34" s="220">
        <v>39.310001</v>
      </c>
      <c r="E34" s="220">
        <v>41.759998000000003</v>
      </c>
      <c r="F34" s="220">
        <v>35.661087000000002</v>
      </c>
      <c r="G34" s="220">
        <v>1198392500</v>
      </c>
      <c r="H34" s="220"/>
      <c r="I34" s="220">
        <f t="shared" ref="I34:N34" si="43">(I35/B35*B34)/B35*B34</f>
        <v>3.1346361577005708</v>
      </c>
      <c r="J34" s="220">
        <f t="shared" si="43"/>
        <v>3.2468892243229437</v>
      </c>
      <c r="K34" s="220">
        <f t="shared" si="43"/>
        <v>2.3206516347412136</v>
      </c>
      <c r="L34" s="220">
        <f t="shared" si="43"/>
        <v>2.6032690223544126</v>
      </c>
      <c r="M34" s="220">
        <f t="shared" si="43"/>
        <v>2.2132073147446865</v>
      </c>
      <c r="N34" s="220">
        <f t="shared" si="43"/>
        <v>31822148.171625137</v>
      </c>
      <c r="O34" s="220"/>
      <c r="P34" s="196">
        <f t="shared" si="23"/>
        <v>233524.75841584158</v>
      </c>
      <c r="Q34" s="196">
        <f t="shared" si="37"/>
        <v>67654.002111068185</v>
      </c>
      <c r="R34" s="196">
        <f t="shared" si="38"/>
        <v>128850.72541907654</v>
      </c>
      <c r="S34" s="196">
        <f t="shared" si="26"/>
        <v>0</v>
      </c>
      <c r="T34" s="224"/>
      <c r="U34" s="196">
        <f t="shared" si="16"/>
        <v>287164.02729340259</v>
      </c>
      <c r="V34" s="196">
        <f t="shared" si="17"/>
        <v>287164.02729340259</v>
      </c>
      <c r="W34" s="196">
        <f t="shared" si="18"/>
        <v>430029.48594598635</v>
      </c>
      <c r="X34" s="200">
        <f t="shared" si="19"/>
        <v>0.43002948594598633</v>
      </c>
      <c r="Y34" s="269">
        <f t="shared" si="20"/>
        <v>430029.48594598635</v>
      </c>
      <c r="Z34" s="200">
        <f t="shared" si="21"/>
        <v>0.43002948594598633</v>
      </c>
      <c r="AA34" s="255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</row>
    <row r="35" spans="1:46" ht="19.5" customHeight="1">
      <c r="A35" s="218" t="s">
        <v>126</v>
      </c>
      <c r="B35" s="219">
        <v>42.630001</v>
      </c>
      <c r="C35" s="220">
        <v>44</v>
      </c>
      <c r="D35" s="220">
        <v>35.75</v>
      </c>
      <c r="E35" s="220">
        <v>36.630001</v>
      </c>
      <c r="F35" s="220">
        <v>31.280290999999998</v>
      </c>
      <c r="G35" s="220">
        <v>1313411700</v>
      </c>
      <c r="H35" s="220"/>
      <c r="I35" s="220">
        <f t="shared" ref="I35:N35" si="44">(I36/B36*B35)/B36*B35</f>
        <v>2.7336079114470806</v>
      </c>
      <c r="J35" s="220">
        <f t="shared" si="44"/>
        <v>2.9096488941485852</v>
      </c>
      <c r="K35" s="220">
        <f t="shared" si="44"/>
        <v>1.9193577633320886</v>
      </c>
      <c r="L35" s="220">
        <f t="shared" si="44"/>
        <v>2.0029586018066512</v>
      </c>
      <c r="M35" s="220">
        <f t="shared" si="44"/>
        <v>1.7028426231785325</v>
      </c>
      <c r="N35" s="220">
        <f t="shared" si="44"/>
        <v>38223732.247405671</v>
      </c>
      <c r="O35" s="220"/>
      <c r="P35" s="196">
        <f t="shared" si="23"/>
        <v>212376.23762376237</v>
      </c>
      <c r="Q35" s="196">
        <f t="shared" si="37"/>
        <v>55955.074095748387</v>
      </c>
      <c r="R35" s="196">
        <f t="shared" si="38"/>
        <v>128850.72541907654</v>
      </c>
      <c r="S35" s="196">
        <f t="shared" si="26"/>
        <v>0</v>
      </c>
      <c r="T35" s="224"/>
      <c r="U35" s="196">
        <f t="shared" si="16"/>
        <v>272360.0627389471</v>
      </c>
      <c r="V35" s="196">
        <f t="shared" si="17"/>
        <v>272360.0627389471</v>
      </c>
      <c r="W35" s="196">
        <f t="shared" si="18"/>
        <v>397182.03713858733</v>
      </c>
      <c r="X35" s="200">
        <f t="shared" si="19"/>
        <v>0.39718203713858735</v>
      </c>
      <c r="Y35" s="269">
        <f t="shared" si="20"/>
        <v>397182.03713858733</v>
      </c>
      <c r="Z35" s="200">
        <f t="shared" si="21"/>
        <v>0.39718203713858735</v>
      </c>
      <c r="AA35" s="255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</row>
    <row r="36" spans="1:46" ht="19.5" customHeight="1">
      <c r="A36" s="218" t="s">
        <v>127</v>
      </c>
      <c r="B36" s="219">
        <v>36.509998000000003</v>
      </c>
      <c r="C36" s="220">
        <v>37.5</v>
      </c>
      <c r="D36" s="220">
        <v>27.200001</v>
      </c>
      <c r="E36" s="220">
        <v>28.98</v>
      </c>
      <c r="F36" s="220">
        <v>24.747557</v>
      </c>
      <c r="G36" s="220">
        <v>1302116200</v>
      </c>
      <c r="H36" s="220"/>
      <c r="I36" s="220">
        <f t="shared" ref="I36:N36" si="45">(I37/B37*B36)/B37*B36</f>
        <v>2.0050682283278793</v>
      </c>
      <c r="J36" s="220">
        <f t="shared" si="45"/>
        <v>2.113478180473372</v>
      </c>
      <c r="K36" s="220">
        <f t="shared" si="45"/>
        <v>1.1110706651956979</v>
      </c>
      <c r="L36" s="220">
        <f t="shared" si="45"/>
        <v>1.2537036041912</v>
      </c>
      <c r="M36" s="220">
        <f t="shared" si="45"/>
        <v>1.0658537301937967</v>
      </c>
      <c r="N36" s="220">
        <f t="shared" si="45"/>
        <v>37569101.883014224</v>
      </c>
      <c r="O36" s="220"/>
      <c r="P36" s="196">
        <f t="shared" si="23"/>
        <v>161584.16435643565</v>
      </c>
      <c r="Q36" s="196">
        <f t="shared" si="37"/>
        <v>32391.064648993746</v>
      </c>
      <c r="R36" s="196">
        <f t="shared" si="38"/>
        <v>128850.72541907654</v>
      </c>
      <c r="S36" s="196">
        <f t="shared" si="26"/>
        <v>0</v>
      </c>
      <c r="T36" s="224"/>
      <c r="U36" s="196">
        <f t="shared" si="16"/>
        <v>236805.61145181843</v>
      </c>
      <c r="V36" s="196">
        <f t="shared" si="17"/>
        <v>236805.61145181843</v>
      </c>
      <c r="W36" s="196">
        <f t="shared" si="18"/>
        <v>322825.95442450594</v>
      </c>
      <c r="X36" s="200">
        <f t="shared" si="19"/>
        <v>0.32282595442450596</v>
      </c>
      <c r="Y36" s="269">
        <f t="shared" si="20"/>
        <v>322825.95442450594</v>
      </c>
      <c r="Z36" s="200">
        <f t="shared" si="21"/>
        <v>0.32282595442450596</v>
      </c>
      <c r="AA36" s="255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</row>
    <row r="37" spans="1:46" ht="19.5" customHeight="1">
      <c r="A37" s="218" t="s">
        <v>128</v>
      </c>
      <c r="B37" s="219">
        <v>28.85</v>
      </c>
      <c r="C37" s="220">
        <v>37.060001</v>
      </c>
      <c r="D37" s="220">
        <v>27.85</v>
      </c>
      <c r="E37" s="220">
        <v>33.900002000000001</v>
      </c>
      <c r="F37" s="220">
        <v>28.949010999999999</v>
      </c>
      <c r="G37" s="220">
        <v>2160146800</v>
      </c>
      <c r="H37" s="220"/>
      <c r="I37" s="220">
        <f t="shared" ref="I37:N37" si="46">(I38/B38*B37)/B38*B37</f>
        <v>1.2519793681177185</v>
      </c>
      <c r="J37" s="220">
        <f t="shared" si="46"/>
        <v>2.064172968790615</v>
      </c>
      <c r="K37" s="220">
        <f t="shared" si="46"/>
        <v>1.1648077201154428</v>
      </c>
      <c r="L37" s="220">
        <f t="shared" si="46"/>
        <v>1.7155270084349152</v>
      </c>
      <c r="M37" s="220">
        <f t="shared" si="46"/>
        <v>1.4584797566423404</v>
      </c>
      <c r="N37" s="220">
        <f t="shared" si="46"/>
        <v>103394600.85456975</v>
      </c>
      <c r="O37" s="220"/>
      <c r="P37" s="196">
        <f t="shared" si="23"/>
        <v>165445.54455445547</v>
      </c>
      <c r="Q37" s="196">
        <f t="shared" si="37"/>
        <v>33957.662053170017</v>
      </c>
      <c r="R37" s="196">
        <f t="shared" si="38"/>
        <v>128850.72541907654</v>
      </c>
      <c r="S37" s="196">
        <f t="shared" si="26"/>
        <v>0</v>
      </c>
      <c r="T37" s="224"/>
      <c r="U37" s="196">
        <f t="shared" si="16"/>
        <v>239508.57759043231</v>
      </c>
      <c r="V37" s="196">
        <f t="shared" si="17"/>
        <v>239508.57759043231</v>
      </c>
      <c r="W37" s="196">
        <f t="shared" si="18"/>
        <v>328253.93202670198</v>
      </c>
      <c r="X37" s="200">
        <f t="shared" si="19"/>
        <v>0.328253932026702</v>
      </c>
      <c r="Y37" s="269">
        <f t="shared" si="20"/>
        <v>328253.93202670198</v>
      </c>
      <c r="Z37" s="200">
        <f t="shared" si="21"/>
        <v>0.328253932026702</v>
      </c>
      <c r="AA37" s="255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</row>
    <row r="38" spans="1:46" ht="19.5" customHeight="1">
      <c r="A38" s="218" t="s">
        <v>129</v>
      </c>
      <c r="B38" s="219">
        <v>34.439999</v>
      </c>
      <c r="C38" s="220">
        <v>40.970001000000003</v>
      </c>
      <c r="D38" s="220">
        <v>33.779998999999997</v>
      </c>
      <c r="E38" s="220">
        <v>39.650002000000001</v>
      </c>
      <c r="F38" s="220">
        <v>33.859234000000001</v>
      </c>
      <c r="G38" s="220">
        <v>1721098400</v>
      </c>
      <c r="H38" s="220"/>
      <c r="I38" s="220">
        <f t="shared" ref="I38:N38" si="47">(I39/B39*B38)/B39*B38</f>
        <v>1.7841517791571107</v>
      </c>
      <c r="J38" s="220">
        <f t="shared" si="47"/>
        <v>2.5227091487008293</v>
      </c>
      <c r="K38" s="220">
        <f t="shared" si="47"/>
        <v>1.7136538702265207</v>
      </c>
      <c r="L38" s="220">
        <f t="shared" si="47"/>
        <v>2.3468457141588761</v>
      </c>
      <c r="M38" s="220">
        <f t="shared" si="47"/>
        <v>1.9952035121744349</v>
      </c>
      <c r="N38" s="220">
        <f t="shared" si="47"/>
        <v>65636094.338875048</v>
      </c>
      <c r="O38" s="220"/>
      <c r="P38" s="196">
        <f t="shared" si="23"/>
        <v>200673.26138613862</v>
      </c>
      <c r="Q38" s="196">
        <f t="shared" si="37"/>
        <v>49958.184510909443</v>
      </c>
      <c r="R38" s="196">
        <f t="shared" si="38"/>
        <v>128850.72541907654</v>
      </c>
      <c r="S38" s="196">
        <f t="shared" si="26"/>
        <v>0</v>
      </c>
      <c r="T38" s="224"/>
      <c r="U38" s="196">
        <f t="shared" si="16"/>
        <v>264167.97937261051</v>
      </c>
      <c r="V38" s="196">
        <f t="shared" si="17"/>
        <v>264167.97937261051</v>
      </c>
      <c r="W38" s="196">
        <f t="shared" si="18"/>
        <v>379482.17131612462</v>
      </c>
      <c r="X38" s="200">
        <f t="shared" si="19"/>
        <v>0.37948217131612461</v>
      </c>
      <c r="Y38" s="269">
        <f t="shared" si="20"/>
        <v>379482.17131612462</v>
      </c>
      <c r="Z38" s="200">
        <f t="shared" si="21"/>
        <v>0.37948217131612461</v>
      </c>
      <c r="AA38" s="255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</row>
    <row r="39" spans="1:46" ht="19.5" customHeight="1">
      <c r="A39" s="218" t="s">
        <v>130</v>
      </c>
      <c r="B39" s="272">
        <v>39.290000999999997</v>
      </c>
      <c r="C39" s="273">
        <v>43.240001999999997</v>
      </c>
      <c r="D39" s="273">
        <v>38.439999</v>
      </c>
      <c r="E39" s="273">
        <v>38.909999999999997</v>
      </c>
      <c r="F39" s="273">
        <v>33.227325</v>
      </c>
      <c r="G39" s="273">
        <v>1277765400</v>
      </c>
      <c r="H39" s="273"/>
      <c r="I39" s="273">
        <f t="shared" ref="I39:N39" si="48">(I40/B40*B39)/B40*B39</f>
        <v>2.3220395724725336</v>
      </c>
      <c r="J39" s="273">
        <f t="shared" si="48"/>
        <v>2.8100020958084437</v>
      </c>
      <c r="K39" s="273">
        <f t="shared" si="48"/>
        <v>2.2190678264639789</v>
      </c>
      <c r="L39" s="273">
        <f t="shared" si="48"/>
        <v>2.2600631473224988</v>
      </c>
      <c r="M39" s="273">
        <f t="shared" si="48"/>
        <v>1.9214261708848299</v>
      </c>
      <c r="N39" s="273">
        <f t="shared" si="48"/>
        <v>36177085.528843805</v>
      </c>
      <c r="O39" s="273"/>
      <c r="P39" s="196">
        <f t="shared" si="23"/>
        <v>228356.42970297034</v>
      </c>
      <c r="Q39" s="196">
        <f t="shared" si="37"/>
        <v>64692.527378388288</v>
      </c>
      <c r="R39" s="196">
        <f t="shared" si="38"/>
        <v>128850.72541907654</v>
      </c>
      <c r="S39" s="196">
        <f t="shared" si="26"/>
        <v>0</v>
      </c>
      <c r="T39" s="274">
        <f>(P39-P27)/P27</f>
        <v>-0.29142858986175091</v>
      </c>
      <c r="U39" s="196">
        <f t="shared" si="16"/>
        <v>283546.19719439268</v>
      </c>
      <c r="V39" s="196">
        <f t="shared" si="17"/>
        <v>283546.19719439268</v>
      </c>
      <c r="W39" s="196">
        <f t="shared" si="18"/>
        <v>421899.68250043516</v>
      </c>
      <c r="X39" s="200">
        <f t="shared" si="19"/>
        <v>0.42189968250043514</v>
      </c>
      <c r="Y39" s="269">
        <f t="shared" si="20"/>
        <v>421899.68250043516</v>
      </c>
      <c r="Z39" s="200">
        <f t="shared" si="21"/>
        <v>0.42189968250043514</v>
      </c>
      <c r="AA39" s="255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</row>
    <row r="40" spans="1:46" ht="19.5" customHeight="1">
      <c r="A40" s="218" t="s">
        <v>131</v>
      </c>
      <c r="B40" s="219">
        <v>39.57</v>
      </c>
      <c r="C40" s="220">
        <v>42.599997999999999</v>
      </c>
      <c r="D40" s="220">
        <v>36.849997999999999</v>
      </c>
      <c r="E40" s="220">
        <v>38.509998000000003</v>
      </c>
      <c r="F40" s="220">
        <v>32.885727000000003</v>
      </c>
      <c r="G40" s="220">
        <v>1579424600</v>
      </c>
      <c r="H40" s="220"/>
      <c r="I40" s="220">
        <f t="shared" ref="I40:N40" si="49">(I41/B41*B40)/B41*B40</f>
        <v>2.3552533900144046</v>
      </c>
      <c r="J40" s="220">
        <f t="shared" si="49"/>
        <v>2.7274348818909746</v>
      </c>
      <c r="K40" s="220">
        <f t="shared" si="49"/>
        <v>2.0392890093129181</v>
      </c>
      <c r="L40" s="220">
        <f t="shared" si="49"/>
        <v>2.2138342610542381</v>
      </c>
      <c r="M40" s="220">
        <f t="shared" si="49"/>
        <v>1.8821222869700243</v>
      </c>
      <c r="N40" s="220">
        <f t="shared" si="49"/>
        <v>55275047.544902094</v>
      </c>
      <c r="O40" s="220"/>
      <c r="P40" s="196">
        <f t="shared" si="23"/>
        <v>218910.87920792081</v>
      </c>
      <c r="Q40" s="196">
        <f>((Q39+R39)/2)*K40/K39</f>
        <v>88931.627855077764</v>
      </c>
      <c r="R40" s="196">
        <f>(Q39+R39)/2</f>
        <v>96771.62639873242</v>
      </c>
      <c r="S40" s="196">
        <f t="shared" si="26"/>
        <v>0</v>
      </c>
      <c r="T40" s="224"/>
      <c r="U40" s="196">
        <f t="shared" si="16"/>
        <v>246138.3767883277</v>
      </c>
      <c r="V40" s="196">
        <f t="shared" si="17"/>
        <v>246138.3767883277</v>
      </c>
      <c r="W40" s="196">
        <f t="shared" si="18"/>
        <v>404614.13346173102</v>
      </c>
      <c r="X40" s="200">
        <f t="shared" si="19"/>
        <v>0.40461413346173103</v>
      </c>
      <c r="Y40" s="269">
        <f t="shared" si="20"/>
        <v>404614.13346173102</v>
      </c>
      <c r="Z40" s="200">
        <f t="shared" si="21"/>
        <v>0.40461413346173103</v>
      </c>
      <c r="AA40" s="255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</row>
    <row r="41" spans="1:46" ht="19.5" customHeight="1">
      <c r="A41" s="218" t="s">
        <v>132</v>
      </c>
      <c r="B41" s="219">
        <v>38.400002000000001</v>
      </c>
      <c r="C41" s="220">
        <v>38.880001</v>
      </c>
      <c r="D41" s="220">
        <v>33.090000000000003</v>
      </c>
      <c r="E41" s="220">
        <v>33.779998999999997</v>
      </c>
      <c r="F41" s="220">
        <v>28.846529</v>
      </c>
      <c r="G41" s="220">
        <v>1597517000</v>
      </c>
      <c r="H41" s="220"/>
      <c r="I41" s="220">
        <f t="shared" ref="I41:N41" si="50">(I42/B42*B41)/B42*B41</f>
        <v>2.2180331414273895</v>
      </c>
      <c r="J41" s="220">
        <f t="shared" si="50"/>
        <v>2.2718924481142273</v>
      </c>
      <c r="K41" s="220">
        <f t="shared" si="50"/>
        <v>1.6443617868302376</v>
      </c>
      <c r="L41" s="220">
        <f t="shared" si="50"/>
        <v>1.7034028787857249</v>
      </c>
      <c r="M41" s="220">
        <f t="shared" si="50"/>
        <v>1.4481717459306191</v>
      </c>
      <c r="N41" s="220">
        <f t="shared" si="50"/>
        <v>56548658.368513592</v>
      </c>
      <c r="O41" s="220"/>
      <c r="P41" s="196">
        <f t="shared" si="23"/>
        <v>196574.2574257426</v>
      </c>
      <c r="Q41" s="196">
        <f t="shared" ref="Q41:Q51" si="51">Q40*K41/K40</f>
        <v>71709.193654099814</v>
      </c>
      <c r="R41" s="196">
        <f t="shared" ref="R41:R51" si="52">R40</f>
        <v>96771.62639873242</v>
      </c>
      <c r="S41" s="196">
        <f t="shared" si="26"/>
        <v>0</v>
      </c>
      <c r="T41" s="224"/>
      <c r="U41" s="196">
        <f t="shared" si="16"/>
        <v>230502.74154080293</v>
      </c>
      <c r="V41" s="196">
        <f t="shared" si="17"/>
        <v>230502.74154080293</v>
      </c>
      <c r="W41" s="196">
        <f t="shared" si="18"/>
        <v>365055.07747857482</v>
      </c>
      <c r="X41" s="200">
        <f t="shared" si="19"/>
        <v>0.3650550774785748</v>
      </c>
      <c r="Y41" s="269">
        <f t="shared" si="20"/>
        <v>365055.07747857482</v>
      </c>
      <c r="Z41" s="200">
        <f t="shared" si="21"/>
        <v>0.3650550774785748</v>
      </c>
      <c r="AA41" s="255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</row>
    <row r="42" spans="1:46" ht="19.5" customHeight="1">
      <c r="A42" s="218" t="s">
        <v>133</v>
      </c>
      <c r="B42" s="219">
        <v>34.150002000000001</v>
      </c>
      <c r="C42" s="220">
        <v>39.189999</v>
      </c>
      <c r="D42" s="220">
        <v>34.090000000000003</v>
      </c>
      <c r="E42" s="220">
        <v>36.060001</v>
      </c>
      <c r="F42" s="220">
        <v>30.793545000000002</v>
      </c>
      <c r="G42" s="220">
        <v>1551664300</v>
      </c>
      <c r="H42" s="220"/>
      <c r="I42" s="220">
        <f t="shared" ref="I42:N42" si="53">(I43/B43*B42)/B43*B42</f>
        <v>1.7542318988794035</v>
      </c>
      <c r="J42" s="220">
        <f t="shared" si="53"/>
        <v>2.3082653795857855</v>
      </c>
      <c r="K42" s="220">
        <f t="shared" si="53"/>
        <v>1.7452507922901814</v>
      </c>
      <c r="L42" s="220">
        <f t="shared" si="53"/>
        <v>1.9411074703622033</v>
      </c>
      <c r="M42" s="220">
        <f t="shared" si="53"/>
        <v>1.6502597976986062</v>
      </c>
      <c r="N42" s="220">
        <f t="shared" si="53"/>
        <v>53349071.493659355</v>
      </c>
      <c r="O42" s="220"/>
      <c r="P42" s="196">
        <f t="shared" si="23"/>
        <v>202514.85148514854</v>
      </c>
      <c r="Q42" s="196">
        <f t="shared" si="51"/>
        <v>76108.875821393784</v>
      </c>
      <c r="R42" s="196">
        <f t="shared" si="52"/>
        <v>96771.62639873242</v>
      </c>
      <c r="S42" s="196">
        <f t="shared" si="26"/>
        <v>0</v>
      </c>
      <c r="T42" s="224"/>
      <c r="U42" s="196">
        <f t="shared" si="16"/>
        <v>234661.15738238709</v>
      </c>
      <c r="V42" s="196">
        <f t="shared" si="17"/>
        <v>234661.15738238709</v>
      </c>
      <c r="W42" s="196">
        <f t="shared" si="18"/>
        <v>375395.35370527476</v>
      </c>
      <c r="X42" s="200">
        <f t="shared" si="19"/>
        <v>0.37539535370527477</v>
      </c>
      <c r="Y42" s="269">
        <f t="shared" si="20"/>
        <v>375395.35370527476</v>
      </c>
      <c r="Z42" s="200">
        <f t="shared" si="21"/>
        <v>0.37539535370527477</v>
      </c>
      <c r="AA42" s="255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</row>
    <row r="43" spans="1:46" ht="19.5" customHeight="1">
      <c r="A43" s="218" t="s">
        <v>134</v>
      </c>
      <c r="B43" s="219">
        <v>35.799999</v>
      </c>
      <c r="C43" s="220">
        <v>36.900002000000001</v>
      </c>
      <c r="D43" s="220">
        <v>30.559999000000001</v>
      </c>
      <c r="E43" s="220">
        <v>31.73</v>
      </c>
      <c r="F43" s="220">
        <v>27.095928000000001</v>
      </c>
      <c r="G43" s="220">
        <v>1758315600</v>
      </c>
      <c r="H43" s="220"/>
      <c r="I43" s="220">
        <f t="shared" ref="I43:N43" si="54">(I44/B44*B43)/B44*B43</f>
        <v>1.92784257029297</v>
      </c>
      <c r="J43" s="220">
        <f t="shared" si="54"/>
        <v>2.0463881509431006</v>
      </c>
      <c r="K43" s="220">
        <f t="shared" si="54"/>
        <v>1.4025246817978576</v>
      </c>
      <c r="L43" s="220">
        <f t="shared" si="54"/>
        <v>1.5029282794732308</v>
      </c>
      <c r="M43" s="220">
        <f t="shared" si="54"/>
        <v>1.2777356207972501</v>
      </c>
      <c r="N43" s="220">
        <f t="shared" si="54"/>
        <v>68505428.518623084</v>
      </c>
      <c r="O43" s="220"/>
      <c r="P43" s="196">
        <f t="shared" si="23"/>
        <v>181544.54851485151</v>
      </c>
      <c r="Q43" s="196">
        <f t="shared" si="51"/>
        <v>61162.886912842405</v>
      </c>
      <c r="R43" s="196">
        <f t="shared" si="52"/>
        <v>96771.62639873242</v>
      </c>
      <c r="S43" s="196">
        <f t="shared" si="26"/>
        <v>0</v>
      </c>
      <c r="T43" s="224"/>
      <c r="U43" s="196">
        <f t="shared" si="16"/>
        <v>219981.94530317918</v>
      </c>
      <c r="V43" s="196">
        <f t="shared" si="17"/>
        <v>219981.94530317918</v>
      </c>
      <c r="W43" s="196">
        <f t="shared" si="18"/>
        <v>339479.0618264263</v>
      </c>
      <c r="X43" s="200">
        <f t="shared" si="19"/>
        <v>0.33947906182642629</v>
      </c>
      <c r="Y43" s="269">
        <f t="shared" si="20"/>
        <v>339479.0618264263</v>
      </c>
      <c r="Z43" s="200">
        <f t="shared" si="21"/>
        <v>0.33947906182642629</v>
      </c>
      <c r="AA43" s="255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</row>
    <row r="44" spans="1:46" ht="19.5" customHeight="1">
      <c r="A44" s="218" t="s">
        <v>135</v>
      </c>
      <c r="B44" s="219">
        <v>31.67</v>
      </c>
      <c r="C44" s="220">
        <v>33.630001</v>
      </c>
      <c r="D44" s="220">
        <v>28.42</v>
      </c>
      <c r="E44" s="220">
        <v>30.040001</v>
      </c>
      <c r="F44" s="220">
        <v>25.652743999999998</v>
      </c>
      <c r="G44" s="220">
        <v>2095742700</v>
      </c>
      <c r="H44" s="220"/>
      <c r="I44" s="220">
        <f t="shared" ref="I44:N44" si="55">(I45/B45*B44)/B45*B44</f>
        <v>1.5086957390327489</v>
      </c>
      <c r="J44" s="220">
        <f t="shared" si="55"/>
        <v>1.6997654349667259</v>
      </c>
      <c r="K44" s="220">
        <f t="shared" si="55"/>
        <v>1.2129753871625057</v>
      </c>
      <c r="L44" s="220">
        <f t="shared" si="55"/>
        <v>1.3470942975241711</v>
      </c>
      <c r="M44" s="220">
        <f t="shared" si="55"/>
        <v>1.1452507828967309</v>
      </c>
      <c r="N44" s="220">
        <f t="shared" si="55"/>
        <v>97321154.666748717</v>
      </c>
      <c r="O44" s="220"/>
      <c r="P44" s="196">
        <f t="shared" si="23"/>
        <v>168831.68316831687</v>
      </c>
      <c r="Q44" s="196">
        <f t="shared" si="51"/>
        <v>52896.80630645348</v>
      </c>
      <c r="R44" s="196">
        <f t="shared" si="52"/>
        <v>96771.62639873242</v>
      </c>
      <c r="S44" s="196">
        <f t="shared" si="26"/>
        <v>0</v>
      </c>
      <c r="T44" s="224"/>
      <c r="U44" s="196">
        <f t="shared" si="16"/>
        <v>211082.93956060492</v>
      </c>
      <c r="V44" s="196">
        <f t="shared" si="17"/>
        <v>211082.93956060492</v>
      </c>
      <c r="W44" s="196">
        <f t="shared" si="18"/>
        <v>318500.1158735028</v>
      </c>
      <c r="X44" s="200">
        <f t="shared" si="19"/>
        <v>0.3185001158735028</v>
      </c>
      <c r="Y44" s="269">
        <f t="shared" si="20"/>
        <v>318500.1158735028</v>
      </c>
      <c r="Z44" s="200">
        <f t="shared" si="21"/>
        <v>0.3185001158735028</v>
      </c>
      <c r="AA44" s="255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</row>
    <row r="45" spans="1:46" ht="19.5" customHeight="1">
      <c r="A45" s="218" t="s">
        <v>136</v>
      </c>
      <c r="B45" s="219">
        <v>30</v>
      </c>
      <c r="C45" s="220">
        <v>30.25</v>
      </c>
      <c r="D45" s="220">
        <v>24.389999</v>
      </c>
      <c r="E45" s="220">
        <v>26.1</v>
      </c>
      <c r="F45" s="220">
        <v>22.288183</v>
      </c>
      <c r="G45" s="220">
        <v>2262935100</v>
      </c>
      <c r="H45" s="220"/>
      <c r="I45" s="220">
        <f t="shared" ref="I45:N45" si="56">(I46/B46*B45)/B46*B45</f>
        <v>1.3537798525282523</v>
      </c>
      <c r="J45" s="220">
        <f t="shared" si="56"/>
        <v>1.3752637351249168</v>
      </c>
      <c r="K45" s="220">
        <f t="shared" si="56"/>
        <v>0.89336185804559065</v>
      </c>
      <c r="L45" s="220">
        <f t="shared" si="56"/>
        <v>1.0169020592616014</v>
      </c>
      <c r="M45" s="220">
        <f t="shared" si="56"/>
        <v>0.86453438854173847</v>
      </c>
      <c r="N45" s="220">
        <f t="shared" si="56"/>
        <v>113468555.54657687</v>
      </c>
      <c r="O45" s="220"/>
      <c r="P45" s="196">
        <f t="shared" si="23"/>
        <v>144891.08316831687</v>
      </c>
      <c r="Q45" s="196">
        <f t="shared" si="51"/>
        <v>38958.737058264793</v>
      </c>
      <c r="R45" s="196">
        <f t="shared" si="52"/>
        <v>96771.62639873242</v>
      </c>
      <c r="S45" s="196">
        <f t="shared" si="26"/>
        <v>0</v>
      </c>
      <c r="T45" s="224"/>
      <c r="U45" s="196">
        <f t="shared" si="16"/>
        <v>194324.51956060494</v>
      </c>
      <c r="V45" s="196">
        <f t="shared" si="17"/>
        <v>194324.51956060494</v>
      </c>
      <c r="W45" s="196">
        <f t="shared" si="18"/>
        <v>280621.44662531407</v>
      </c>
      <c r="X45" s="200">
        <f t="shared" si="19"/>
        <v>0.28062144662531407</v>
      </c>
      <c r="Y45" s="269">
        <f t="shared" si="20"/>
        <v>280621.44662531407</v>
      </c>
      <c r="Z45" s="200">
        <f t="shared" si="21"/>
        <v>0.28062144662531407</v>
      </c>
      <c r="AA45" s="255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</row>
    <row r="46" spans="1:46" ht="19.5" customHeight="1">
      <c r="A46" s="218" t="s">
        <v>137</v>
      </c>
      <c r="B46" s="219">
        <v>25.969999000000001</v>
      </c>
      <c r="C46" s="220">
        <v>26.549999</v>
      </c>
      <c r="D46" s="220">
        <v>21.639999</v>
      </c>
      <c r="E46" s="220">
        <v>23.85</v>
      </c>
      <c r="F46" s="220">
        <v>20.366776000000002</v>
      </c>
      <c r="G46" s="220">
        <v>2668049100</v>
      </c>
      <c r="H46" s="220"/>
      <c r="I46" s="220">
        <f t="shared" ref="I46:N46" si="57">(I47/B47*B46)/B47*B46</f>
        <v>1.0144938131396639</v>
      </c>
      <c r="J46" s="220">
        <f t="shared" si="57"/>
        <v>1.0594104468518692</v>
      </c>
      <c r="K46" s="220">
        <f t="shared" si="57"/>
        <v>0.70326388277402418</v>
      </c>
      <c r="L46" s="220">
        <f t="shared" si="57"/>
        <v>0.84913135685667018</v>
      </c>
      <c r="M46" s="220">
        <f t="shared" si="57"/>
        <v>0.72190078962005411</v>
      </c>
      <c r="N46" s="220">
        <f t="shared" si="57"/>
        <v>157731692.73123178</v>
      </c>
      <c r="O46" s="220"/>
      <c r="P46" s="196">
        <f t="shared" si="23"/>
        <v>128554.44950495052</v>
      </c>
      <c r="Q46" s="196">
        <f t="shared" si="51"/>
        <v>30668.72896443868</v>
      </c>
      <c r="R46" s="196">
        <f t="shared" si="52"/>
        <v>96771.62639873242</v>
      </c>
      <c r="S46" s="196">
        <f t="shared" si="26"/>
        <v>0</v>
      </c>
      <c r="T46" s="224"/>
      <c r="U46" s="196">
        <f t="shared" si="16"/>
        <v>182888.87599624848</v>
      </c>
      <c r="V46" s="196">
        <f t="shared" si="17"/>
        <v>182888.87599624848</v>
      </c>
      <c r="W46" s="196">
        <f t="shared" si="18"/>
        <v>255994.80486812163</v>
      </c>
      <c r="X46" s="200">
        <f t="shared" si="19"/>
        <v>0.25599480486812165</v>
      </c>
      <c r="Y46" s="269">
        <f t="shared" si="20"/>
        <v>255994.80486812163</v>
      </c>
      <c r="Z46" s="200">
        <f t="shared" si="21"/>
        <v>0.25599480486812165</v>
      </c>
      <c r="AA46" s="255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</row>
    <row r="47" spans="1:46" ht="19.5" customHeight="1">
      <c r="A47" s="218" t="s">
        <v>138</v>
      </c>
      <c r="B47" s="219">
        <v>23.74</v>
      </c>
      <c r="C47" s="220">
        <v>26.209999</v>
      </c>
      <c r="D47" s="220">
        <v>21.299999</v>
      </c>
      <c r="E47" s="220">
        <v>23.49</v>
      </c>
      <c r="F47" s="220">
        <v>20.059363999999999</v>
      </c>
      <c r="G47" s="220">
        <v>2043810200</v>
      </c>
      <c r="H47" s="220"/>
      <c r="I47" s="220">
        <f t="shared" ref="I47:N47" si="58">(I48/B48*B47)/B48*B47</f>
        <v>0.84774837557194616</v>
      </c>
      <c r="J47" s="220">
        <f t="shared" si="58"/>
        <v>1.0324505069013352</v>
      </c>
      <c r="K47" s="220">
        <f t="shared" si="58"/>
        <v>0.68133862145356472</v>
      </c>
      <c r="L47" s="220">
        <f t="shared" si="58"/>
        <v>0.82369066800189694</v>
      </c>
      <c r="M47" s="220">
        <f t="shared" si="58"/>
        <v>0.70027280584477869</v>
      </c>
      <c r="N47" s="220">
        <f t="shared" si="58"/>
        <v>92557678.512669355</v>
      </c>
      <c r="O47" s="220"/>
      <c r="P47" s="196">
        <f t="shared" si="23"/>
        <v>126534.64752475249</v>
      </c>
      <c r="Q47" s="196">
        <f t="shared" si="51"/>
        <v>29712.587303559834</v>
      </c>
      <c r="R47" s="196">
        <f t="shared" si="52"/>
        <v>96771.62639873242</v>
      </c>
      <c r="S47" s="196">
        <f t="shared" si="26"/>
        <v>0</v>
      </c>
      <c r="T47" s="224"/>
      <c r="U47" s="196">
        <f t="shared" si="16"/>
        <v>181475.01461010985</v>
      </c>
      <c r="V47" s="196">
        <f t="shared" si="17"/>
        <v>181475.01461010985</v>
      </c>
      <c r="W47" s="196">
        <f t="shared" si="18"/>
        <v>253018.86122704475</v>
      </c>
      <c r="X47" s="200">
        <f t="shared" si="19"/>
        <v>0.25301886122704476</v>
      </c>
      <c r="Y47" s="269">
        <f t="shared" si="20"/>
        <v>253018.86122704475</v>
      </c>
      <c r="Z47" s="200">
        <f t="shared" si="21"/>
        <v>0.25301886122704476</v>
      </c>
      <c r="AA47" s="255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</row>
    <row r="48" spans="1:46" ht="19.5" customHeight="1">
      <c r="A48" s="218" t="s">
        <v>139</v>
      </c>
      <c r="B48" s="219">
        <v>23.059999000000001</v>
      </c>
      <c r="C48" s="220">
        <v>24.35</v>
      </c>
      <c r="D48" s="220">
        <v>20.49</v>
      </c>
      <c r="E48" s="220">
        <v>20.719999000000001</v>
      </c>
      <c r="F48" s="220">
        <v>17.693911</v>
      </c>
      <c r="G48" s="220">
        <v>1669047400</v>
      </c>
      <c r="H48" s="220"/>
      <c r="I48" s="220">
        <f t="shared" ref="I48:N48" si="59">(I49/B49*B48)/B49*B48</f>
        <v>0.79987865061285246</v>
      </c>
      <c r="J48" s="220">
        <f t="shared" si="59"/>
        <v>0.89111378948389153</v>
      </c>
      <c r="K48" s="220">
        <f t="shared" si="59"/>
        <v>0.63050387230133143</v>
      </c>
      <c r="L48" s="220">
        <f t="shared" si="59"/>
        <v>0.64088125966805487</v>
      </c>
      <c r="M48" s="220">
        <f t="shared" si="59"/>
        <v>0.54485459759003274</v>
      </c>
      <c r="N48" s="220">
        <f t="shared" si="59"/>
        <v>61726076.104879983</v>
      </c>
      <c r="O48" s="220"/>
      <c r="P48" s="196">
        <f t="shared" si="23"/>
        <v>121722.77227722773</v>
      </c>
      <c r="Q48" s="196">
        <f t="shared" si="51"/>
        <v>27495.727911356371</v>
      </c>
      <c r="R48" s="196">
        <f t="shared" si="52"/>
        <v>96771.62639873242</v>
      </c>
      <c r="S48" s="196">
        <f t="shared" si="26"/>
        <v>0</v>
      </c>
      <c r="T48" s="224"/>
      <c r="U48" s="196">
        <f t="shared" si="16"/>
        <v>178106.70193684252</v>
      </c>
      <c r="V48" s="196">
        <f t="shared" si="17"/>
        <v>178106.70193684252</v>
      </c>
      <c r="W48" s="196">
        <f t="shared" si="18"/>
        <v>245990.12658731651</v>
      </c>
      <c r="X48" s="200">
        <f t="shared" si="19"/>
        <v>0.2459901265873165</v>
      </c>
      <c r="Y48" s="269">
        <f t="shared" si="20"/>
        <v>245990.12658731651</v>
      </c>
      <c r="Z48" s="200">
        <f t="shared" si="21"/>
        <v>0.2459901265873165</v>
      </c>
      <c r="AA48" s="255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</row>
    <row r="49" spans="1:46" ht="19.5" customHeight="1">
      <c r="A49" s="218" t="s">
        <v>140</v>
      </c>
      <c r="B49" s="219">
        <v>20.91</v>
      </c>
      <c r="C49" s="220">
        <v>25.040001</v>
      </c>
      <c r="D49" s="220">
        <v>19.760000000000002</v>
      </c>
      <c r="E49" s="220">
        <v>24.549999</v>
      </c>
      <c r="F49" s="220">
        <v>20.964549999999999</v>
      </c>
      <c r="G49" s="220">
        <v>2129150100</v>
      </c>
      <c r="H49" s="220"/>
      <c r="I49" s="220">
        <f t="shared" ref="I49:N49" si="60">(I50/B50*B49)/B50*B49</f>
        <v>0.65767843637689771</v>
      </c>
      <c r="J49" s="220">
        <f t="shared" si="60"/>
        <v>0.94233195133502712</v>
      </c>
      <c r="K49" s="220">
        <f t="shared" si="60"/>
        <v>0.58637807291272181</v>
      </c>
      <c r="L49" s="220">
        <f t="shared" si="60"/>
        <v>0.8997069383042311</v>
      </c>
      <c r="M49" s="220">
        <f t="shared" si="60"/>
        <v>0.7648988933673635</v>
      </c>
      <c r="N49" s="220">
        <f t="shared" si="60"/>
        <v>100448599.80337055</v>
      </c>
      <c r="O49" s="220"/>
      <c r="P49" s="196">
        <f t="shared" si="23"/>
        <v>117386.1386138614</v>
      </c>
      <c r="Q49" s="196">
        <f t="shared" si="51"/>
        <v>25571.440008996815</v>
      </c>
      <c r="R49" s="196">
        <f t="shared" si="52"/>
        <v>96771.62639873242</v>
      </c>
      <c r="S49" s="196">
        <f t="shared" si="26"/>
        <v>0</v>
      </c>
      <c r="T49" s="224"/>
      <c r="U49" s="196">
        <f t="shared" si="16"/>
        <v>175071.05837248609</v>
      </c>
      <c r="V49" s="196">
        <f t="shared" si="17"/>
        <v>175071.05837248609</v>
      </c>
      <c r="W49" s="196">
        <f t="shared" si="18"/>
        <v>239729.20502159063</v>
      </c>
      <c r="X49" s="200">
        <f t="shared" si="19"/>
        <v>0.23972920502159065</v>
      </c>
      <c r="Y49" s="269">
        <f t="shared" si="20"/>
        <v>239729.20502159063</v>
      </c>
      <c r="Z49" s="200">
        <f t="shared" si="21"/>
        <v>0.23972920502159065</v>
      </c>
      <c r="AA49" s="255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</row>
    <row r="50" spans="1:46" ht="19.5" customHeight="1">
      <c r="A50" s="218" t="s">
        <v>141</v>
      </c>
      <c r="B50" s="219">
        <v>24.370000999999998</v>
      </c>
      <c r="C50" s="220">
        <v>28.290001</v>
      </c>
      <c r="D50" s="220">
        <v>24.139999</v>
      </c>
      <c r="E50" s="220">
        <v>27.719999000000001</v>
      </c>
      <c r="F50" s="220">
        <v>23.671576999999999</v>
      </c>
      <c r="G50" s="220">
        <v>1669954700</v>
      </c>
      <c r="H50" s="220"/>
      <c r="I50" s="220">
        <f t="shared" ref="I50:N50" si="61">(I51/B51*B50)/B51*B50</f>
        <v>0.89333969298024163</v>
      </c>
      <c r="J50" s="220">
        <f t="shared" si="61"/>
        <v>1.202821434480061</v>
      </c>
      <c r="K50" s="220">
        <f t="shared" si="61"/>
        <v>0.87514161677887048</v>
      </c>
      <c r="L50" s="220">
        <f t="shared" si="61"/>
        <v>1.1470557668212018</v>
      </c>
      <c r="M50" s="220">
        <f t="shared" si="61"/>
        <v>0.97518570440348995</v>
      </c>
      <c r="N50" s="220">
        <f t="shared" si="61"/>
        <v>61793203.366638675</v>
      </c>
      <c r="O50" s="220"/>
      <c r="P50" s="196">
        <f t="shared" si="23"/>
        <v>143405.93465346537</v>
      </c>
      <c r="Q50" s="196">
        <f t="shared" si="51"/>
        <v>38164.168113715037</v>
      </c>
      <c r="R50" s="196">
        <f t="shared" si="52"/>
        <v>96771.62639873242</v>
      </c>
      <c r="S50" s="196">
        <f t="shared" si="26"/>
        <v>0</v>
      </c>
      <c r="T50" s="224"/>
      <c r="U50" s="196">
        <f t="shared" si="16"/>
        <v>193284.91560020889</v>
      </c>
      <c r="V50" s="196">
        <f t="shared" si="17"/>
        <v>193284.91560020889</v>
      </c>
      <c r="W50" s="196">
        <f t="shared" si="18"/>
        <v>278341.72916591284</v>
      </c>
      <c r="X50" s="200">
        <f t="shared" si="19"/>
        <v>0.27834172916591282</v>
      </c>
      <c r="Y50" s="269">
        <f t="shared" si="20"/>
        <v>278341.72916591284</v>
      </c>
      <c r="Z50" s="200">
        <f t="shared" si="21"/>
        <v>0.27834172916591282</v>
      </c>
      <c r="AA50" s="255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</row>
    <row r="51" spans="1:46" ht="19.5" customHeight="1">
      <c r="A51" s="218" t="s">
        <v>142</v>
      </c>
      <c r="B51" s="272">
        <v>28.42</v>
      </c>
      <c r="C51" s="273">
        <v>28.790001</v>
      </c>
      <c r="D51" s="273">
        <v>24.280000999999999</v>
      </c>
      <c r="E51" s="273">
        <v>24.370000999999998</v>
      </c>
      <c r="F51" s="273">
        <v>20.810835000000001</v>
      </c>
      <c r="G51" s="273">
        <v>1397055800</v>
      </c>
      <c r="H51" s="273"/>
      <c r="I51" s="273">
        <f t="shared" ref="I51:N51" si="62">(I52/B52*B51)/B52*B51</f>
        <v>1.2149367925328893</v>
      </c>
      <c r="J51" s="273">
        <f t="shared" si="62"/>
        <v>1.2457147104865949</v>
      </c>
      <c r="K51" s="273">
        <f t="shared" si="62"/>
        <v>0.88532197046007244</v>
      </c>
      <c r="L51" s="273">
        <f t="shared" si="62"/>
        <v>0.88656219104665057</v>
      </c>
      <c r="M51" s="273">
        <f t="shared" si="62"/>
        <v>0.75372332413237975</v>
      </c>
      <c r="N51" s="273">
        <f t="shared" si="62"/>
        <v>43247283.593907505</v>
      </c>
      <c r="O51" s="273"/>
      <c r="P51" s="196">
        <f t="shared" si="23"/>
        <v>144237.62970297033</v>
      </c>
      <c r="Q51" s="196">
        <f t="shared" si="51"/>
        <v>38608.124522480641</v>
      </c>
      <c r="R51" s="196">
        <f t="shared" si="52"/>
        <v>96771.62639873242</v>
      </c>
      <c r="S51" s="196">
        <f t="shared" si="26"/>
        <v>0</v>
      </c>
      <c r="T51" s="274">
        <f>(P51-P39)/P39</f>
        <v>-0.36836624267341944</v>
      </c>
      <c r="U51" s="196">
        <f t="shared" si="16"/>
        <v>193867.10213486233</v>
      </c>
      <c r="V51" s="196">
        <f t="shared" si="17"/>
        <v>193867.10213486233</v>
      </c>
      <c r="W51" s="196">
        <f t="shared" si="18"/>
        <v>279617.3806241834</v>
      </c>
      <c r="X51" s="200">
        <f t="shared" si="19"/>
        <v>0.2796173806241834</v>
      </c>
      <c r="Y51" s="269">
        <f t="shared" si="20"/>
        <v>279617.3806241834</v>
      </c>
      <c r="Z51" s="200">
        <f t="shared" si="21"/>
        <v>0.2796173806241834</v>
      </c>
      <c r="AA51" s="255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</row>
    <row r="52" spans="1:46" ht="19.5" customHeight="1">
      <c r="A52" s="218" t="s">
        <v>143</v>
      </c>
      <c r="B52" s="219">
        <v>24.719999000000001</v>
      </c>
      <c r="C52" s="220">
        <v>27.469999000000001</v>
      </c>
      <c r="D52" s="220">
        <v>24.01</v>
      </c>
      <c r="E52" s="220">
        <v>24.440000999999999</v>
      </c>
      <c r="F52" s="220">
        <v>20.870619000000001</v>
      </c>
      <c r="G52" s="220">
        <v>1513988000</v>
      </c>
      <c r="H52" s="220"/>
      <c r="I52" s="220">
        <f t="shared" ref="I52:N52" si="63">(I53/B53*B52)/B53*B52</f>
        <v>0.91918395478258419</v>
      </c>
      <c r="J52" s="220">
        <f t="shared" si="63"/>
        <v>1.1341030549341009</v>
      </c>
      <c r="K52" s="220">
        <f t="shared" si="63"/>
        <v>0.86574135094446392</v>
      </c>
      <c r="L52" s="220">
        <f t="shared" si="63"/>
        <v>0.89166259974330142</v>
      </c>
      <c r="M52" s="220">
        <f t="shared" si="63"/>
        <v>0.75806003803830158</v>
      </c>
      <c r="N52" s="220">
        <f t="shared" si="63"/>
        <v>50789763.980028301</v>
      </c>
      <c r="O52" s="220"/>
      <c r="P52" s="196">
        <f t="shared" si="23"/>
        <v>142633.6633663367</v>
      </c>
      <c r="Q52" s="196">
        <f>((Q51+R51)/2)*K52/K51</f>
        <v>66192.782040724167</v>
      </c>
      <c r="R52" s="196">
        <f>(Q51+R51)/2</f>
        <v>67689.875460606534</v>
      </c>
      <c r="S52" s="196">
        <f t="shared" si="26"/>
        <v>0</v>
      </c>
      <c r="T52" s="224"/>
      <c r="U52" s="196">
        <f t="shared" si="16"/>
        <v>164825.84479861797</v>
      </c>
      <c r="V52" s="196">
        <f t="shared" si="17"/>
        <v>164825.84479861797</v>
      </c>
      <c r="W52" s="196">
        <f t="shared" si="18"/>
        <v>276516.32086766738</v>
      </c>
      <c r="X52" s="200">
        <f t="shared" si="19"/>
        <v>0.27651632086766736</v>
      </c>
      <c r="Y52" s="269">
        <f t="shared" si="20"/>
        <v>276516.32086766738</v>
      </c>
      <c r="Z52" s="200">
        <f t="shared" si="21"/>
        <v>0.27651632086766736</v>
      </c>
      <c r="AA52" s="255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</row>
    <row r="53" spans="1:46" ht="19.5" customHeight="1">
      <c r="A53" s="218" t="s">
        <v>144</v>
      </c>
      <c r="B53" s="219">
        <v>24.52</v>
      </c>
      <c r="C53" s="220">
        <v>25.370000999999998</v>
      </c>
      <c r="D53" s="220">
        <v>23.32</v>
      </c>
      <c r="E53" s="220">
        <v>25.16</v>
      </c>
      <c r="F53" s="220">
        <v>21.485461999999998</v>
      </c>
      <c r="G53" s="220">
        <v>1276622500</v>
      </c>
      <c r="H53" s="220"/>
      <c r="I53" s="220">
        <f t="shared" ref="I53:N53" si="64">(I54/B54*B53)/B54*B53</f>
        <v>0.90437066916389108</v>
      </c>
      <c r="J53" s="220">
        <f t="shared" si="64"/>
        <v>0.96733344109184427</v>
      </c>
      <c r="K53" s="220">
        <f t="shared" si="64"/>
        <v>0.81669694972967943</v>
      </c>
      <c r="L53" s="220">
        <f t="shared" si="64"/>
        <v>0.94497296898946137</v>
      </c>
      <c r="M53" s="220">
        <f t="shared" si="64"/>
        <v>0.80338244291338334</v>
      </c>
      <c r="N53" s="220">
        <f t="shared" si="64"/>
        <v>36112397.128785402</v>
      </c>
      <c r="O53" s="220"/>
      <c r="P53" s="196">
        <f t="shared" si="23"/>
        <v>138534.65346534658</v>
      </c>
      <c r="Q53" s="196">
        <f t="shared" ref="Q53:Q63" si="65">Q52*K53/K52</f>
        <v>62442.949187775099</v>
      </c>
      <c r="R53" s="196">
        <f t="shared" ref="R53:R63" si="66">R52</f>
        <v>67689.875460606534</v>
      </c>
      <c r="S53" s="196">
        <f t="shared" si="26"/>
        <v>0</v>
      </c>
      <c r="T53" s="224"/>
      <c r="U53" s="196">
        <f t="shared" si="16"/>
        <v>161956.53786792487</v>
      </c>
      <c r="V53" s="196">
        <f t="shared" si="17"/>
        <v>161956.53786792487</v>
      </c>
      <c r="W53" s="196">
        <f t="shared" si="18"/>
        <v>268667.47811372823</v>
      </c>
      <c r="X53" s="200">
        <f t="shared" si="19"/>
        <v>0.26866747811372821</v>
      </c>
      <c r="Y53" s="269">
        <f t="shared" si="20"/>
        <v>268667.47811372823</v>
      </c>
      <c r="Z53" s="200">
        <f t="shared" si="21"/>
        <v>0.26866747811372821</v>
      </c>
      <c r="AA53" s="255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</row>
    <row r="54" spans="1:46" ht="19.5" customHeight="1">
      <c r="A54" s="218" t="s">
        <v>145</v>
      </c>
      <c r="B54" s="219">
        <v>25.27</v>
      </c>
      <c r="C54" s="220">
        <v>27.379999000000002</v>
      </c>
      <c r="D54" s="220">
        <v>23.540001</v>
      </c>
      <c r="E54" s="220">
        <v>25.25</v>
      </c>
      <c r="F54" s="220">
        <v>21.562315000000002</v>
      </c>
      <c r="G54" s="220">
        <v>1670716200</v>
      </c>
      <c r="H54" s="220"/>
      <c r="I54" s="220">
        <f t="shared" ref="I54:N54" si="67">(I55/B55*B54)/B55*B54</f>
        <v>0.96054125154504233</v>
      </c>
      <c r="J54" s="220">
        <f t="shared" si="67"/>
        <v>1.1266839013998924</v>
      </c>
      <c r="K54" s="220">
        <f t="shared" si="67"/>
        <v>0.83217908258085727</v>
      </c>
      <c r="L54" s="220">
        <f t="shared" si="67"/>
        <v>0.95174559850556362</v>
      </c>
      <c r="M54" s="220">
        <f t="shared" si="67"/>
        <v>0.80914008278771776</v>
      </c>
      <c r="N54" s="220">
        <f t="shared" si="67"/>
        <v>61849571.665769793</v>
      </c>
      <c r="O54" s="220"/>
      <c r="P54" s="196">
        <f t="shared" si="23"/>
        <v>139841.59009900995</v>
      </c>
      <c r="Q54" s="196">
        <f t="shared" si="65"/>
        <v>63626.680846457632</v>
      </c>
      <c r="R54" s="196">
        <f t="shared" si="66"/>
        <v>67689.875460606534</v>
      </c>
      <c r="S54" s="196">
        <f t="shared" si="26"/>
        <v>0</v>
      </c>
      <c r="T54" s="224"/>
      <c r="U54" s="196">
        <f t="shared" si="16"/>
        <v>162871.39351148924</v>
      </c>
      <c r="V54" s="196">
        <f t="shared" si="17"/>
        <v>162871.39351148924</v>
      </c>
      <c r="W54" s="196">
        <f t="shared" si="18"/>
        <v>271158.14640607411</v>
      </c>
      <c r="X54" s="200">
        <f t="shared" si="19"/>
        <v>0.27115814640607411</v>
      </c>
      <c r="Y54" s="269">
        <f t="shared" si="20"/>
        <v>271158.14640607411</v>
      </c>
      <c r="Z54" s="200">
        <f t="shared" si="21"/>
        <v>0.27115814640607411</v>
      </c>
      <c r="AA54" s="255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</row>
    <row r="55" spans="1:46" ht="19.5" customHeight="1">
      <c r="A55" s="218" t="s">
        <v>146</v>
      </c>
      <c r="B55" s="219">
        <v>25.440000999999999</v>
      </c>
      <c r="C55" s="220">
        <v>28.059999000000001</v>
      </c>
      <c r="D55" s="220">
        <v>25.25</v>
      </c>
      <c r="E55" s="220">
        <v>27.450001</v>
      </c>
      <c r="F55" s="220">
        <v>23.441009999999999</v>
      </c>
      <c r="G55" s="220">
        <v>1411620800</v>
      </c>
      <c r="H55" s="220"/>
      <c r="I55" s="220">
        <f t="shared" ref="I55:N55" si="68">(I56/B56*B55)/B56*B55</f>
        <v>0.97350858360616532</v>
      </c>
      <c r="J55" s="220">
        <f t="shared" si="68"/>
        <v>1.183342698731072</v>
      </c>
      <c r="K55" s="220">
        <f t="shared" si="68"/>
        <v>0.95747315486090434</v>
      </c>
      <c r="L55" s="220">
        <f t="shared" si="68"/>
        <v>1.1248195119518052</v>
      </c>
      <c r="M55" s="220">
        <f t="shared" si="68"/>
        <v>0.95628112391919795</v>
      </c>
      <c r="N55" s="220">
        <f t="shared" si="68"/>
        <v>44153732.968815655</v>
      </c>
      <c r="O55" s="220"/>
      <c r="P55" s="196">
        <f t="shared" si="23"/>
        <v>150000.00000000006</v>
      </c>
      <c r="Q55" s="196">
        <f t="shared" si="65"/>
        <v>73206.404869550897</v>
      </c>
      <c r="R55" s="196">
        <f t="shared" si="66"/>
        <v>67689.875460606534</v>
      </c>
      <c r="S55" s="196">
        <f t="shared" si="26"/>
        <v>0</v>
      </c>
      <c r="T55" s="224"/>
      <c r="U55" s="196">
        <f t="shared" si="16"/>
        <v>169982.28044218229</v>
      </c>
      <c r="V55" s="196">
        <f t="shared" si="17"/>
        <v>169982.28044218229</v>
      </c>
      <c r="W55" s="196">
        <f t="shared" si="18"/>
        <v>290896.28033015749</v>
      </c>
      <c r="X55" s="200">
        <f t="shared" si="19"/>
        <v>0.29089628033015746</v>
      </c>
      <c r="Y55" s="269">
        <f t="shared" si="20"/>
        <v>290896.28033015749</v>
      </c>
      <c r="Z55" s="200">
        <f t="shared" si="21"/>
        <v>0.29089628033015746</v>
      </c>
      <c r="AA55" s="255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</row>
    <row r="56" spans="1:46" ht="19.5" customHeight="1">
      <c r="A56" s="218" t="s">
        <v>147</v>
      </c>
      <c r="B56" s="219">
        <v>27.440000999999999</v>
      </c>
      <c r="C56" s="220">
        <v>29.870000999999998</v>
      </c>
      <c r="D56" s="220">
        <v>27.190000999999999</v>
      </c>
      <c r="E56" s="220">
        <v>29.790001</v>
      </c>
      <c r="F56" s="220">
        <v>25.439266</v>
      </c>
      <c r="G56" s="220">
        <v>1525708300</v>
      </c>
      <c r="H56" s="220"/>
      <c r="I56" s="220">
        <f t="shared" ref="I56:N56" si="69">(I57/B57*B56)/B57*B56</f>
        <v>1.1325927642933957</v>
      </c>
      <c r="J56" s="220">
        <f t="shared" si="69"/>
        <v>1.3409287656240214</v>
      </c>
      <c r="K56" s="220">
        <f t="shared" si="69"/>
        <v>1.1102538516784686</v>
      </c>
      <c r="L56" s="220">
        <f t="shared" si="69"/>
        <v>1.3247659214582648</v>
      </c>
      <c r="M56" s="220">
        <f t="shared" si="69"/>
        <v>1.1262689101792855</v>
      </c>
      <c r="N56" s="220">
        <f t="shared" si="69"/>
        <v>51579169.669159129</v>
      </c>
      <c r="O56" s="220"/>
      <c r="P56" s="196">
        <f t="shared" si="23"/>
        <v>161524.75841584164</v>
      </c>
      <c r="Q56" s="196">
        <f t="shared" si="65"/>
        <v>84887.699003696645</v>
      </c>
      <c r="R56" s="196">
        <f t="shared" si="66"/>
        <v>67689.875460606534</v>
      </c>
      <c r="S56" s="196">
        <f t="shared" si="26"/>
        <v>0</v>
      </c>
      <c r="T56" s="224"/>
      <c r="U56" s="196">
        <f t="shared" si="16"/>
        <v>178049.61133327143</v>
      </c>
      <c r="V56" s="196">
        <f t="shared" si="17"/>
        <v>178049.61133327143</v>
      </c>
      <c r="W56" s="196">
        <f t="shared" si="18"/>
        <v>314102.33288014482</v>
      </c>
      <c r="X56" s="200">
        <f t="shared" si="19"/>
        <v>0.31410233288014483</v>
      </c>
      <c r="Y56" s="269">
        <f t="shared" si="20"/>
        <v>314102.33288014482</v>
      </c>
      <c r="Z56" s="200">
        <f t="shared" si="21"/>
        <v>0.31410233288014483</v>
      </c>
      <c r="AA56" s="255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</row>
    <row r="57" spans="1:46" ht="19.5" customHeight="1">
      <c r="A57" s="218" t="s">
        <v>148</v>
      </c>
      <c r="B57" s="219">
        <v>30.08</v>
      </c>
      <c r="C57" s="220">
        <v>31.469999000000001</v>
      </c>
      <c r="D57" s="220">
        <v>29.309999000000001</v>
      </c>
      <c r="E57" s="220">
        <v>29.950001</v>
      </c>
      <c r="F57" s="220">
        <v>25.575897000000001</v>
      </c>
      <c r="G57" s="220">
        <v>1799755700</v>
      </c>
      <c r="H57" s="220"/>
      <c r="I57" s="220">
        <f t="shared" ref="I57:N57" si="70">(I58/B58*B57)/B58*B57</f>
        <v>1.3610096386206874</v>
      </c>
      <c r="J57" s="220">
        <f t="shared" si="70"/>
        <v>1.4884309474998443</v>
      </c>
      <c r="K57" s="220">
        <f t="shared" si="70"/>
        <v>1.2901358652767789</v>
      </c>
      <c r="L57" s="220">
        <f t="shared" si="70"/>
        <v>1.3390345859943913</v>
      </c>
      <c r="M57" s="220">
        <f t="shared" si="70"/>
        <v>1.1383994874493888</v>
      </c>
      <c r="N57" s="220">
        <f t="shared" si="70"/>
        <v>71772561.186902955</v>
      </c>
      <c r="O57" s="220"/>
      <c r="P57" s="196">
        <f t="shared" si="23"/>
        <v>174118.80594059412</v>
      </c>
      <c r="Q57" s="196">
        <f t="shared" si="65"/>
        <v>98641.103419657535</v>
      </c>
      <c r="R57" s="196">
        <f t="shared" si="66"/>
        <v>67689.875460606534</v>
      </c>
      <c r="S57" s="196">
        <f t="shared" si="26"/>
        <v>0</v>
      </c>
      <c r="T57" s="224"/>
      <c r="U57" s="196">
        <f t="shared" si="16"/>
        <v>186865.44460059816</v>
      </c>
      <c r="V57" s="196">
        <f t="shared" si="17"/>
        <v>186865.44460059816</v>
      </c>
      <c r="W57" s="196">
        <f t="shared" si="18"/>
        <v>340449.78482085816</v>
      </c>
      <c r="X57" s="200">
        <f t="shared" si="19"/>
        <v>0.34044978482085814</v>
      </c>
      <c r="Y57" s="269">
        <f t="shared" si="20"/>
        <v>340449.78482085816</v>
      </c>
      <c r="Z57" s="200">
        <f t="shared" si="21"/>
        <v>0.34044978482085814</v>
      </c>
      <c r="AA57" s="255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</row>
    <row r="58" spans="1:46" ht="19.5" customHeight="1">
      <c r="A58" s="218" t="s">
        <v>149</v>
      </c>
      <c r="B58" s="219">
        <v>29.700001</v>
      </c>
      <c r="C58" s="220">
        <v>32.75</v>
      </c>
      <c r="D58" s="220">
        <v>29.26</v>
      </c>
      <c r="E58" s="220">
        <v>31.799999</v>
      </c>
      <c r="F58" s="220">
        <v>27.155716000000002</v>
      </c>
      <c r="G58" s="220">
        <v>1821510200</v>
      </c>
      <c r="H58" s="220"/>
      <c r="I58" s="220">
        <f t="shared" ref="I58:N58" si="71">(I59/B59*B58)/B59*B58</f>
        <v>1.3268397228124118</v>
      </c>
      <c r="J58" s="220">
        <f t="shared" si="71"/>
        <v>1.6119732913379345</v>
      </c>
      <c r="K58" s="220">
        <f t="shared" si="71"/>
        <v>1.2857380156433158</v>
      </c>
      <c r="L58" s="220">
        <f t="shared" si="71"/>
        <v>1.5095667616927704</v>
      </c>
      <c r="M58" s="220">
        <f t="shared" si="71"/>
        <v>1.2833805678412658</v>
      </c>
      <c r="N58" s="220">
        <f t="shared" si="71"/>
        <v>73518145.578434303</v>
      </c>
      <c r="O58" s="220"/>
      <c r="P58" s="196">
        <f t="shared" si="23"/>
        <v>173821.78217821787</v>
      </c>
      <c r="Q58" s="196">
        <f t="shared" si="65"/>
        <v>98304.852988835308</v>
      </c>
      <c r="R58" s="196">
        <f t="shared" si="66"/>
        <v>67689.875460606534</v>
      </c>
      <c r="S58" s="196">
        <f t="shared" si="26"/>
        <v>0</v>
      </c>
      <c r="T58" s="224"/>
      <c r="U58" s="196">
        <f t="shared" si="16"/>
        <v>186657.52796693478</v>
      </c>
      <c r="V58" s="196">
        <f t="shared" si="17"/>
        <v>186657.52796693478</v>
      </c>
      <c r="W58" s="196">
        <f t="shared" si="18"/>
        <v>339816.51062765974</v>
      </c>
      <c r="X58" s="200">
        <f t="shared" si="19"/>
        <v>0.33981651062765972</v>
      </c>
      <c r="Y58" s="269">
        <f t="shared" si="20"/>
        <v>339816.51062765974</v>
      </c>
      <c r="Z58" s="200">
        <f t="shared" si="21"/>
        <v>0.33981651062765972</v>
      </c>
      <c r="AA58" s="255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</row>
    <row r="59" spans="1:46" ht="19.5" customHeight="1">
      <c r="A59" s="218" t="s">
        <v>150</v>
      </c>
      <c r="B59" s="219">
        <v>31.690000999999999</v>
      </c>
      <c r="C59" s="220">
        <v>33.459999000000003</v>
      </c>
      <c r="D59" s="220">
        <v>29.93</v>
      </c>
      <c r="E59" s="220">
        <v>33.389999000000003</v>
      </c>
      <c r="F59" s="220">
        <v>28.513497999999998</v>
      </c>
      <c r="G59" s="220">
        <v>1414186200</v>
      </c>
      <c r="H59" s="220"/>
      <c r="I59" s="220">
        <f t="shared" ref="I59:N59" si="72">(I60/B60*B59)/B60*B59</f>
        <v>1.5106019564012956</v>
      </c>
      <c r="J59" s="220">
        <f t="shared" si="72"/>
        <v>1.6826240047244119</v>
      </c>
      <c r="K59" s="220">
        <f t="shared" si="72"/>
        <v>1.3452942162421047</v>
      </c>
      <c r="L59" s="220">
        <f t="shared" si="72"/>
        <v>1.6642973597506985</v>
      </c>
      <c r="M59" s="220">
        <f t="shared" si="72"/>
        <v>1.4149266989098002</v>
      </c>
      <c r="N59" s="220">
        <f t="shared" si="72"/>
        <v>44314363.803409547</v>
      </c>
      <c r="O59" s="220"/>
      <c r="P59" s="196">
        <f t="shared" si="23"/>
        <v>177801.98019801982</v>
      </c>
      <c r="Q59" s="196">
        <f t="shared" si="65"/>
        <v>102858.39614708761</v>
      </c>
      <c r="R59" s="196">
        <f t="shared" si="66"/>
        <v>67689.875460606534</v>
      </c>
      <c r="S59" s="196">
        <f t="shared" si="26"/>
        <v>0</v>
      </c>
      <c r="T59" s="224"/>
      <c r="U59" s="196">
        <f t="shared" si="16"/>
        <v>189443.66658079615</v>
      </c>
      <c r="V59" s="196">
        <f t="shared" si="17"/>
        <v>189443.66658079615</v>
      </c>
      <c r="W59" s="196">
        <f t="shared" si="18"/>
        <v>348350.25180571398</v>
      </c>
      <c r="X59" s="200">
        <f t="shared" si="19"/>
        <v>0.348350251805714</v>
      </c>
      <c r="Y59" s="269">
        <f t="shared" si="20"/>
        <v>348350.25180571398</v>
      </c>
      <c r="Z59" s="200">
        <f t="shared" si="21"/>
        <v>0.348350251805714</v>
      </c>
      <c r="AA59" s="255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</row>
    <row r="60" spans="1:46" ht="19.5" customHeight="1">
      <c r="A60" s="218" t="s">
        <v>151</v>
      </c>
      <c r="B60" s="219">
        <v>33.490001999999997</v>
      </c>
      <c r="C60" s="220">
        <v>34.860000999999997</v>
      </c>
      <c r="D60" s="220">
        <v>32.360000999999997</v>
      </c>
      <c r="E60" s="220">
        <v>32.419998</v>
      </c>
      <c r="F60" s="220">
        <v>27.685154000000001</v>
      </c>
      <c r="G60" s="220">
        <v>1904565100</v>
      </c>
      <c r="H60" s="220"/>
      <c r="I60" s="220">
        <f t="shared" ref="I60:N60" si="73">(I61/B61*B60)/B61*B60</f>
        <v>1.6870808041433074</v>
      </c>
      <c r="J60" s="220">
        <f t="shared" si="73"/>
        <v>1.826375293465087</v>
      </c>
      <c r="K60" s="220">
        <f t="shared" si="73"/>
        <v>1.5726094971929723</v>
      </c>
      <c r="L60" s="220">
        <f t="shared" si="73"/>
        <v>1.5690041040035096</v>
      </c>
      <c r="M60" s="220">
        <f t="shared" si="73"/>
        <v>1.3339109273468086</v>
      </c>
      <c r="N60" s="220">
        <f t="shared" si="73"/>
        <v>80375367.67242007</v>
      </c>
      <c r="O60" s="220"/>
      <c r="P60" s="196">
        <f t="shared" si="23"/>
        <v>192237.6297029703</v>
      </c>
      <c r="Q60" s="196">
        <f t="shared" si="65"/>
        <v>120238.44947374451</v>
      </c>
      <c r="R60" s="196">
        <f t="shared" si="66"/>
        <v>67689.875460606534</v>
      </c>
      <c r="S60" s="196">
        <f t="shared" si="26"/>
        <v>0</v>
      </c>
      <c r="T60" s="224"/>
      <c r="U60" s="196">
        <f t="shared" si="16"/>
        <v>199548.62123426146</v>
      </c>
      <c r="V60" s="196">
        <f t="shared" si="17"/>
        <v>199548.62123426146</v>
      </c>
      <c r="W60" s="196">
        <f t="shared" si="18"/>
        <v>380165.95463732135</v>
      </c>
      <c r="X60" s="200">
        <f t="shared" si="19"/>
        <v>0.38016595463732133</v>
      </c>
      <c r="Y60" s="269">
        <f t="shared" si="20"/>
        <v>380165.95463732135</v>
      </c>
      <c r="Z60" s="200">
        <f t="shared" si="21"/>
        <v>0.38016595463732133</v>
      </c>
      <c r="AA60" s="255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</row>
    <row r="61" spans="1:46" ht="19.5" customHeight="1">
      <c r="A61" s="218" t="s">
        <v>152</v>
      </c>
      <c r="B61" s="219">
        <v>32.610000999999997</v>
      </c>
      <c r="C61" s="220">
        <v>36</v>
      </c>
      <c r="D61" s="220">
        <v>32.419998</v>
      </c>
      <c r="E61" s="220">
        <v>35.18</v>
      </c>
      <c r="F61" s="220">
        <v>30.042069999999999</v>
      </c>
      <c r="G61" s="220">
        <v>1912564700</v>
      </c>
      <c r="H61" s="220"/>
      <c r="I61" s="220">
        <f t="shared" ref="I61:N61" si="74">(I62/B62*B61)/B62*B61</f>
        <v>1.5995844046758692</v>
      </c>
      <c r="J61" s="220">
        <f t="shared" si="74"/>
        <v>1.947781491124259</v>
      </c>
      <c r="K61" s="220">
        <f t="shared" si="74"/>
        <v>1.5784462904885865</v>
      </c>
      <c r="L61" s="220">
        <f t="shared" si="74"/>
        <v>1.8475226966264127</v>
      </c>
      <c r="M61" s="220">
        <f t="shared" si="74"/>
        <v>1.5706978542756851</v>
      </c>
      <c r="N61" s="220">
        <f t="shared" si="74"/>
        <v>81051974.738148019</v>
      </c>
      <c r="O61" s="220"/>
      <c r="P61" s="196">
        <f t="shared" si="23"/>
        <v>192594.04752475247</v>
      </c>
      <c r="Q61" s="196">
        <f t="shared" si="65"/>
        <v>120684.71854245869</v>
      </c>
      <c r="R61" s="196">
        <f t="shared" si="66"/>
        <v>67689.875460606534</v>
      </c>
      <c r="S61" s="196">
        <f t="shared" si="26"/>
        <v>0</v>
      </c>
      <c r="T61" s="224"/>
      <c r="U61" s="196">
        <f t="shared" si="16"/>
        <v>199798.11370950899</v>
      </c>
      <c r="V61" s="196">
        <f t="shared" si="17"/>
        <v>199798.11370950899</v>
      </c>
      <c r="W61" s="196">
        <f t="shared" si="18"/>
        <v>380968.6415278177</v>
      </c>
      <c r="X61" s="200">
        <f t="shared" si="19"/>
        <v>0.38096864152781768</v>
      </c>
      <c r="Y61" s="269">
        <f t="shared" si="20"/>
        <v>380968.6415278177</v>
      </c>
      <c r="Z61" s="200">
        <f t="shared" si="21"/>
        <v>0.38096864152781768</v>
      </c>
      <c r="AA61" s="255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</row>
    <row r="62" spans="1:46" ht="19.5" customHeight="1">
      <c r="A62" s="218" t="s">
        <v>153</v>
      </c>
      <c r="B62" s="219">
        <v>35.43</v>
      </c>
      <c r="C62" s="220">
        <v>36.18</v>
      </c>
      <c r="D62" s="220">
        <v>33.729999999999997</v>
      </c>
      <c r="E62" s="220">
        <v>35.380001</v>
      </c>
      <c r="F62" s="220">
        <v>30.212864</v>
      </c>
      <c r="G62" s="220">
        <v>1497010400</v>
      </c>
      <c r="H62" s="220"/>
      <c r="I62" s="220">
        <f t="shared" ref="I62:N62" si="75">(I63/B63*B62)/B63*B62</f>
        <v>1.8881993408921578</v>
      </c>
      <c r="J62" s="220">
        <f t="shared" si="75"/>
        <v>1.9673080005727799</v>
      </c>
      <c r="K62" s="220">
        <f t="shared" si="75"/>
        <v>1.7085847421844103</v>
      </c>
      <c r="L62" s="220">
        <f t="shared" si="75"/>
        <v>1.8685890253888948</v>
      </c>
      <c r="M62" s="220">
        <f t="shared" si="75"/>
        <v>1.5886079607594772</v>
      </c>
      <c r="N62" s="220">
        <f t="shared" si="75"/>
        <v>49657055.502926335</v>
      </c>
      <c r="O62" s="220"/>
      <c r="P62" s="196">
        <f t="shared" si="23"/>
        <v>200376.23762376234</v>
      </c>
      <c r="Q62" s="196">
        <f t="shared" si="65"/>
        <v>130634.83373427833</v>
      </c>
      <c r="R62" s="196">
        <f t="shared" si="66"/>
        <v>67689.875460606534</v>
      </c>
      <c r="S62" s="196">
        <f t="shared" si="26"/>
        <v>0</v>
      </c>
      <c r="T62" s="224"/>
      <c r="U62" s="196">
        <f t="shared" si="16"/>
        <v>205245.64677881589</v>
      </c>
      <c r="V62" s="196">
        <f t="shared" si="17"/>
        <v>205245.64677881589</v>
      </c>
      <c r="W62" s="196">
        <f t="shared" si="18"/>
        <v>398700.94681864721</v>
      </c>
      <c r="X62" s="200">
        <f t="shared" si="19"/>
        <v>0.39870094681864721</v>
      </c>
      <c r="Y62" s="269">
        <f t="shared" si="20"/>
        <v>398700.94681864721</v>
      </c>
      <c r="Z62" s="200">
        <f t="shared" si="21"/>
        <v>0.39870094681864721</v>
      </c>
      <c r="AA62" s="255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</row>
    <row r="63" spans="1:46" ht="19.5" customHeight="1">
      <c r="A63" s="218" t="s">
        <v>154</v>
      </c>
      <c r="B63" s="272">
        <v>35.709999000000003</v>
      </c>
      <c r="C63" s="273">
        <v>36.639999000000003</v>
      </c>
      <c r="D63" s="273">
        <v>34.130001</v>
      </c>
      <c r="E63" s="273">
        <v>36.459999000000003</v>
      </c>
      <c r="F63" s="273">
        <v>31.135128000000002</v>
      </c>
      <c r="G63" s="273">
        <v>1740828600</v>
      </c>
      <c r="H63" s="273"/>
      <c r="I63" s="273">
        <f t="shared" ref="I63:N63" si="76">(I64/B64*B63)/B64*B63</f>
        <v>1.918161690838297</v>
      </c>
      <c r="J63" s="273">
        <f t="shared" si="76"/>
        <v>2.0176514291461305</v>
      </c>
      <c r="K63" s="273">
        <f t="shared" si="76"/>
        <v>1.7493489287114772</v>
      </c>
      <c r="L63" s="273">
        <f t="shared" si="76"/>
        <v>1.9844100458434597</v>
      </c>
      <c r="M63" s="273">
        <f t="shared" si="76"/>
        <v>1.6870744722492819</v>
      </c>
      <c r="N63" s="273">
        <f t="shared" si="76"/>
        <v>67149588.404041708</v>
      </c>
      <c r="O63" s="273"/>
      <c r="P63" s="196">
        <f t="shared" si="23"/>
        <v>202752.48118811878</v>
      </c>
      <c r="Q63" s="196">
        <f t="shared" si="65"/>
        <v>133751.57860375918</v>
      </c>
      <c r="R63" s="196">
        <f t="shared" si="66"/>
        <v>67689.875460606534</v>
      </c>
      <c r="S63" s="196">
        <f t="shared" si="26"/>
        <v>0</v>
      </c>
      <c r="T63" s="274">
        <f>(P63-P51)/P51</f>
        <v>0.40568367357151208</v>
      </c>
      <c r="U63" s="196">
        <f t="shared" si="16"/>
        <v>206909.01727386541</v>
      </c>
      <c r="V63" s="196">
        <f t="shared" si="17"/>
        <v>206909.01727386541</v>
      </c>
      <c r="W63" s="196">
        <f t="shared" si="18"/>
        <v>404193.93525248452</v>
      </c>
      <c r="X63" s="200">
        <f t="shared" si="19"/>
        <v>0.40419393525248454</v>
      </c>
      <c r="Y63" s="269">
        <f t="shared" si="20"/>
        <v>404193.93525248452</v>
      </c>
      <c r="Z63" s="200">
        <f t="shared" si="21"/>
        <v>0.40419393525248454</v>
      </c>
      <c r="AA63" s="255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</row>
    <row r="64" spans="1:46" ht="19.5" customHeight="1">
      <c r="A64" s="218" t="s">
        <v>155</v>
      </c>
      <c r="B64" s="219">
        <v>36.659999999999997</v>
      </c>
      <c r="C64" s="220">
        <v>39</v>
      </c>
      <c r="D64" s="220">
        <v>36.220001000000003</v>
      </c>
      <c r="E64" s="220">
        <v>37.07</v>
      </c>
      <c r="F64" s="220">
        <v>31.668415</v>
      </c>
      <c r="G64" s="220">
        <v>1759300400</v>
      </c>
      <c r="H64" s="220"/>
      <c r="I64" s="220">
        <f t="shared" ref="I64:N64" si="77">(I65/B65*B64)/B65*B64</f>
        <v>2.0215777933027983</v>
      </c>
      <c r="J64" s="220">
        <f t="shared" si="77"/>
        <v>2.2859379999999989</v>
      </c>
      <c r="K64" s="220">
        <f t="shared" si="77"/>
        <v>1.9701566427335049</v>
      </c>
      <c r="L64" s="220">
        <f t="shared" si="77"/>
        <v>2.0513666191280202</v>
      </c>
      <c r="M64" s="220">
        <f t="shared" si="77"/>
        <v>1.745362328749227</v>
      </c>
      <c r="N64" s="220">
        <f t="shared" si="77"/>
        <v>68582187.251485884</v>
      </c>
      <c r="O64" s="220"/>
      <c r="P64" s="196">
        <f t="shared" si="23"/>
        <v>215168.3227722772</v>
      </c>
      <c r="Q64" s="196">
        <f>((Q63+R63)/2)*K64/K63</f>
        <v>113433.97887439495</v>
      </c>
      <c r="R64" s="196">
        <f>(Q63+R63)/2</f>
        <v>100720.72703218285</v>
      </c>
      <c r="S64" s="196">
        <f t="shared" si="26"/>
        <v>0</v>
      </c>
      <c r="T64" s="224"/>
      <c r="U64" s="196">
        <f t="shared" si="16"/>
        <v>247309.72389148956</v>
      </c>
      <c r="V64" s="196">
        <f t="shared" si="17"/>
        <v>247309.72389148956</v>
      </c>
      <c r="W64" s="196">
        <f t="shared" si="18"/>
        <v>429323.02867885499</v>
      </c>
      <c r="X64" s="200">
        <f t="shared" si="19"/>
        <v>0.42932302867885497</v>
      </c>
      <c r="Y64" s="269">
        <f t="shared" si="20"/>
        <v>429323.02867885499</v>
      </c>
      <c r="Z64" s="200">
        <f t="shared" si="21"/>
        <v>0.42932302867885497</v>
      </c>
      <c r="AA64" s="255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</row>
    <row r="65" spans="1:46" ht="19.5" customHeight="1">
      <c r="A65" s="218" t="s">
        <v>156</v>
      </c>
      <c r="B65" s="219">
        <v>37.200001</v>
      </c>
      <c r="C65" s="220">
        <v>37.970001000000003</v>
      </c>
      <c r="D65" s="220">
        <v>36.099997999999999</v>
      </c>
      <c r="E65" s="220">
        <v>36.57</v>
      </c>
      <c r="F65" s="220">
        <v>31.241268000000002</v>
      </c>
      <c r="G65" s="220">
        <v>1728110800</v>
      </c>
      <c r="H65" s="220"/>
      <c r="I65" s="220">
        <f t="shared" ref="I65:N65" si="78">(I66/B66*B65)/B66*B65</f>
        <v>2.08157201315991</v>
      </c>
      <c r="J65" s="220">
        <f t="shared" si="78"/>
        <v>2.1667881422079769</v>
      </c>
      <c r="K65" s="220">
        <f t="shared" si="78"/>
        <v>1.9571233438088955</v>
      </c>
      <c r="L65" s="220">
        <f t="shared" si="78"/>
        <v>1.9964021678985724</v>
      </c>
      <c r="M65" s="220">
        <f t="shared" si="78"/>
        <v>1.6985965898797681</v>
      </c>
      <c r="N65" s="220">
        <f t="shared" si="78"/>
        <v>66172036.03420265</v>
      </c>
      <c r="O65" s="220"/>
      <c r="P65" s="196">
        <f t="shared" si="23"/>
        <v>214455.43366336628</v>
      </c>
      <c r="Q65" s="196">
        <f t="shared" ref="Q65:Q75" si="79">Q64*K65/K64</f>
        <v>112683.57206774298</v>
      </c>
      <c r="R65" s="196">
        <f t="shared" ref="R65:R75" si="80">R64</f>
        <v>100720.72703218285</v>
      </c>
      <c r="S65" s="196">
        <f t="shared" si="26"/>
        <v>0</v>
      </c>
      <c r="T65" s="224"/>
      <c r="U65" s="196">
        <f t="shared" si="16"/>
        <v>246810.70151525192</v>
      </c>
      <c r="V65" s="196">
        <f t="shared" si="17"/>
        <v>246810.70151525192</v>
      </c>
      <c r="W65" s="196">
        <f t="shared" si="18"/>
        <v>427859.73276329209</v>
      </c>
      <c r="X65" s="200">
        <f t="shared" si="19"/>
        <v>0.42785973276329209</v>
      </c>
      <c r="Y65" s="269">
        <f t="shared" si="20"/>
        <v>427859.73276329209</v>
      </c>
      <c r="Z65" s="200">
        <f t="shared" si="21"/>
        <v>0.42785973276329209</v>
      </c>
      <c r="AA65" s="255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</row>
    <row r="66" spans="1:46" ht="19.5" customHeight="1">
      <c r="A66" s="218" t="s">
        <v>157</v>
      </c>
      <c r="B66" s="219">
        <v>36.68</v>
      </c>
      <c r="C66" s="220">
        <v>37.18</v>
      </c>
      <c r="D66" s="220">
        <v>34.009998000000003</v>
      </c>
      <c r="E66" s="220">
        <v>35.840000000000003</v>
      </c>
      <c r="F66" s="220">
        <v>30.617640999999999</v>
      </c>
      <c r="G66" s="220">
        <v>2509465300</v>
      </c>
      <c r="H66" s="220"/>
      <c r="I66" s="220">
        <f t="shared" ref="I66:N66" si="81">(I67/B67*B66)/B67*B66</f>
        <v>2.0237841536224521</v>
      </c>
      <c r="J66" s="220">
        <f t="shared" si="81"/>
        <v>2.0775620516444433</v>
      </c>
      <c r="K66" s="220">
        <f t="shared" si="81"/>
        <v>1.7370689371742878</v>
      </c>
      <c r="L66" s="220">
        <f t="shared" si="81"/>
        <v>1.9174944433773138</v>
      </c>
      <c r="M66" s="220">
        <f t="shared" si="81"/>
        <v>1.6314598715581046</v>
      </c>
      <c r="N66" s="220">
        <f t="shared" si="81"/>
        <v>139538393.41784501</v>
      </c>
      <c r="O66" s="220"/>
      <c r="P66" s="196">
        <f t="shared" si="23"/>
        <v>202039.59207920788</v>
      </c>
      <c r="Q66" s="196">
        <f t="shared" si="79"/>
        <v>100013.6927434399</v>
      </c>
      <c r="R66" s="196">
        <f t="shared" si="80"/>
        <v>100720.72703218285</v>
      </c>
      <c r="S66" s="196">
        <f t="shared" si="26"/>
        <v>0</v>
      </c>
      <c r="T66" s="224"/>
      <c r="U66" s="196">
        <f t="shared" si="16"/>
        <v>238119.61240634104</v>
      </c>
      <c r="V66" s="196">
        <f t="shared" si="17"/>
        <v>238119.61240634104</v>
      </c>
      <c r="W66" s="196">
        <f t="shared" si="18"/>
        <v>402774.01185483066</v>
      </c>
      <c r="X66" s="200">
        <f t="shared" si="19"/>
        <v>0.40277401185483064</v>
      </c>
      <c r="Y66" s="269">
        <f t="shared" si="20"/>
        <v>402774.01185483066</v>
      </c>
      <c r="Z66" s="200">
        <f t="shared" si="21"/>
        <v>0.40277401185483064</v>
      </c>
      <c r="AA66" s="255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</row>
    <row r="67" spans="1:46" ht="19.5" customHeight="1">
      <c r="A67" s="218" t="s">
        <v>158</v>
      </c>
      <c r="B67" s="219">
        <v>35.810001</v>
      </c>
      <c r="C67" s="220">
        <v>37.5</v>
      </c>
      <c r="D67" s="220">
        <v>34.720001000000003</v>
      </c>
      <c r="E67" s="220">
        <v>34.770000000000003</v>
      </c>
      <c r="F67" s="220">
        <v>29.703555999999999</v>
      </c>
      <c r="G67" s="220">
        <v>2211173100</v>
      </c>
      <c r="H67" s="220"/>
      <c r="I67" s="220">
        <f t="shared" ref="I67:N67" si="82">(I68/B68*B67)/B68*B67</f>
        <v>1.9289199432271322</v>
      </c>
      <c r="J67" s="220">
        <f t="shared" si="82"/>
        <v>2.113478180473372</v>
      </c>
      <c r="K67" s="220">
        <f t="shared" si="82"/>
        <v>1.8103531391065373</v>
      </c>
      <c r="L67" s="220">
        <f t="shared" si="82"/>
        <v>1.8047102854630521</v>
      </c>
      <c r="M67" s="220">
        <f t="shared" si="82"/>
        <v>1.5355000401481071</v>
      </c>
      <c r="N67" s="220">
        <f t="shared" si="82"/>
        <v>108337002.06019901</v>
      </c>
      <c r="O67" s="220"/>
      <c r="P67" s="196">
        <f t="shared" si="23"/>
        <v>206257.43168316828</v>
      </c>
      <c r="Q67" s="196">
        <f t="shared" si="79"/>
        <v>104233.11288166601</v>
      </c>
      <c r="R67" s="196">
        <f t="shared" si="80"/>
        <v>100720.72703218285</v>
      </c>
      <c r="S67" s="196">
        <f t="shared" si="26"/>
        <v>0</v>
      </c>
      <c r="T67" s="224"/>
      <c r="U67" s="196">
        <f t="shared" si="16"/>
        <v>241072.10012911333</v>
      </c>
      <c r="V67" s="196">
        <f t="shared" si="17"/>
        <v>241072.10012911333</v>
      </c>
      <c r="W67" s="196">
        <f t="shared" si="18"/>
        <v>411211.27159701713</v>
      </c>
      <c r="X67" s="200">
        <f t="shared" si="19"/>
        <v>0.41121127159701715</v>
      </c>
      <c r="Y67" s="269">
        <f t="shared" si="20"/>
        <v>411211.27159701713</v>
      </c>
      <c r="Z67" s="200">
        <f t="shared" si="21"/>
        <v>0.41121127159701715</v>
      </c>
      <c r="AA67" s="255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</row>
    <row r="68" spans="1:46" ht="19.5" customHeight="1">
      <c r="A68" s="218" t="s">
        <v>159</v>
      </c>
      <c r="B68" s="219">
        <v>35</v>
      </c>
      <c r="C68" s="220">
        <v>36.549999</v>
      </c>
      <c r="D68" s="220">
        <v>34.110000999999997</v>
      </c>
      <c r="E68" s="220">
        <v>36.549999</v>
      </c>
      <c r="F68" s="220">
        <v>31.22418</v>
      </c>
      <c r="G68" s="220">
        <v>2429662200</v>
      </c>
      <c r="H68" s="220"/>
      <c r="I68" s="220">
        <f t="shared" ref="I68:N68" si="83">(I69/B69*B68)/B69*B68</f>
        <v>1.8426447992745656</v>
      </c>
      <c r="J68" s="220">
        <f t="shared" si="83"/>
        <v>2.0077515594628093</v>
      </c>
      <c r="K68" s="220">
        <f t="shared" si="83"/>
        <v>1.7472993109876407</v>
      </c>
      <c r="L68" s="220">
        <f t="shared" si="83"/>
        <v>1.994219005720971</v>
      </c>
      <c r="M68" s="220">
        <f t="shared" si="83"/>
        <v>1.6967389392572982</v>
      </c>
      <c r="N68" s="220">
        <f t="shared" si="83"/>
        <v>130804631.91527055</v>
      </c>
      <c r="O68" s="220"/>
      <c r="P68" s="196">
        <f t="shared" si="23"/>
        <v>202633.66930693062</v>
      </c>
      <c r="Q68" s="196">
        <f t="shared" si="79"/>
        <v>100602.71799242261</v>
      </c>
      <c r="R68" s="196">
        <f t="shared" si="80"/>
        <v>100720.72703218285</v>
      </c>
      <c r="S68" s="196">
        <f t="shared" si="26"/>
        <v>0</v>
      </c>
      <c r="T68" s="224"/>
      <c r="U68" s="196">
        <f t="shared" si="16"/>
        <v>238535.46646574695</v>
      </c>
      <c r="V68" s="196">
        <f t="shared" si="17"/>
        <v>238535.46646574695</v>
      </c>
      <c r="W68" s="196">
        <f t="shared" si="18"/>
        <v>403957.11433153611</v>
      </c>
      <c r="X68" s="200">
        <f t="shared" si="19"/>
        <v>0.40395711433153614</v>
      </c>
      <c r="Y68" s="269">
        <f t="shared" si="20"/>
        <v>403957.11433153611</v>
      </c>
      <c r="Z68" s="200">
        <f t="shared" si="21"/>
        <v>0.40395711433153614</v>
      </c>
      <c r="AA68" s="255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</row>
    <row r="69" spans="1:46" ht="19.5" customHeight="1">
      <c r="A69" s="218" t="s">
        <v>160</v>
      </c>
      <c r="B69" s="219">
        <v>36.270000000000003</v>
      </c>
      <c r="C69" s="220">
        <v>37.900002000000001</v>
      </c>
      <c r="D69" s="220">
        <v>35.82</v>
      </c>
      <c r="E69" s="220">
        <v>37.740001999999997</v>
      </c>
      <c r="F69" s="220">
        <v>32.240783999999998</v>
      </c>
      <c r="G69" s="220">
        <v>1811072200</v>
      </c>
      <c r="H69" s="220"/>
      <c r="I69" s="220">
        <f t="shared" ref="I69:N69" si="84">(I70/B70*B69)/B70*B69</f>
        <v>1.9787942886233487</v>
      </c>
      <c r="J69" s="220">
        <f t="shared" si="84"/>
        <v>2.15880640968324</v>
      </c>
      <c r="K69" s="220">
        <f t="shared" si="84"/>
        <v>1.926881488078348</v>
      </c>
      <c r="L69" s="220">
        <f t="shared" si="84"/>
        <v>2.1261894055775583</v>
      </c>
      <c r="M69" s="220">
        <f t="shared" si="84"/>
        <v>1.8090231770400935</v>
      </c>
      <c r="N69" s="220">
        <f t="shared" si="84"/>
        <v>72677981.52587615</v>
      </c>
      <c r="O69" s="220"/>
      <c r="P69" s="196">
        <f t="shared" si="23"/>
        <v>212792.07920792073</v>
      </c>
      <c r="Q69" s="196">
        <f t="shared" si="79"/>
        <v>110942.36329801702</v>
      </c>
      <c r="R69" s="196">
        <f t="shared" si="80"/>
        <v>100720.72703218285</v>
      </c>
      <c r="S69" s="196">
        <f t="shared" si="26"/>
        <v>0</v>
      </c>
      <c r="T69" s="224"/>
      <c r="U69" s="196">
        <f t="shared" si="16"/>
        <v>245646.35339644004</v>
      </c>
      <c r="V69" s="196">
        <f t="shared" si="17"/>
        <v>245646.35339644004</v>
      </c>
      <c r="W69" s="196">
        <f t="shared" si="18"/>
        <v>424455.16953812062</v>
      </c>
      <c r="X69" s="200">
        <f t="shared" si="19"/>
        <v>0.42445516953812062</v>
      </c>
      <c r="Y69" s="269">
        <f t="shared" si="20"/>
        <v>424455.16953812062</v>
      </c>
      <c r="Z69" s="200">
        <f t="shared" si="21"/>
        <v>0.42445516953812062</v>
      </c>
      <c r="AA69" s="255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</row>
    <row r="70" spans="1:46" ht="19.5" customHeight="1">
      <c r="A70" s="218" t="s">
        <v>161</v>
      </c>
      <c r="B70" s="219">
        <v>37.659999999999997</v>
      </c>
      <c r="C70" s="220">
        <v>37.659999999999997</v>
      </c>
      <c r="D70" s="220">
        <v>33.700001</v>
      </c>
      <c r="E70" s="220">
        <v>34.889999000000003</v>
      </c>
      <c r="F70" s="220">
        <v>29.806082</v>
      </c>
      <c r="G70" s="220">
        <v>2262048100</v>
      </c>
      <c r="H70" s="220"/>
      <c r="I70" s="220">
        <f t="shared" ref="I70:N70" si="85">(I71/B71*B70)/B71*B70</f>
        <v>2.1333699251249092</v>
      </c>
      <c r="J70" s="220">
        <f t="shared" si="85"/>
        <v>2.1315516689761984</v>
      </c>
      <c r="K70" s="220">
        <f t="shared" si="85"/>
        <v>1.7055469099541956</v>
      </c>
      <c r="L70" s="220">
        <f t="shared" si="85"/>
        <v>1.8171886940805926</v>
      </c>
      <c r="M70" s="220">
        <f t="shared" si="85"/>
        <v>1.5461183223984465</v>
      </c>
      <c r="N70" s="220">
        <f t="shared" si="85"/>
        <v>113379620.70827454</v>
      </c>
      <c r="O70" s="220"/>
      <c r="P70" s="196">
        <f t="shared" si="23"/>
        <v>200198.02574257419</v>
      </c>
      <c r="Q70" s="196">
        <f t="shared" si="79"/>
        <v>98198.7766640763</v>
      </c>
      <c r="R70" s="196">
        <f t="shared" si="80"/>
        <v>100720.72703218285</v>
      </c>
      <c r="S70" s="196">
        <f t="shared" si="26"/>
        <v>0</v>
      </c>
      <c r="T70" s="224"/>
      <c r="U70" s="196">
        <f t="shared" si="16"/>
        <v>236830.51597069745</v>
      </c>
      <c r="V70" s="196">
        <f t="shared" si="17"/>
        <v>236830.51597069745</v>
      </c>
      <c r="W70" s="196">
        <f t="shared" si="18"/>
        <v>399117.52943883336</v>
      </c>
      <c r="X70" s="200">
        <f t="shared" si="19"/>
        <v>0.39911752943883333</v>
      </c>
      <c r="Y70" s="269">
        <f t="shared" si="20"/>
        <v>399117.52943883336</v>
      </c>
      <c r="Z70" s="200">
        <f t="shared" si="21"/>
        <v>0.39911752943883333</v>
      </c>
      <c r="AA70" s="255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</row>
    <row r="71" spans="1:46" ht="19.5" customHeight="1">
      <c r="A71" s="218" t="s">
        <v>162</v>
      </c>
      <c r="B71" s="219">
        <v>34.610000999999997</v>
      </c>
      <c r="C71" s="220">
        <v>35.020000000000003</v>
      </c>
      <c r="D71" s="220">
        <v>32.349997999999999</v>
      </c>
      <c r="E71" s="220">
        <v>34.020000000000003</v>
      </c>
      <c r="F71" s="220">
        <v>29.062837999999999</v>
      </c>
      <c r="G71" s="220">
        <v>2012635000</v>
      </c>
      <c r="H71" s="220"/>
      <c r="I71" s="220">
        <f t="shared" ref="I71:N71" si="86">(I72/B72*B71)/B72*B71</f>
        <v>1.8018090366636665</v>
      </c>
      <c r="J71" s="220">
        <f t="shared" si="86"/>
        <v>1.8431790122124911</v>
      </c>
      <c r="K71" s="220">
        <f t="shared" si="86"/>
        <v>1.5716374093691177</v>
      </c>
      <c r="L71" s="220">
        <f t="shared" si="86"/>
        <v>1.7276936246793666</v>
      </c>
      <c r="M71" s="220">
        <f t="shared" si="86"/>
        <v>1.4699717387383875</v>
      </c>
      <c r="N71" s="220">
        <f t="shared" si="86"/>
        <v>89755561.993197098</v>
      </c>
      <c r="O71" s="220"/>
      <c r="P71" s="196">
        <f t="shared" si="23"/>
        <v>192178.20594059399</v>
      </c>
      <c r="Q71" s="196">
        <f t="shared" si="79"/>
        <v>90488.786944998326</v>
      </c>
      <c r="R71" s="196">
        <f t="shared" si="80"/>
        <v>100720.72703218285</v>
      </c>
      <c r="S71" s="196">
        <f t="shared" si="26"/>
        <v>0</v>
      </c>
      <c r="T71" s="224"/>
      <c r="U71" s="196">
        <f t="shared" si="16"/>
        <v>231216.64210931133</v>
      </c>
      <c r="V71" s="196">
        <f t="shared" si="17"/>
        <v>231216.64210931133</v>
      </c>
      <c r="W71" s="196">
        <f t="shared" si="18"/>
        <v>383387.71991777519</v>
      </c>
      <c r="X71" s="200">
        <f t="shared" si="19"/>
        <v>0.3833877199177752</v>
      </c>
      <c r="Y71" s="269">
        <f t="shared" si="20"/>
        <v>383387.71991777519</v>
      </c>
      <c r="Z71" s="200">
        <f t="shared" si="21"/>
        <v>0.3833877199177752</v>
      </c>
      <c r="AA71" s="255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</row>
    <row r="72" spans="1:46" ht="19.5" customHeight="1">
      <c r="A72" s="218" t="s">
        <v>163</v>
      </c>
      <c r="B72" s="219">
        <v>33.93</v>
      </c>
      <c r="C72" s="220">
        <v>35.849997999999999</v>
      </c>
      <c r="D72" s="220">
        <v>33.799999</v>
      </c>
      <c r="E72" s="220">
        <v>35.139999000000003</v>
      </c>
      <c r="F72" s="220">
        <v>30.019632000000001</v>
      </c>
      <c r="G72" s="220">
        <v>1951089100</v>
      </c>
      <c r="H72" s="220"/>
      <c r="I72" s="220">
        <f t="shared" ref="I72:N72" si="87">(I73/B73*B72)/B73*B72</f>
        <v>1.7317023899398918</v>
      </c>
      <c r="J72" s="220">
        <f t="shared" si="87"/>
        <v>1.9315835788307025</v>
      </c>
      <c r="K72" s="220">
        <f t="shared" si="87"/>
        <v>1.7156836644471827</v>
      </c>
      <c r="L72" s="220">
        <f t="shared" si="87"/>
        <v>1.8433236778507536</v>
      </c>
      <c r="M72" s="220">
        <f t="shared" si="87"/>
        <v>1.56835246615266</v>
      </c>
      <c r="N72" s="220">
        <f t="shared" si="87"/>
        <v>84350086.870837167</v>
      </c>
      <c r="O72" s="220"/>
      <c r="P72" s="196">
        <f t="shared" si="23"/>
        <v>200792.07326732666</v>
      </c>
      <c r="Q72" s="196">
        <f t="shared" si="79"/>
        <v>98782.411675664553</v>
      </c>
      <c r="R72" s="196">
        <f t="shared" si="80"/>
        <v>100720.72703218285</v>
      </c>
      <c r="S72" s="196">
        <f t="shared" si="26"/>
        <v>0</v>
      </c>
      <c r="T72" s="224"/>
      <c r="U72" s="196">
        <f t="shared" si="16"/>
        <v>237246.34923802418</v>
      </c>
      <c r="V72" s="196">
        <f t="shared" si="17"/>
        <v>237246.34923802418</v>
      </c>
      <c r="W72" s="196">
        <f t="shared" si="18"/>
        <v>400295.21197517408</v>
      </c>
      <c r="X72" s="200">
        <f t="shared" si="19"/>
        <v>0.40029521197517409</v>
      </c>
      <c r="Y72" s="269">
        <f t="shared" si="20"/>
        <v>400295.21197517408</v>
      </c>
      <c r="Z72" s="200">
        <f t="shared" si="21"/>
        <v>0.40029521197517409</v>
      </c>
      <c r="AA72" s="255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</row>
    <row r="73" spans="1:46" ht="19.5" customHeight="1">
      <c r="A73" s="218" t="s">
        <v>164</v>
      </c>
      <c r="B73" s="219">
        <v>35.450001</v>
      </c>
      <c r="C73" s="220">
        <v>37.240001999999997</v>
      </c>
      <c r="D73" s="220">
        <v>35.200001</v>
      </c>
      <c r="E73" s="220">
        <v>36.900002000000001</v>
      </c>
      <c r="F73" s="220">
        <v>31.523178000000001</v>
      </c>
      <c r="G73" s="220">
        <v>2259101600</v>
      </c>
      <c r="H73" s="220"/>
      <c r="I73" s="220">
        <f t="shared" ref="I73:N73" si="88">(I74/B74*B73)/B74*B73</f>
        <v>1.8903318012276433</v>
      </c>
      <c r="J73" s="220">
        <f t="shared" si="88"/>
        <v>2.0842731041565625</v>
      </c>
      <c r="K73" s="220">
        <f t="shared" si="88"/>
        <v>1.8607549929692628</v>
      </c>
      <c r="L73" s="220">
        <f t="shared" si="88"/>
        <v>2.0325951806431752</v>
      </c>
      <c r="M73" s="220">
        <f t="shared" si="88"/>
        <v>1.7293899530785684</v>
      </c>
      <c r="N73" s="220">
        <f t="shared" si="88"/>
        <v>113084440.88970542</v>
      </c>
      <c r="O73" s="220"/>
      <c r="P73" s="196">
        <f t="shared" si="23"/>
        <v>209108.91683168311</v>
      </c>
      <c r="Q73" s="196">
        <f t="shared" si="79"/>
        <v>107135.05615982194</v>
      </c>
      <c r="R73" s="196">
        <f t="shared" si="80"/>
        <v>100720.72703218285</v>
      </c>
      <c r="S73" s="196">
        <f t="shared" si="26"/>
        <v>0</v>
      </c>
      <c r="T73" s="224"/>
      <c r="U73" s="196">
        <f t="shared" si="16"/>
        <v>243068.13973307371</v>
      </c>
      <c r="V73" s="196">
        <f t="shared" si="17"/>
        <v>243068.13973307371</v>
      </c>
      <c r="W73" s="196">
        <f t="shared" si="18"/>
        <v>416964.70002368791</v>
      </c>
      <c r="X73" s="200">
        <f t="shared" si="19"/>
        <v>0.41696470002368791</v>
      </c>
      <c r="Y73" s="269">
        <f t="shared" si="20"/>
        <v>416964.70002368791</v>
      </c>
      <c r="Z73" s="200">
        <f t="shared" si="21"/>
        <v>0.41696470002368791</v>
      </c>
      <c r="AA73" s="255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</row>
    <row r="74" spans="1:46" ht="19.5" customHeight="1">
      <c r="A74" s="218" t="s">
        <v>165</v>
      </c>
      <c r="B74" s="219">
        <v>36.979999999999997</v>
      </c>
      <c r="C74" s="220">
        <v>39.639999000000003</v>
      </c>
      <c r="D74" s="220">
        <v>36.799999</v>
      </c>
      <c r="E74" s="220">
        <v>39.119999</v>
      </c>
      <c r="F74" s="220">
        <v>33.419688999999998</v>
      </c>
      <c r="G74" s="220">
        <v>1978225300</v>
      </c>
      <c r="H74" s="220"/>
      <c r="I74" s="220">
        <f t="shared" ref="I74:N74" si="89">(I75/B75*B74)/B75*B74</f>
        <v>2.0570239616015291</v>
      </c>
      <c r="J74" s="220">
        <f t="shared" si="89"/>
        <v>2.3615791334225094</v>
      </c>
      <c r="K74" s="220">
        <f t="shared" si="89"/>
        <v>2.0337588468092265</v>
      </c>
      <c r="L74" s="220">
        <f t="shared" si="89"/>
        <v>2.2845243012269663</v>
      </c>
      <c r="M74" s="220">
        <f t="shared" si="89"/>
        <v>1.9437381162900125</v>
      </c>
      <c r="N74" s="220">
        <f t="shared" si="89"/>
        <v>86712724.627831116</v>
      </c>
      <c r="O74" s="220"/>
      <c r="P74" s="196">
        <f t="shared" si="23"/>
        <v>218613.8554455445</v>
      </c>
      <c r="Q74" s="196">
        <f t="shared" si="79"/>
        <v>117095.94712453386</v>
      </c>
      <c r="R74" s="196">
        <f t="shared" si="80"/>
        <v>100720.72703218285</v>
      </c>
      <c r="S74" s="196">
        <f t="shared" si="26"/>
        <v>0</v>
      </c>
      <c r="T74" s="224"/>
      <c r="U74" s="196">
        <f t="shared" si="16"/>
        <v>249721.59676277667</v>
      </c>
      <c r="V74" s="196">
        <f t="shared" si="17"/>
        <v>249721.59676277667</v>
      </c>
      <c r="W74" s="196">
        <f t="shared" si="18"/>
        <v>436430.5296022612</v>
      </c>
      <c r="X74" s="200">
        <f t="shared" si="19"/>
        <v>0.4364305296022612</v>
      </c>
      <c r="Y74" s="269">
        <f t="shared" si="20"/>
        <v>436430.5296022612</v>
      </c>
      <c r="Z74" s="200">
        <f t="shared" si="21"/>
        <v>0.4364305296022612</v>
      </c>
      <c r="AA74" s="255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</row>
    <row r="75" spans="1:46" ht="19.5" customHeight="1">
      <c r="A75" s="218" t="s">
        <v>166</v>
      </c>
      <c r="B75" s="272">
        <v>39.270000000000003</v>
      </c>
      <c r="C75" s="273">
        <v>40.68</v>
      </c>
      <c r="D75" s="273">
        <v>39.090000000000003</v>
      </c>
      <c r="E75" s="273">
        <v>39.919998</v>
      </c>
      <c r="F75" s="273">
        <v>34.103149000000002</v>
      </c>
      <c r="G75" s="273">
        <v>1779424600</v>
      </c>
      <c r="H75" s="273"/>
      <c r="I75" s="273">
        <f t="shared" ref="I75:N75" si="90">(I76/B76*B75)/B76*B75</f>
        <v>2.3196760554899627</v>
      </c>
      <c r="J75" s="273">
        <f t="shared" si="90"/>
        <v>2.4871221860165669</v>
      </c>
      <c r="K75" s="273">
        <f t="shared" si="90"/>
        <v>2.2947489628438205</v>
      </c>
      <c r="L75" s="273">
        <f t="shared" si="90"/>
        <v>2.3789161454376049</v>
      </c>
      <c r="M75" s="273">
        <f t="shared" si="90"/>
        <v>2.0240531290607335</v>
      </c>
      <c r="N75" s="273">
        <f t="shared" si="90"/>
        <v>70160150.07777603</v>
      </c>
      <c r="O75" s="273"/>
      <c r="P75" s="196">
        <f t="shared" si="23"/>
        <v>232217.82178217819</v>
      </c>
      <c r="Q75" s="196">
        <f t="shared" si="79"/>
        <v>132122.74584020258</v>
      </c>
      <c r="R75" s="196">
        <f t="shared" si="80"/>
        <v>100720.72703218285</v>
      </c>
      <c r="S75" s="196">
        <f t="shared" si="26"/>
        <v>0</v>
      </c>
      <c r="T75" s="274">
        <f>(P75-P63)/P63</f>
        <v>0.14532665850200244</v>
      </c>
      <c r="U75" s="196">
        <f t="shared" si="16"/>
        <v>259244.37319842025</v>
      </c>
      <c r="V75" s="196">
        <f t="shared" si="17"/>
        <v>259244.37319842025</v>
      </c>
      <c r="W75" s="196">
        <f t="shared" si="18"/>
        <v>465061.29465456365</v>
      </c>
      <c r="X75" s="200">
        <f t="shared" si="19"/>
        <v>0.46506129465456364</v>
      </c>
      <c r="Y75" s="269">
        <f t="shared" si="20"/>
        <v>465061.29465456365</v>
      </c>
      <c r="Z75" s="200">
        <f t="shared" si="21"/>
        <v>0.46506129465456364</v>
      </c>
      <c r="AA75" s="255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</row>
    <row r="76" spans="1:46" ht="19.5" customHeight="1">
      <c r="A76" s="218" t="s">
        <v>167</v>
      </c>
      <c r="B76" s="219">
        <v>40.090000000000003</v>
      </c>
      <c r="C76" s="220">
        <v>40.290000999999997</v>
      </c>
      <c r="D76" s="220">
        <v>36.459999000000003</v>
      </c>
      <c r="E76" s="220">
        <v>37.400002000000001</v>
      </c>
      <c r="F76" s="220">
        <v>32.256324999999997</v>
      </c>
      <c r="G76" s="220">
        <v>2234773200</v>
      </c>
      <c r="H76" s="220"/>
      <c r="I76" s="220">
        <f t="shared" ref="I76:N76" si="91">(I77/B77*B76)/B77*B76</f>
        <v>2.4175621606669035</v>
      </c>
      <c r="J76" s="220">
        <f t="shared" si="91"/>
        <v>2.4396627174139938</v>
      </c>
      <c r="K76" s="220">
        <f t="shared" si="91"/>
        <v>1.9963521240495667</v>
      </c>
      <c r="L76" s="220">
        <f t="shared" si="91"/>
        <v>2.088052254871934</v>
      </c>
      <c r="M76" s="220">
        <f t="shared" si="91"/>
        <v>1.8107676014366074</v>
      </c>
      <c r="N76" s="220">
        <f t="shared" si="91"/>
        <v>110661929.40134282</v>
      </c>
      <c r="O76" s="220"/>
      <c r="P76" s="196">
        <f t="shared" si="23"/>
        <v>216594.05346534649</v>
      </c>
      <c r="Q76" s="196">
        <f>((Q75+R75)/2)*K76/K75</f>
        <v>101282.87868660886</v>
      </c>
      <c r="R76" s="196">
        <f>(Q75+R75)/2</f>
        <v>116421.73643619272</v>
      </c>
      <c r="S76" s="196">
        <f t="shared" si="26"/>
        <v>0</v>
      </c>
      <c r="T76" s="224"/>
      <c r="U76" s="196">
        <f t="shared" si="16"/>
        <v>263380.70440448751</v>
      </c>
      <c r="V76" s="196">
        <f t="shared" si="17"/>
        <v>263380.70440448751</v>
      </c>
      <c r="W76" s="196">
        <f t="shared" si="18"/>
        <v>434298.66858814802</v>
      </c>
      <c r="X76" s="200">
        <f t="shared" si="19"/>
        <v>0.43429866858814803</v>
      </c>
      <c r="Y76" s="269">
        <f t="shared" si="20"/>
        <v>434298.66858814802</v>
      </c>
      <c r="Z76" s="200">
        <f t="shared" si="21"/>
        <v>0.43429866858814803</v>
      </c>
      <c r="AA76" s="255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</row>
    <row r="77" spans="1:46" ht="19.5" customHeight="1">
      <c r="A77" s="218" t="s">
        <v>168</v>
      </c>
      <c r="B77" s="219">
        <v>37.490001999999997</v>
      </c>
      <c r="C77" s="220">
        <v>38.479999999999997</v>
      </c>
      <c r="D77" s="220">
        <v>36.700001</v>
      </c>
      <c r="E77" s="220">
        <v>37.220001000000003</v>
      </c>
      <c r="F77" s="220">
        <v>32.101101</v>
      </c>
      <c r="G77" s="220">
        <v>1765610600</v>
      </c>
      <c r="H77" s="220"/>
      <c r="I77" s="220">
        <f t="shared" ref="I77:N77" si="92">(I78/B78*B77)/B78*B77</f>
        <v>2.1141532456880845</v>
      </c>
      <c r="J77" s="220">
        <f t="shared" si="92"/>
        <v>2.2253860423111096</v>
      </c>
      <c r="K77" s="220">
        <f t="shared" si="92"/>
        <v>2.0227210474724178</v>
      </c>
      <c r="L77" s="220">
        <f t="shared" si="92"/>
        <v>2.0680016124422287</v>
      </c>
      <c r="M77" s="220">
        <f t="shared" si="92"/>
        <v>1.7933819695580606</v>
      </c>
      <c r="N77" s="220">
        <f t="shared" si="92"/>
        <v>69075046.157998666</v>
      </c>
      <c r="O77" s="220"/>
      <c r="P77" s="196">
        <f t="shared" si="23"/>
        <v>218019.80792079202</v>
      </c>
      <c r="Q77" s="196">
        <f t="shared" ref="Q77:Q87" si="93">Q76*K77/K76</f>
        <v>102620.67898744736</v>
      </c>
      <c r="R77" s="196">
        <f t="shared" ref="R77:R87" si="94">R76</f>
        <v>116421.73643619272</v>
      </c>
      <c r="S77" s="196">
        <f t="shared" si="26"/>
        <v>0</v>
      </c>
      <c r="T77" s="224"/>
      <c r="U77" s="196">
        <f t="shared" si="16"/>
        <v>264378.7325232994</v>
      </c>
      <c r="V77" s="196">
        <f t="shared" si="17"/>
        <v>264378.7325232994</v>
      </c>
      <c r="W77" s="196">
        <f t="shared" si="18"/>
        <v>437062.22334443207</v>
      </c>
      <c r="X77" s="200">
        <f t="shared" si="19"/>
        <v>0.43706222334443207</v>
      </c>
      <c r="Y77" s="269">
        <f t="shared" si="20"/>
        <v>437062.22334443207</v>
      </c>
      <c r="Z77" s="200">
        <f t="shared" si="21"/>
        <v>0.43706222334443207</v>
      </c>
      <c r="AA77" s="255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</row>
    <row r="78" spans="1:46" ht="19.5" customHeight="1">
      <c r="A78" s="218" t="s">
        <v>169</v>
      </c>
      <c r="B78" s="219">
        <v>37.369999</v>
      </c>
      <c r="C78" s="220">
        <v>38.290000999999997</v>
      </c>
      <c r="D78" s="220">
        <v>35.939999</v>
      </c>
      <c r="E78" s="220">
        <v>36.57</v>
      </c>
      <c r="F78" s="220">
        <v>31.540486999999999</v>
      </c>
      <c r="G78" s="220">
        <v>2133973700</v>
      </c>
      <c r="H78" s="220"/>
      <c r="I78" s="220">
        <f t="shared" ref="I78:N78" si="95">(I79/B79*B78)/B79*B78</f>
        <v>2.1006403797263418</v>
      </c>
      <c r="J78" s="220">
        <f t="shared" si="95"/>
        <v>2.203464147247161</v>
      </c>
      <c r="K78" s="220">
        <f t="shared" si="95"/>
        <v>1.9398134343706233</v>
      </c>
      <c r="L78" s="220">
        <f t="shared" si="95"/>
        <v>1.9964021678985724</v>
      </c>
      <c r="M78" s="220">
        <f t="shared" si="95"/>
        <v>1.7312896491626022</v>
      </c>
      <c r="N78" s="220">
        <f t="shared" si="95"/>
        <v>100904248.94864181</v>
      </c>
      <c r="O78" s="220"/>
      <c r="P78" s="196">
        <f t="shared" si="23"/>
        <v>213504.94455445537</v>
      </c>
      <c r="Q78" s="196">
        <f t="shared" si="93"/>
        <v>98414.446219777121</v>
      </c>
      <c r="R78" s="196">
        <f t="shared" si="94"/>
        <v>116421.73643619272</v>
      </c>
      <c r="S78" s="196">
        <f t="shared" si="26"/>
        <v>0</v>
      </c>
      <c r="T78" s="224"/>
      <c r="U78" s="196">
        <f t="shared" si="16"/>
        <v>261218.32816686376</v>
      </c>
      <c r="V78" s="196">
        <f t="shared" si="17"/>
        <v>261218.32816686376</v>
      </c>
      <c r="W78" s="196">
        <f t="shared" si="18"/>
        <v>428341.12721042521</v>
      </c>
      <c r="X78" s="200">
        <f t="shared" si="19"/>
        <v>0.42834112721042522</v>
      </c>
      <c r="Y78" s="269">
        <f t="shared" si="20"/>
        <v>428341.12721042521</v>
      </c>
      <c r="Z78" s="200">
        <f t="shared" si="21"/>
        <v>0.42834112721042522</v>
      </c>
      <c r="AA78" s="255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</row>
    <row r="79" spans="1:46" ht="19.5" customHeight="1">
      <c r="A79" s="218" t="s">
        <v>170</v>
      </c>
      <c r="B79" s="219">
        <v>36.82</v>
      </c>
      <c r="C79" s="220">
        <v>37.07</v>
      </c>
      <c r="D79" s="220">
        <v>34.349997999999999</v>
      </c>
      <c r="E79" s="220">
        <v>34.979999999999997</v>
      </c>
      <c r="F79" s="220">
        <v>30.169159000000001</v>
      </c>
      <c r="G79" s="220">
        <v>2345433600</v>
      </c>
      <c r="H79" s="220"/>
      <c r="I79" s="220">
        <f t="shared" ref="I79:N79" si="96">(I80/B80*B79)/B80*B79</f>
        <v>2.0392623699363597</v>
      </c>
      <c r="J79" s="220">
        <f t="shared" si="96"/>
        <v>2.0652869703722541</v>
      </c>
      <c r="K79" s="220">
        <f t="shared" si="96"/>
        <v>1.7719737076907083</v>
      </c>
      <c r="L79" s="220">
        <f t="shared" si="96"/>
        <v>1.8265758965272378</v>
      </c>
      <c r="M79" s="220">
        <f t="shared" si="96"/>
        <v>1.5840152221701616</v>
      </c>
      <c r="N79" s="220">
        <f t="shared" si="96"/>
        <v>121892676.60590279</v>
      </c>
      <c r="O79" s="220"/>
      <c r="P79" s="196">
        <f t="shared" si="23"/>
        <v>204059.39405940587</v>
      </c>
      <c r="Q79" s="196">
        <f t="shared" si="93"/>
        <v>89899.26972795029</v>
      </c>
      <c r="R79" s="196">
        <f t="shared" si="94"/>
        <v>116421.73643619272</v>
      </c>
      <c r="S79" s="196">
        <f t="shared" si="26"/>
        <v>0</v>
      </c>
      <c r="T79" s="224"/>
      <c r="U79" s="196">
        <f t="shared" si="16"/>
        <v>254606.4428203291</v>
      </c>
      <c r="V79" s="196">
        <f t="shared" si="17"/>
        <v>254606.4428203291</v>
      </c>
      <c r="W79" s="196">
        <f t="shared" si="18"/>
        <v>410380.40022354887</v>
      </c>
      <c r="X79" s="200">
        <f t="shared" si="19"/>
        <v>0.41038040022354888</v>
      </c>
      <c r="Y79" s="269">
        <f t="shared" si="20"/>
        <v>410380.40022354887</v>
      </c>
      <c r="Z79" s="200">
        <f t="shared" si="21"/>
        <v>0.41038040022354888</v>
      </c>
      <c r="AA79" s="255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</row>
    <row r="80" spans="1:46" ht="19.5" customHeight="1">
      <c r="A80" s="218" t="s">
        <v>171</v>
      </c>
      <c r="B80" s="219">
        <v>35.099997999999999</v>
      </c>
      <c r="C80" s="220">
        <v>38.270000000000003</v>
      </c>
      <c r="D80" s="220">
        <v>34.889999000000003</v>
      </c>
      <c r="E80" s="220">
        <v>38.080002</v>
      </c>
      <c r="F80" s="220">
        <v>32.842834000000003</v>
      </c>
      <c r="G80" s="220">
        <v>1881340000</v>
      </c>
      <c r="H80" s="220"/>
      <c r="I80" s="220">
        <f t="shared" ref="I80:N80" si="97">(I81/B81*B80)/B81*B80</f>
        <v>1.8531890289362742</v>
      </c>
      <c r="J80" s="220">
        <f t="shared" si="97"/>
        <v>2.2011627643919782</v>
      </c>
      <c r="K80" s="220">
        <f t="shared" si="97"/>
        <v>1.8281244427407144</v>
      </c>
      <c r="L80" s="220">
        <f t="shared" si="97"/>
        <v>2.1646716888503823</v>
      </c>
      <c r="M80" s="220">
        <f t="shared" si="97"/>
        <v>1.8772157679145116</v>
      </c>
      <c r="N80" s="220">
        <f t="shared" si="97"/>
        <v>78427055.046831876</v>
      </c>
      <c r="O80" s="220"/>
      <c r="P80" s="196">
        <f t="shared" si="23"/>
        <v>207267.32079207915</v>
      </c>
      <c r="Q80" s="196">
        <f t="shared" si="93"/>
        <v>92748.019714349226</v>
      </c>
      <c r="R80" s="196">
        <f t="shared" si="94"/>
        <v>116421.73643619272</v>
      </c>
      <c r="S80" s="196">
        <f t="shared" si="26"/>
        <v>0</v>
      </c>
      <c r="T80" s="224"/>
      <c r="U80" s="196">
        <f t="shared" si="16"/>
        <v>256851.9915332004</v>
      </c>
      <c r="V80" s="196">
        <f t="shared" si="17"/>
        <v>256851.9915332004</v>
      </c>
      <c r="W80" s="196">
        <f t="shared" si="18"/>
        <v>416437.07694262109</v>
      </c>
      <c r="X80" s="200">
        <f t="shared" si="19"/>
        <v>0.41643707694262111</v>
      </c>
      <c r="Y80" s="269">
        <f t="shared" si="20"/>
        <v>416437.07694262109</v>
      </c>
      <c r="Z80" s="200">
        <f t="shared" si="21"/>
        <v>0.41643707694262111</v>
      </c>
      <c r="AA80" s="255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</row>
    <row r="81" spans="1:46" ht="19.5" customHeight="1">
      <c r="A81" s="218" t="s">
        <v>172</v>
      </c>
      <c r="B81" s="219">
        <v>38.029998999999997</v>
      </c>
      <c r="C81" s="220">
        <v>38.68</v>
      </c>
      <c r="D81" s="220">
        <v>36.700001</v>
      </c>
      <c r="E81" s="220">
        <v>36.779998999999997</v>
      </c>
      <c r="F81" s="220">
        <v>31.721610999999999</v>
      </c>
      <c r="G81" s="220">
        <v>1943627500</v>
      </c>
      <c r="H81" s="220"/>
      <c r="I81" s="220">
        <f t="shared" ref="I81:N81" si="98">(I82/B82*B81)/B82*B81</f>
        <v>2.1754953783865933</v>
      </c>
      <c r="J81" s="220">
        <f t="shared" si="98"/>
        <v>2.2485790700665342</v>
      </c>
      <c r="K81" s="220">
        <f t="shared" si="98"/>
        <v>2.0227210474724178</v>
      </c>
      <c r="L81" s="220">
        <f t="shared" si="98"/>
        <v>2.0193962168211095</v>
      </c>
      <c r="M81" s="220">
        <f t="shared" si="98"/>
        <v>1.7512309063309046</v>
      </c>
      <c r="N81" s="220">
        <f t="shared" si="98"/>
        <v>83706156.136422902</v>
      </c>
      <c r="O81" s="220"/>
      <c r="P81" s="196">
        <f t="shared" si="23"/>
        <v>218019.80792079199</v>
      </c>
      <c r="Q81" s="196">
        <f t="shared" si="93"/>
        <v>102620.67898744735</v>
      </c>
      <c r="R81" s="196">
        <f t="shared" si="94"/>
        <v>116421.73643619272</v>
      </c>
      <c r="S81" s="196">
        <f t="shared" si="26"/>
        <v>0</v>
      </c>
      <c r="T81" s="224"/>
      <c r="U81" s="196">
        <f t="shared" si="16"/>
        <v>264378.7325232994</v>
      </c>
      <c r="V81" s="196">
        <f t="shared" si="17"/>
        <v>264378.7325232994</v>
      </c>
      <c r="W81" s="196">
        <f t="shared" si="18"/>
        <v>437062.22334443202</v>
      </c>
      <c r="X81" s="200">
        <f t="shared" si="19"/>
        <v>0.43706222334443201</v>
      </c>
      <c r="Y81" s="269">
        <f t="shared" si="20"/>
        <v>437062.22334443202</v>
      </c>
      <c r="Z81" s="200">
        <f t="shared" si="21"/>
        <v>0.43706222334443201</v>
      </c>
      <c r="AA81" s="255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</row>
    <row r="82" spans="1:46" ht="19.5" customHeight="1">
      <c r="A82" s="218" t="s">
        <v>173</v>
      </c>
      <c r="B82" s="219">
        <v>36.860000999999997</v>
      </c>
      <c r="C82" s="220">
        <v>39.919998</v>
      </c>
      <c r="D82" s="220">
        <v>36.549999</v>
      </c>
      <c r="E82" s="220">
        <v>39.580002</v>
      </c>
      <c r="F82" s="220">
        <v>34.168078999999999</v>
      </c>
      <c r="G82" s="220">
        <v>1620613000</v>
      </c>
      <c r="H82" s="220"/>
      <c r="I82" s="220">
        <f t="shared" ref="I82:N82" si="99">(I83/B83*B82)/B83*B82</f>
        <v>2.0436956585830517</v>
      </c>
      <c r="J82" s="220">
        <f t="shared" si="99"/>
        <v>2.3950592122186904</v>
      </c>
      <c r="K82" s="220">
        <f t="shared" si="99"/>
        <v>2.0062201137461533</v>
      </c>
      <c r="L82" s="220">
        <f t="shared" si="99"/>
        <v>2.3385665626555179</v>
      </c>
      <c r="M82" s="220">
        <f t="shared" si="99"/>
        <v>2.0317677760910438</v>
      </c>
      <c r="N82" s="220">
        <f t="shared" si="99"/>
        <v>58195575.25904569</v>
      </c>
      <c r="O82" s="220"/>
      <c r="P82" s="196">
        <f t="shared" si="23"/>
        <v>217128.70693069301</v>
      </c>
      <c r="Q82" s="196">
        <f t="shared" si="93"/>
        <v>101783.52102884889</v>
      </c>
      <c r="R82" s="196">
        <f t="shared" si="94"/>
        <v>116421.73643619272</v>
      </c>
      <c r="S82" s="196">
        <f t="shared" si="26"/>
        <v>0</v>
      </c>
      <c r="T82" s="224"/>
      <c r="U82" s="196">
        <f t="shared" si="16"/>
        <v>263754.96183023008</v>
      </c>
      <c r="V82" s="196">
        <f t="shared" si="17"/>
        <v>263754.96183023008</v>
      </c>
      <c r="W82" s="196">
        <f t="shared" si="18"/>
        <v>435333.9643957346</v>
      </c>
      <c r="X82" s="200">
        <f t="shared" si="19"/>
        <v>0.43533396439573457</v>
      </c>
      <c r="Y82" s="269">
        <f t="shared" si="20"/>
        <v>435333.9643957346</v>
      </c>
      <c r="Z82" s="200">
        <f t="shared" si="21"/>
        <v>0.43533396439573457</v>
      </c>
      <c r="AA82" s="255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</row>
    <row r="83" spans="1:46" ht="19.5" customHeight="1">
      <c r="A83" s="218" t="s">
        <v>174</v>
      </c>
      <c r="B83" s="219">
        <v>39.639999000000003</v>
      </c>
      <c r="C83" s="220">
        <v>40.139999000000003</v>
      </c>
      <c r="D83" s="220">
        <v>38.259998000000003</v>
      </c>
      <c r="E83" s="220">
        <v>38.979999999999997</v>
      </c>
      <c r="F83" s="220">
        <v>33.650126999999998</v>
      </c>
      <c r="G83" s="220">
        <v>1714890300</v>
      </c>
      <c r="H83" s="220"/>
      <c r="I83" s="220">
        <f t="shared" ref="I83:N83" si="100">(I84/B84*B83)/B84*B83</f>
        <v>2.3635936075929038</v>
      </c>
      <c r="J83" s="220">
        <f t="shared" si="100"/>
        <v>2.4215305236487175</v>
      </c>
      <c r="K83" s="220">
        <f t="shared" si="100"/>
        <v>2.1983342555636156</v>
      </c>
      <c r="L83" s="220">
        <f t="shared" si="100"/>
        <v>2.2682022749009438</v>
      </c>
      <c r="M83" s="220">
        <f t="shared" si="100"/>
        <v>1.9706357549598963</v>
      </c>
      <c r="N83" s="220">
        <f t="shared" si="100"/>
        <v>65163442.056234166</v>
      </c>
      <c r="O83" s="220"/>
      <c r="P83" s="196">
        <f t="shared" si="23"/>
        <v>227287.11683168312</v>
      </c>
      <c r="Q83" s="196">
        <f t="shared" si="93"/>
        <v>111530.23509059969</v>
      </c>
      <c r="R83" s="196">
        <f t="shared" si="94"/>
        <v>116421.73643619272</v>
      </c>
      <c r="S83" s="196">
        <f t="shared" si="26"/>
        <v>0</v>
      </c>
      <c r="T83" s="224"/>
      <c r="U83" s="196">
        <f t="shared" si="16"/>
        <v>270865.84876092314</v>
      </c>
      <c r="V83" s="196">
        <f t="shared" si="17"/>
        <v>270865.84876092314</v>
      </c>
      <c r="W83" s="196">
        <f t="shared" si="18"/>
        <v>455239.08835847554</v>
      </c>
      <c r="X83" s="200">
        <f t="shared" si="19"/>
        <v>0.45523908835847554</v>
      </c>
      <c r="Y83" s="269">
        <f t="shared" si="20"/>
        <v>455239.08835847554</v>
      </c>
      <c r="Z83" s="200">
        <f t="shared" si="21"/>
        <v>0.45523908835847554</v>
      </c>
      <c r="AA83" s="255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</row>
    <row r="84" spans="1:46" ht="19.5" customHeight="1">
      <c r="A84" s="218" t="s">
        <v>175</v>
      </c>
      <c r="B84" s="219">
        <v>39</v>
      </c>
      <c r="C84" s="220">
        <v>39.909999999999997</v>
      </c>
      <c r="D84" s="220">
        <v>38.240001999999997</v>
      </c>
      <c r="E84" s="220">
        <v>39.459999000000003</v>
      </c>
      <c r="F84" s="220">
        <v>34.064475999999999</v>
      </c>
      <c r="G84" s="220">
        <v>1676662500</v>
      </c>
      <c r="H84" s="220"/>
      <c r="I84" s="220">
        <f t="shared" ref="I84:N84" si="101">(I85/B85*B84)/B85*B84</f>
        <v>2.2878879507727472</v>
      </c>
      <c r="J84" s="220">
        <f t="shared" si="101"/>
        <v>2.3938596729111103</v>
      </c>
      <c r="K84" s="220">
        <f t="shared" si="101"/>
        <v>2.196037004799726</v>
      </c>
      <c r="L84" s="220">
        <f t="shared" si="101"/>
        <v>2.3244074136390149</v>
      </c>
      <c r="M84" s="220">
        <f t="shared" si="101"/>
        <v>2.0194651759648079</v>
      </c>
      <c r="N84" s="220">
        <f t="shared" si="101"/>
        <v>62290616.757580869</v>
      </c>
      <c r="O84" s="220"/>
      <c r="P84" s="196">
        <f t="shared" si="23"/>
        <v>227168.32871287118</v>
      </c>
      <c r="Q84" s="196">
        <f t="shared" si="93"/>
        <v>111413.68642785186</v>
      </c>
      <c r="R84" s="196">
        <f t="shared" si="94"/>
        <v>116421.73643619272</v>
      </c>
      <c r="S84" s="196">
        <f t="shared" si="26"/>
        <v>0</v>
      </c>
      <c r="T84" s="224"/>
      <c r="U84" s="196">
        <f t="shared" si="16"/>
        <v>270782.69707775483</v>
      </c>
      <c r="V84" s="196">
        <f t="shared" si="17"/>
        <v>270782.69707775483</v>
      </c>
      <c r="W84" s="196">
        <f t="shared" si="18"/>
        <v>455003.75157691573</v>
      </c>
      <c r="X84" s="200">
        <f t="shared" si="19"/>
        <v>0.45500375157691575</v>
      </c>
      <c r="Y84" s="269">
        <f t="shared" si="20"/>
        <v>455003.75157691573</v>
      </c>
      <c r="Z84" s="200">
        <f t="shared" si="21"/>
        <v>0.45500375157691575</v>
      </c>
      <c r="AA84" s="255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</row>
    <row r="85" spans="1:46" ht="19.5" customHeight="1">
      <c r="A85" s="218" t="s">
        <v>176</v>
      </c>
      <c r="B85" s="219">
        <v>39.540000999999997</v>
      </c>
      <c r="C85" s="220">
        <v>39.880001</v>
      </c>
      <c r="D85" s="220">
        <v>37.330002</v>
      </c>
      <c r="E85" s="220">
        <v>38.869999</v>
      </c>
      <c r="F85" s="220">
        <v>33.555145000000003</v>
      </c>
      <c r="G85" s="220">
        <v>2279169700</v>
      </c>
      <c r="H85" s="220"/>
      <c r="I85" s="220">
        <f t="shared" ref="I85:N85" si="102">(I86/B86*B85)/B86*B85</f>
        <v>2.3516835914954126</v>
      </c>
      <c r="J85" s="220">
        <f t="shared" si="102"/>
        <v>2.390262258404745</v>
      </c>
      <c r="K85" s="220">
        <f t="shared" si="102"/>
        <v>2.0927621295837509</v>
      </c>
      <c r="L85" s="220">
        <f t="shared" si="102"/>
        <v>2.2554186694951932</v>
      </c>
      <c r="M85" s="220">
        <f t="shared" si="102"/>
        <v>1.9595266876982529</v>
      </c>
      <c r="N85" s="220">
        <f t="shared" si="102"/>
        <v>115102472.84957969</v>
      </c>
      <c r="O85" s="220"/>
      <c r="P85" s="196">
        <f t="shared" si="23"/>
        <v>221762.38811881182</v>
      </c>
      <c r="Q85" s="196">
        <f t="shared" si="93"/>
        <v>106174.1414939369</v>
      </c>
      <c r="R85" s="196">
        <f t="shared" si="94"/>
        <v>116421.73643619272</v>
      </c>
      <c r="S85" s="196">
        <f t="shared" si="26"/>
        <v>0</v>
      </c>
      <c r="T85" s="224"/>
      <c r="U85" s="196">
        <f t="shared" si="16"/>
        <v>266998.53866191325</v>
      </c>
      <c r="V85" s="196">
        <f t="shared" si="17"/>
        <v>266998.53866191325</v>
      </c>
      <c r="W85" s="196">
        <f t="shared" si="18"/>
        <v>444358.26604894141</v>
      </c>
      <c r="X85" s="200">
        <f t="shared" si="19"/>
        <v>0.44435826604894141</v>
      </c>
      <c r="Y85" s="269">
        <f t="shared" si="20"/>
        <v>444358.26604894141</v>
      </c>
      <c r="Z85" s="200">
        <f t="shared" si="21"/>
        <v>0.44435826604894141</v>
      </c>
      <c r="AA85" s="255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</row>
    <row r="86" spans="1:46" ht="19.5" customHeight="1">
      <c r="A86" s="218" t="s">
        <v>177</v>
      </c>
      <c r="B86" s="219">
        <v>38.779998999999997</v>
      </c>
      <c r="C86" s="220">
        <v>42.02</v>
      </c>
      <c r="D86" s="220">
        <v>38.709999000000003</v>
      </c>
      <c r="E86" s="220">
        <v>41.240001999999997</v>
      </c>
      <c r="F86" s="220">
        <v>35.601101</v>
      </c>
      <c r="G86" s="220">
        <v>1718491700</v>
      </c>
      <c r="H86" s="220"/>
      <c r="I86" s="220">
        <f t="shared" ref="I86:N86" si="103">(I87/B87*B86)/B87*B86</f>
        <v>2.2621485681908728</v>
      </c>
      <c r="J86" s="220">
        <f t="shared" si="103"/>
        <v>2.653672532685865</v>
      </c>
      <c r="K86" s="220">
        <f t="shared" si="103"/>
        <v>2.2503504756713806</v>
      </c>
      <c r="L86" s="220">
        <f t="shared" si="103"/>
        <v>2.5388407913151636</v>
      </c>
      <c r="M86" s="220">
        <f t="shared" si="103"/>
        <v>2.205767844710719</v>
      </c>
      <c r="N86" s="220">
        <f t="shared" si="103"/>
        <v>65437425.812213182</v>
      </c>
      <c r="O86" s="220"/>
      <c r="P86" s="196">
        <f t="shared" si="23"/>
        <v>229960.39009900985</v>
      </c>
      <c r="Q86" s="196">
        <f t="shared" si="93"/>
        <v>114169.22469941876</v>
      </c>
      <c r="R86" s="196">
        <f t="shared" si="94"/>
        <v>116421.73643619272</v>
      </c>
      <c r="S86" s="196">
        <f t="shared" si="26"/>
        <v>0</v>
      </c>
      <c r="T86" s="224"/>
      <c r="U86" s="196">
        <f t="shared" si="16"/>
        <v>272737.14004805189</v>
      </c>
      <c r="V86" s="196">
        <f t="shared" si="17"/>
        <v>272737.14004805189</v>
      </c>
      <c r="W86" s="196">
        <f t="shared" si="18"/>
        <v>460551.35123462131</v>
      </c>
      <c r="X86" s="200">
        <f t="shared" si="19"/>
        <v>0.46055135123462132</v>
      </c>
      <c r="Y86" s="269">
        <f t="shared" si="20"/>
        <v>460551.35123462131</v>
      </c>
      <c r="Z86" s="200">
        <f t="shared" si="21"/>
        <v>0.46055135123462132</v>
      </c>
      <c r="AA86" s="255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</row>
    <row r="87" spans="1:46" ht="19.5" customHeight="1">
      <c r="A87" s="218" t="s">
        <v>178</v>
      </c>
      <c r="B87" s="272">
        <v>41.509998000000003</v>
      </c>
      <c r="C87" s="273">
        <v>42.310001</v>
      </c>
      <c r="D87" s="273">
        <v>40.360000999999997</v>
      </c>
      <c r="E87" s="273">
        <v>40.409999999999997</v>
      </c>
      <c r="F87" s="273">
        <v>34.884582999999999</v>
      </c>
      <c r="G87" s="273">
        <v>1416706400</v>
      </c>
      <c r="H87" s="273"/>
      <c r="I87" s="273">
        <f t="shared" ref="I87:N87" si="104">(I88/B88*B87)/B88*B87</f>
        <v>2.5918565543230736</v>
      </c>
      <c r="J87" s="273">
        <f t="shared" si="104"/>
        <v>2.6904275671254934</v>
      </c>
      <c r="K87" s="273">
        <f t="shared" si="104"/>
        <v>2.4462800752013241</v>
      </c>
      <c r="L87" s="273">
        <f t="shared" si="104"/>
        <v>2.4376750540927259</v>
      </c>
      <c r="M87" s="273">
        <f t="shared" si="104"/>
        <v>2.1178734931384593</v>
      </c>
      <c r="N87" s="273">
        <f t="shared" si="104"/>
        <v>44472448.463304207</v>
      </c>
      <c r="O87" s="273"/>
      <c r="P87" s="196">
        <f t="shared" si="23"/>
        <v>239762.38217821775</v>
      </c>
      <c r="Q87" s="196">
        <f t="shared" si="93"/>
        <v>124109.51209724178</v>
      </c>
      <c r="R87" s="196">
        <f t="shared" si="94"/>
        <v>116421.73643619272</v>
      </c>
      <c r="S87" s="196">
        <f t="shared" si="26"/>
        <v>0</v>
      </c>
      <c r="T87" s="274">
        <f>(P87-P75)/P75</f>
        <v>3.2489153236121615E-2</v>
      </c>
      <c r="U87" s="196">
        <f t="shared" si="16"/>
        <v>279598.53450349742</v>
      </c>
      <c r="V87" s="196">
        <f t="shared" si="17"/>
        <v>279598.53450349742</v>
      </c>
      <c r="W87" s="196">
        <f t="shared" si="18"/>
        <v>480293.63071165222</v>
      </c>
      <c r="X87" s="200">
        <f t="shared" si="19"/>
        <v>0.48029363071165221</v>
      </c>
      <c r="Y87" s="269">
        <f t="shared" si="20"/>
        <v>480293.63071165222</v>
      </c>
      <c r="Z87" s="200">
        <f t="shared" si="21"/>
        <v>0.48029363071165221</v>
      </c>
      <c r="AA87" s="255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</row>
    <row r="88" spans="1:46" ht="19.5" customHeight="1">
      <c r="A88" s="218" t="s">
        <v>179</v>
      </c>
      <c r="B88" s="219">
        <v>40.650002000000001</v>
      </c>
      <c r="C88" s="220">
        <v>43.310001</v>
      </c>
      <c r="D88" s="220">
        <v>40.159999999999997</v>
      </c>
      <c r="E88" s="220">
        <v>42</v>
      </c>
      <c r="F88" s="220">
        <v>36.344653999999998</v>
      </c>
      <c r="G88" s="220">
        <v>1968905800</v>
      </c>
      <c r="H88" s="220"/>
      <c r="I88" s="220">
        <f t="shared" ref="I88:N88" si="105">(I89/B89*B88)/B89*B88</f>
        <v>2.4855738983210847</v>
      </c>
      <c r="J88" s="220">
        <f t="shared" si="105"/>
        <v>2.8191073936421769</v>
      </c>
      <c r="K88" s="220">
        <f t="shared" si="105"/>
        <v>2.4220954266796282</v>
      </c>
      <c r="L88" s="220">
        <f t="shared" si="105"/>
        <v>2.6332778916009252</v>
      </c>
      <c r="M88" s="220">
        <f t="shared" si="105"/>
        <v>2.2988679233162519</v>
      </c>
      <c r="N88" s="220">
        <f t="shared" si="105"/>
        <v>85897634.763354361</v>
      </c>
      <c r="O88" s="220"/>
      <c r="P88" s="196">
        <f t="shared" si="23"/>
        <v>238574.25742574251</v>
      </c>
      <c r="Q88" s="196">
        <f>((Q87+R87)/2)*K88/K87</f>
        <v>119076.64272628856</v>
      </c>
      <c r="R88" s="196">
        <f>(Q87+R87)/2</f>
        <v>120265.62426671725</v>
      </c>
      <c r="S88" s="196">
        <f t="shared" si="26"/>
        <v>0</v>
      </c>
      <c r="T88" s="224"/>
      <c r="U88" s="196">
        <f t="shared" si="16"/>
        <v>282456.97949406831</v>
      </c>
      <c r="V88" s="196">
        <f t="shared" si="17"/>
        <v>282456.97949406831</v>
      </c>
      <c r="W88" s="196">
        <f t="shared" si="18"/>
        <v>477916.52441874833</v>
      </c>
      <c r="X88" s="200">
        <f t="shared" si="19"/>
        <v>0.47791652441874832</v>
      </c>
      <c r="Y88" s="269">
        <f t="shared" si="20"/>
        <v>477916.52441874833</v>
      </c>
      <c r="Z88" s="200">
        <f t="shared" si="21"/>
        <v>0.47791652441874832</v>
      </c>
      <c r="AA88" s="255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</row>
    <row r="89" spans="1:46" ht="19.5" customHeight="1">
      <c r="A89" s="218" t="s">
        <v>180</v>
      </c>
      <c r="B89" s="219">
        <v>41.740001999999997</v>
      </c>
      <c r="C89" s="220">
        <v>42.169998</v>
      </c>
      <c r="D89" s="220">
        <v>40.259998000000003</v>
      </c>
      <c r="E89" s="220">
        <v>41.099997999999999</v>
      </c>
      <c r="F89" s="220">
        <v>35.565818999999998</v>
      </c>
      <c r="G89" s="220">
        <v>1646562100</v>
      </c>
      <c r="H89" s="220"/>
      <c r="I89" s="220">
        <f t="shared" ref="I89:N89" si="106">(I90/B90*B89)/B90*B89</f>
        <v>2.6206587215841566</v>
      </c>
      <c r="J89" s="220">
        <f t="shared" si="106"/>
        <v>2.672651876828525</v>
      </c>
      <c r="K89" s="220">
        <f t="shared" si="106"/>
        <v>2.4341724307692965</v>
      </c>
      <c r="L89" s="220">
        <f t="shared" si="106"/>
        <v>2.5216320376192316</v>
      </c>
      <c r="M89" s="220">
        <f t="shared" si="106"/>
        <v>2.2013980170515426</v>
      </c>
      <c r="N89" s="220">
        <f t="shared" si="106"/>
        <v>60074139.44768896</v>
      </c>
      <c r="O89" s="220"/>
      <c r="P89" s="196">
        <f t="shared" si="23"/>
        <v>239168.30495049502</v>
      </c>
      <c r="Q89" s="196">
        <f t="shared" ref="Q89:Q99" si="107">Q88*K89/K88</f>
        <v>119670.38031620704</v>
      </c>
      <c r="R89" s="196">
        <f t="shared" ref="R89:R99" si="108">R88</f>
        <v>120265.62426671725</v>
      </c>
      <c r="S89" s="196">
        <f t="shared" si="26"/>
        <v>0</v>
      </c>
      <c r="T89" s="224"/>
      <c r="U89" s="196">
        <f t="shared" si="16"/>
        <v>282872.81276139506</v>
      </c>
      <c r="V89" s="196">
        <f t="shared" si="17"/>
        <v>282872.81276139506</v>
      </c>
      <c r="W89" s="196">
        <f t="shared" si="18"/>
        <v>479104.30953341932</v>
      </c>
      <c r="X89" s="200">
        <f t="shared" si="19"/>
        <v>0.47910430953341931</v>
      </c>
      <c r="Y89" s="269">
        <f t="shared" si="20"/>
        <v>479104.30953341932</v>
      </c>
      <c r="Z89" s="200">
        <f t="shared" si="21"/>
        <v>0.47910430953341931</v>
      </c>
      <c r="AA89" s="255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</row>
    <row r="90" spans="1:46" ht="19.5" customHeight="1">
      <c r="A90" s="218" t="s">
        <v>181</v>
      </c>
      <c r="B90" s="219">
        <v>41.23</v>
      </c>
      <c r="C90" s="220">
        <v>42.299999</v>
      </c>
      <c r="D90" s="220">
        <v>40.189999</v>
      </c>
      <c r="E90" s="220">
        <v>41.93</v>
      </c>
      <c r="F90" s="220">
        <v>36.284084</v>
      </c>
      <c r="G90" s="220">
        <v>2185862300</v>
      </c>
      <c r="H90" s="220"/>
      <c r="I90" s="220">
        <f t="shared" ref="I90:N90" si="109">(I91/B91*B90)/B91*B90</f>
        <v>2.5570087056365263</v>
      </c>
      <c r="J90" s="220">
        <f t="shared" si="109"/>
        <v>2.6891556940365859</v>
      </c>
      <c r="K90" s="220">
        <f t="shared" si="109"/>
        <v>2.4257153260276945</v>
      </c>
      <c r="L90" s="220">
        <f t="shared" si="109"/>
        <v>2.6245076132897323</v>
      </c>
      <c r="M90" s="220">
        <f t="shared" si="109"/>
        <v>2.2912119746185367</v>
      </c>
      <c r="N90" s="220">
        <f t="shared" si="109"/>
        <v>105870978.83182842</v>
      </c>
      <c r="O90" s="220"/>
      <c r="P90" s="196">
        <f t="shared" si="23"/>
        <v>238752.46930693067</v>
      </c>
      <c r="Q90" s="196">
        <f t="shared" si="107"/>
        <v>119254.60659039844</v>
      </c>
      <c r="R90" s="196">
        <f t="shared" si="108"/>
        <v>120265.62426671725</v>
      </c>
      <c r="S90" s="196">
        <f t="shared" si="26"/>
        <v>0</v>
      </c>
      <c r="T90" s="224"/>
      <c r="U90" s="196">
        <f t="shared" si="16"/>
        <v>282581.72781090002</v>
      </c>
      <c r="V90" s="196">
        <f t="shared" si="17"/>
        <v>282581.72781090002</v>
      </c>
      <c r="W90" s="196">
        <f t="shared" si="18"/>
        <v>478272.70016404637</v>
      </c>
      <c r="X90" s="200">
        <f t="shared" si="19"/>
        <v>0.47827270016404638</v>
      </c>
      <c r="Y90" s="269">
        <f t="shared" si="20"/>
        <v>478272.70016404637</v>
      </c>
      <c r="Z90" s="200">
        <f t="shared" si="21"/>
        <v>0.47827270016404638</v>
      </c>
      <c r="AA90" s="255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</row>
    <row r="91" spans="1:46" ht="19.5" customHeight="1">
      <c r="A91" s="218" t="s">
        <v>182</v>
      </c>
      <c r="B91" s="219">
        <v>42.150002000000001</v>
      </c>
      <c r="C91" s="220">
        <v>43.049999</v>
      </c>
      <c r="D91" s="220">
        <v>41.389999000000003</v>
      </c>
      <c r="E91" s="220">
        <v>41.849997999999999</v>
      </c>
      <c r="F91" s="220">
        <v>36.240245999999999</v>
      </c>
      <c r="G91" s="220">
        <v>1763904700</v>
      </c>
      <c r="H91" s="220"/>
      <c r="I91" s="220">
        <f t="shared" ref="I91:N91" si="110">(I92/B92*B91)/B92*B91</f>
        <v>2.672395526995182</v>
      </c>
      <c r="J91" s="220">
        <f t="shared" si="110"/>
        <v>2.7853612185573575</v>
      </c>
      <c r="K91" s="220">
        <f t="shared" si="110"/>
        <v>2.5727327394896342</v>
      </c>
      <c r="L91" s="220">
        <f t="shared" si="110"/>
        <v>2.6145021016392929</v>
      </c>
      <c r="M91" s="220">
        <f t="shared" si="110"/>
        <v>2.2856788888702093</v>
      </c>
      <c r="N91" s="220">
        <f t="shared" si="110"/>
        <v>68941632.599885881</v>
      </c>
      <c r="O91" s="220"/>
      <c r="P91" s="196">
        <f t="shared" si="23"/>
        <v>245881.1821782178</v>
      </c>
      <c r="Q91" s="196">
        <f t="shared" si="107"/>
        <v>126482.37302128151</v>
      </c>
      <c r="R91" s="196">
        <f t="shared" si="108"/>
        <v>120265.62426671725</v>
      </c>
      <c r="S91" s="196">
        <f t="shared" si="26"/>
        <v>0</v>
      </c>
      <c r="T91" s="224"/>
      <c r="U91" s="196">
        <f t="shared" si="16"/>
        <v>287571.82682080101</v>
      </c>
      <c r="V91" s="196">
        <f t="shared" si="17"/>
        <v>287571.82682080101</v>
      </c>
      <c r="W91" s="196">
        <f t="shared" si="18"/>
        <v>492629.17946621653</v>
      </c>
      <c r="X91" s="200">
        <f t="shared" si="19"/>
        <v>0.49262917946621654</v>
      </c>
      <c r="Y91" s="269">
        <f t="shared" si="20"/>
        <v>492629.17946621653</v>
      </c>
      <c r="Z91" s="200">
        <f t="shared" si="21"/>
        <v>0.49262917946621654</v>
      </c>
      <c r="AA91" s="255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</row>
    <row r="92" spans="1:46" ht="19.5" customHeight="1">
      <c r="A92" s="218" t="s">
        <v>183</v>
      </c>
      <c r="B92" s="219">
        <v>41.919998</v>
      </c>
      <c r="C92" s="220">
        <v>42.279998999999997</v>
      </c>
      <c r="D92" s="220">
        <v>38.229999999999997</v>
      </c>
      <c r="E92" s="220">
        <v>38.82</v>
      </c>
      <c r="F92" s="220">
        <v>33.616390000000003</v>
      </c>
      <c r="G92" s="220">
        <v>2709535300</v>
      </c>
      <c r="H92" s="220"/>
      <c r="I92" s="220">
        <f t="shared" ref="I92:N92" si="111">(I93/B93*B92)/B93*B92</f>
        <v>2.6433096627112258</v>
      </c>
      <c r="J92" s="220">
        <f t="shared" si="111"/>
        <v>2.6866133583170839</v>
      </c>
      <c r="K92" s="220">
        <f t="shared" si="111"/>
        <v>2.1948883704672193</v>
      </c>
      <c r="L92" s="220">
        <f t="shared" si="111"/>
        <v>2.2496200508676973</v>
      </c>
      <c r="M92" s="220">
        <f t="shared" si="111"/>
        <v>1.9666862892727477</v>
      </c>
      <c r="N92" s="220">
        <f t="shared" si="111"/>
        <v>162675052.52293307</v>
      </c>
      <c r="O92" s="220"/>
      <c r="P92" s="196">
        <f t="shared" si="23"/>
        <v>227108.91089108906</v>
      </c>
      <c r="Q92" s="196">
        <f t="shared" si="107"/>
        <v>107906.54052491256</v>
      </c>
      <c r="R92" s="196">
        <f t="shared" si="108"/>
        <v>120265.62426671725</v>
      </c>
      <c r="S92" s="196">
        <f t="shared" si="26"/>
        <v>0</v>
      </c>
      <c r="T92" s="224"/>
      <c r="U92" s="196">
        <f t="shared" si="16"/>
        <v>274431.23691981088</v>
      </c>
      <c r="V92" s="196">
        <f t="shared" si="17"/>
        <v>274431.23691981088</v>
      </c>
      <c r="W92" s="196">
        <f t="shared" si="18"/>
        <v>455281.07568271889</v>
      </c>
      <c r="X92" s="200">
        <f t="shared" si="19"/>
        <v>0.45528107568271892</v>
      </c>
      <c r="Y92" s="269">
        <f t="shared" si="20"/>
        <v>455281.07568271889</v>
      </c>
      <c r="Z92" s="200">
        <f t="shared" si="21"/>
        <v>0.45528107568271892</v>
      </c>
      <c r="AA92" s="255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</row>
    <row r="93" spans="1:46" ht="19.5" customHeight="1">
      <c r="A93" s="218" t="s">
        <v>184</v>
      </c>
      <c r="B93" s="219">
        <v>38.93</v>
      </c>
      <c r="C93" s="220">
        <v>40</v>
      </c>
      <c r="D93" s="220">
        <v>37.159999999999997</v>
      </c>
      <c r="E93" s="220">
        <v>38.770000000000003</v>
      </c>
      <c r="F93" s="220">
        <v>33.573109000000002</v>
      </c>
      <c r="G93" s="220">
        <v>3052135000</v>
      </c>
      <c r="H93" s="220"/>
      <c r="I93" s="220">
        <f t="shared" ref="I93:N93" si="112">(I94/B94*B93)/B94*B93</f>
        <v>2.2796823902466055</v>
      </c>
      <c r="J93" s="220">
        <f t="shared" si="112"/>
        <v>2.4046685075608152</v>
      </c>
      <c r="K93" s="220">
        <f t="shared" si="112"/>
        <v>2.0737445230403222</v>
      </c>
      <c r="L93" s="220">
        <f t="shared" si="112"/>
        <v>2.2438287801304719</v>
      </c>
      <c r="M93" s="220">
        <f t="shared" si="112"/>
        <v>1.9616253441017044</v>
      </c>
      <c r="N93" s="220">
        <f t="shared" si="112"/>
        <v>206413837.05845332</v>
      </c>
      <c r="O93" s="220"/>
      <c r="P93" s="196">
        <f t="shared" si="23"/>
        <v>220752.47524752468</v>
      </c>
      <c r="Q93" s="196">
        <f t="shared" si="107"/>
        <v>101950.78730410905</v>
      </c>
      <c r="R93" s="196">
        <f t="shared" si="108"/>
        <v>120265.62426671725</v>
      </c>
      <c r="S93" s="196">
        <f t="shared" si="26"/>
        <v>0</v>
      </c>
      <c r="T93" s="224"/>
      <c r="U93" s="196">
        <f t="shared" si="16"/>
        <v>269981.73196931579</v>
      </c>
      <c r="V93" s="196">
        <f t="shared" si="17"/>
        <v>269981.73196931579</v>
      </c>
      <c r="W93" s="196">
        <f t="shared" si="18"/>
        <v>442968.88681835099</v>
      </c>
      <c r="X93" s="200">
        <f t="shared" si="19"/>
        <v>0.442968886818351</v>
      </c>
      <c r="Y93" s="269">
        <f t="shared" si="20"/>
        <v>442968.88681835099</v>
      </c>
      <c r="Z93" s="200">
        <f t="shared" si="21"/>
        <v>0.442968886818351</v>
      </c>
      <c r="AA93" s="255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</row>
    <row r="94" spans="1:46" ht="19.5" customHeight="1">
      <c r="A94" s="218" t="s">
        <v>185</v>
      </c>
      <c r="B94" s="219">
        <v>38.889999000000003</v>
      </c>
      <c r="C94" s="220">
        <v>39</v>
      </c>
      <c r="D94" s="220">
        <v>35.540000999999997</v>
      </c>
      <c r="E94" s="220">
        <v>37.099997999999999</v>
      </c>
      <c r="F94" s="220">
        <v>32.148589999999999</v>
      </c>
      <c r="G94" s="220">
        <v>2462886000</v>
      </c>
      <c r="H94" s="225" t="s">
        <v>185</v>
      </c>
      <c r="I94" s="220">
        <v>2.2749999999999999</v>
      </c>
      <c r="J94" s="220">
        <v>2.2859379999999998</v>
      </c>
      <c r="K94" s="220">
        <v>1.8968750000000001</v>
      </c>
      <c r="L94" s="220">
        <v>2.0546880000000001</v>
      </c>
      <c r="M94" s="220">
        <v>1.798692</v>
      </c>
      <c r="N94" s="220">
        <v>134406400</v>
      </c>
      <c r="O94" s="220"/>
      <c r="P94" s="196">
        <f t="shared" si="23"/>
        <v>211128.71881188112</v>
      </c>
      <c r="Q94" s="196">
        <f t="shared" si="107"/>
        <v>93255.411898065126</v>
      </c>
      <c r="R94" s="196">
        <f t="shared" si="108"/>
        <v>120265.62426671725</v>
      </c>
      <c r="S94" s="196">
        <f t="shared" si="26"/>
        <v>0</v>
      </c>
      <c r="T94" s="224"/>
      <c r="U94" s="196">
        <f t="shared" si="16"/>
        <v>263245.10246436531</v>
      </c>
      <c r="V94" s="196">
        <f t="shared" si="17"/>
        <v>263245.10246436531</v>
      </c>
      <c r="W94" s="196">
        <f t="shared" si="18"/>
        <v>424649.75497666351</v>
      </c>
      <c r="X94" s="200">
        <f t="shared" si="19"/>
        <v>0.42464975497666352</v>
      </c>
      <c r="Y94" s="269">
        <f t="shared" si="20"/>
        <v>424649.75497666351</v>
      </c>
      <c r="Z94" s="200">
        <f t="shared" si="21"/>
        <v>0.42464975497666352</v>
      </c>
      <c r="AA94" s="255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</row>
    <row r="95" spans="1:46" ht="19.5" customHeight="1">
      <c r="A95" s="218" t="s">
        <v>186</v>
      </c>
      <c r="B95" s="219">
        <v>36.770000000000003</v>
      </c>
      <c r="C95" s="220">
        <v>39.029998999999997</v>
      </c>
      <c r="D95" s="220">
        <v>36.259998000000003</v>
      </c>
      <c r="E95" s="220">
        <v>38.869999</v>
      </c>
      <c r="F95" s="220">
        <v>33.682358000000001</v>
      </c>
      <c r="G95" s="220">
        <v>2281929100</v>
      </c>
      <c r="H95" s="225" t="s">
        <v>186</v>
      </c>
      <c r="I95" s="220">
        <v>2.017188</v>
      </c>
      <c r="J95" s="220">
        <v>2.2593749999999999</v>
      </c>
      <c r="K95" s="220">
        <v>1.9624999999999999</v>
      </c>
      <c r="L95" s="220">
        <v>2.2406250000000001</v>
      </c>
      <c r="M95" s="220">
        <v>1.961462</v>
      </c>
      <c r="N95" s="220">
        <v>236656000</v>
      </c>
      <c r="O95" s="220"/>
      <c r="P95" s="196">
        <f t="shared" si="23"/>
        <v>215405.92871287125</v>
      </c>
      <c r="Q95" s="196">
        <f t="shared" si="107"/>
        <v>96481.711156482532</v>
      </c>
      <c r="R95" s="196">
        <f t="shared" si="108"/>
        <v>120265.62426671725</v>
      </c>
      <c r="S95" s="196">
        <f t="shared" si="26"/>
        <v>0</v>
      </c>
      <c r="T95" s="224"/>
      <c r="U95" s="196">
        <f t="shared" si="16"/>
        <v>266239.1493950584</v>
      </c>
      <c r="V95" s="196">
        <f t="shared" si="17"/>
        <v>266239.1493950584</v>
      </c>
      <c r="W95" s="196">
        <f t="shared" si="18"/>
        <v>432153.26413607103</v>
      </c>
      <c r="X95" s="200">
        <f t="shared" si="19"/>
        <v>0.43215326413607102</v>
      </c>
      <c r="Y95" s="269">
        <f t="shared" si="20"/>
        <v>432153.26413607103</v>
      </c>
      <c r="Z95" s="200">
        <f t="shared" si="21"/>
        <v>0.43215326413607102</v>
      </c>
      <c r="AA95" s="255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</row>
    <row r="96" spans="1:46" ht="19.5" customHeight="1">
      <c r="A96" s="218" t="s">
        <v>187</v>
      </c>
      <c r="B96" s="219">
        <v>39.080002</v>
      </c>
      <c r="C96" s="220">
        <v>40.950001</v>
      </c>
      <c r="D96" s="220">
        <v>38.32</v>
      </c>
      <c r="E96" s="220">
        <v>40.650002000000001</v>
      </c>
      <c r="F96" s="220">
        <v>35.224795999999998</v>
      </c>
      <c r="G96" s="220">
        <v>2234461000</v>
      </c>
      <c r="H96" s="225" t="s">
        <v>187</v>
      </c>
      <c r="I96" s="220">
        <v>2.2718750000000001</v>
      </c>
      <c r="J96" s="220">
        <v>2.5509379999999999</v>
      </c>
      <c r="K96" s="220">
        <v>2.1687500000000002</v>
      </c>
      <c r="L96" s="220">
        <v>2.4343750000000002</v>
      </c>
      <c r="M96" s="220">
        <v>2.1310730000000002</v>
      </c>
      <c r="N96" s="220">
        <v>223068800</v>
      </c>
      <c r="O96" s="220"/>
      <c r="P96" s="196">
        <f t="shared" si="23"/>
        <v>227643.56435643559</v>
      </c>
      <c r="Q96" s="196">
        <f t="shared" si="107"/>
        <v>106621.5088257944</v>
      </c>
      <c r="R96" s="196">
        <f t="shared" si="108"/>
        <v>120265.62426671725</v>
      </c>
      <c r="S96" s="196">
        <f t="shared" si="26"/>
        <v>0</v>
      </c>
      <c r="T96" s="224"/>
      <c r="U96" s="196">
        <f t="shared" si="16"/>
        <v>274805.49434555345</v>
      </c>
      <c r="V96" s="196">
        <f t="shared" si="17"/>
        <v>274805.49434555345</v>
      </c>
      <c r="W96" s="196">
        <f t="shared" si="18"/>
        <v>454530.69744894723</v>
      </c>
      <c r="X96" s="200">
        <f t="shared" si="19"/>
        <v>0.45453069744894725</v>
      </c>
      <c r="Y96" s="269">
        <f t="shared" si="20"/>
        <v>454530.69744894723</v>
      </c>
      <c r="Z96" s="200">
        <f t="shared" si="21"/>
        <v>0.45453069744894725</v>
      </c>
      <c r="AA96" s="255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</row>
    <row r="97" spans="1:46" ht="19.5" customHeight="1">
      <c r="A97" s="218" t="s">
        <v>188</v>
      </c>
      <c r="B97" s="219">
        <v>40.599997999999999</v>
      </c>
      <c r="C97" s="220">
        <v>42.919998</v>
      </c>
      <c r="D97" s="220">
        <v>39.880001</v>
      </c>
      <c r="E97" s="220">
        <v>42.580002</v>
      </c>
      <c r="F97" s="220">
        <v>36.918461000000001</v>
      </c>
      <c r="G97" s="220">
        <v>2410484000</v>
      </c>
      <c r="H97" s="225" t="s">
        <v>188</v>
      </c>
      <c r="I97" s="220">
        <v>2.423438</v>
      </c>
      <c r="J97" s="220">
        <v>2.6971880000000001</v>
      </c>
      <c r="K97" s="220">
        <v>2.3387500000000001</v>
      </c>
      <c r="L97" s="220">
        <v>2.6531250000000002</v>
      </c>
      <c r="M97" s="220">
        <v>2.3225690000000001</v>
      </c>
      <c r="N97" s="220">
        <v>285491200</v>
      </c>
      <c r="O97" s="220"/>
      <c r="P97" s="196">
        <f t="shared" si="23"/>
        <v>236910.8970297029</v>
      </c>
      <c r="Q97" s="196">
        <f t="shared" si="107"/>
        <v>114979.16023807568</v>
      </c>
      <c r="R97" s="196">
        <f t="shared" si="108"/>
        <v>120265.62426671725</v>
      </c>
      <c r="S97" s="196">
        <f t="shared" si="26"/>
        <v>0</v>
      </c>
      <c r="T97" s="224"/>
      <c r="U97" s="196">
        <f t="shared" si="16"/>
        <v>281292.62721684057</v>
      </c>
      <c r="V97" s="196">
        <f t="shared" si="17"/>
        <v>281292.62721684057</v>
      </c>
      <c r="W97" s="196">
        <f t="shared" si="18"/>
        <v>472155.68153449579</v>
      </c>
      <c r="X97" s="200">
        <f t="shared" si="19"/>
        <v>0.47215568153449577</v>
      </c>
      <c r="Y97" s="269">
        <f t="shared" si="20"/>
        <v>472155.68153449579</v>
      </c>
      <c r="Z97" s="200">
        <f t="shared" si="21"/>
        <v>0.47215568153449577</v>
      </c>
      <c r="AA97" s="255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</row>
    <row r="98" spans="1:46" ht="19.5" customHeight="1">
      <c r="A98" s="218" t="s">
        <v>189</v>
      </c>
      <c r="B98" s="219">
        <v>42.73</v>
      </c>
      <c r="C98" s="220">
        <v>44.860000999999997</v>
      </c>
      <c r="D98" s="220">
        <v>41.610000999999997</v>
      </c>
      <c r="E98" s="220">
        <v>44.040000999999997</v>
      </c>
      <c r="F98" s="220">
        <v>38.184303</v>
      </c>
      <c r="G98" s="220">
        <v>2370363000</v>
      </c>
      <c r="H98" s="225" t="s">
        <v>189</v>
      </c>
      <c r="I98" s="220">
        <v>2.671875</v>
      </c>
      <c r="J98" s="220">
        <v>2.9296880000000001</v>
      </c>
      <c r="K98" s="220">
        <v>2.5299999999999998</v>
      </c>
      <c r="L98" s="220">
        <v>2.8131249999999999</v>
      </c>
      <c r="M98" s="220">
        <v>2.462634</v>
      </c>
      <c r="N98" s="220">
        <v>342918400</v>
      </c>
      <c r="O98" s="220"/>
      <c r="P98" s="196">
        <f t="shared" si="23"/>
        <v>247188.12475247518</v>
      </c>
      <c r="Q98" s="196">
        <f t="shared" si="107"/>
        <v>124381.51807689211</v>
      </c>
      <c r="R98" s="196">
        <f t="shared" si="108"/>
        <v>120265.62426671725</v>
      </c>
      <c r="S98" s="196">
        <f t="shared" si="26"/>
        <v>0</v>
      </c>
      <c r="T98" s="224"/>
      <c r="U98" s="196">
        <f t="shared" si="16"/>
        <v>288486.68662278116</v>
      </c>
      <c r="V98" s="196">
        <f t="shared" si="17"/>
        <v>288486.68662278116</v>
      </c>
      <c r="W98" s="196">
        <f t="shared" si="18"/>
        <v>491835.26709608454</v>
      </c>
      <c r="X98" s="200">
        <f t="shared" si="19"/>
        <v>0.49183526709608455</v>
      </c>
      <c r="Y98" s="269">
        <f t="shared" si="20"/>
        <v>491835.26709608454</v>
      </c>
      <c r="Z98" s="200">
        <f t="shared" si="21"/>
        <v>0.49183526709608455</v>
      </c>
      <c r="AA98" s="255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</row>
    <row r="99" spans="1:46" ht="19.5" customHeight="1">
      <c r="A99" s="218" t="s">
        <v>190</v>
      </c>
      <c r="B99" s="272">
        <v>44</v>
      </c>
      <c r="C99" s="273">
        <v>44.759998000000003</v>
      </c>
      <c r="D99" s="273">
        <v>42.880001</v>
      </c>
      <c r="E99" s="273">
        <v>43.16</v>
      </c>
      <c r="F99" s="273">
        <v>37.421340999999998</v>
      </c>
      <c r="G99" s="273">
        <v>1898275500</v>
      </c>
      <c r="H99" s="275" t="s">
        <v>190</v>
      </c>
      <c r="I99" s="273">
        <v>2.8196880000000002</v>
      </c>
      <c r="J99" s="273">
        <v>2.9081250000000001</v>
      </c>
      <c r="K99" s="273">
        <v>2.5031249999999998</v>
      </c>
      <c r="L99" s="273">
        <v>2.5325000000000002</v>
      </c>
      <c r="M99" s="273">
        <v>2.2169720000000002</v>
      </c>
      <c r="N99" s="273">
        <v>363651200</v>
      </c>
      <c r="O99" s="273"/>
      <c r="P99" s="196">
        <f t="shared" si="23"/>
        <v>254732.67920792077</v>
      </c>
      <c r="Q99" s="196">
        <f t="shared" si="107"/>
        <v>123060.27171392119</v>
      </c>
      <c r="R99" s="196">
        <f t="shared" si="108"/>
        <v>120265.62426671725</v>
      </c>
      <c r="S99" s="196">
        <f t="shared" si="26"/>
        <v>0</v>
      </c>
      <c r="T99" s="274">
        <f>(P99-P87)/P87</f>
        <v>6.2438055935628137E-2</v>
      </c>
      <c r="U99" s="196">
        <f t="shared" si="16"/>
        <v>293767.87474159308</v>
      </c>
      <c r="V99" s="196">
        <f t="shared" si="17"/>
        <v>293767.87474159308</v>
      </c>
      <c r="W99" s="196">
        <f t="shared" si="18"/>
        <v>498058.57518855919</v>
      </c>
      <c r="X99" s="200">
        <f t="shared" si="19"/>
        <v>0.49805857518855917</v>
      </c>
      <c r="Y99" s="269">
        <f t="shared" si="20"/>
        <v>498058.57518855919</v>
      </c>
      <c r="Z99" s="200">
        <f t="shared" si="21"/>
        <v>0.49805857518855917</v>
      </c>
      <c r="AA99" s="255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</row>
    <row r="100" spans="1:46" ht="19.5" customHeight="1">
      <c r="A100" s="218" t="s">
        <v>191</v>
      </c>
      <c r="B100" s="219">
        <v>43.459999000000003</v>
      </c>
      <c r="C100" s="220">
        <v>45.400002000000001</v>
      </c>
      <c r="D100" s="220">
        <v>42.52</v>
      </c>
      <c r="E100" s="220">
        <v>44.07</v>
      </c>
      <c r="F100" s="220">
        <v>38.256889000000001</v>
      </c>
      <c r="G100" s="220">
        <v>2620557700</v>
      </c>
      <c r="H100" s="225" t="s">
        <v>191</v>
      </c>
      <c r="I100" s="220">
        <v>2.5862500000000002</v>
      </c>
      <c r="J100" s="220">
        <v>2.7943750000000001</v>
      </c>
      <c r="K100" s="220">
        <v>2.4624999999999999</v>
      </c>
      <c r="L100" s="220">
        <v>2.6078130000000002</v>
      </c>
      <c r="M100" s="220">
        <v>2.4304429999999999</v>
      </c>
      <c r="N100" s="220">
        <v>498256000</v>
      </c>
      <c r="O100" s="220"/>
      <c r="P100" s="196">
        <f t="shared" si="23"/>
        <v>252594.05940594061</v>
      </c>
      <c r="Q100" s="196">
        <f>((Q99+R99)/2)*K100/K99</f>
        <v>119688.39327886586</v>
      </c>
      <c r="R100" s="196">
        <f>(Q99+R99)/2</f>
        <v>121662.94799031923</v>
      </c>
      <c r="S100" s="196">
        <f t="shared" si="26"/>
        <v>0</v>
      </c>
      <c r="T100" s="224"/>
      <c r="U100" s="196">
        <f t="shared" si="16"/>
        <v>293612.27165486489</v>
      </c>
      <c r="V100" s="196">
        <f t="shared" si="17"/>
        <v>293612.27165486489</v>
      </c>
      <c r="W100" s="196">
        <f t="shared" si="18"/>
        <v>493945.40067512571</v>
      </c>
      <c r="X100" s="200">
        <f t="shared" si="19"/>
        <v>0.49394540067512571</v>
      </c>
      <c r="Y100" s="269">
        <f t="shared" si="20"/>
        <v>493945.40067512571</v>
      </c>
      <c r="Z100" s="200">
        <f t="shared" si="21"/>
        <v>0.49394540067512571</v>
      </c>
      <c r="AA100" s="255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</row>
    <row r="101" spans="1:46" ht="19.5" customHeight="1">
      <c r="A101" s="218" t="s">
        <v>192</v>
      </c>
      <c r="B101" s="219">
        <v>44.27</v>
      </c>
      <c r="C101" s="220">
        <v>45.549999</v>
      </c>
      <c r="D101" s="220">
        <v>42.93</v>
      </c>
      <c r="E101" s="220">
        <v>43.330002</v>
      </c>
      <c r="F101" s="220">
        <v>37.614505999999999</v>
      </c>
      <c r="G101" s="220">
        <v>2394303300</v>
      </c>
      <c r="H101" s="225" t="s">
        <v>192</v>
      </c>
      <c r="I101" s="220">
        <v>2.639688</v>
      </c>
      <c r="J101" s="220">
        <v>2.7853129999999999</v>
      </c>
      <c r="K101" s="220">
        <v>2.453125</v>
      </c>
      <c r="L101" s="220">
        <v>2.5153129999999999</v>
      </c>
      <c r="M101" s="220">
        <v>2.3442340000000002</v>
      </c>
      <c r="N101" s="220">
        <v>468374400</v>
      </c>
      <c r="O101" s="220"/>
      <c r="P101" s="196">
        <f t="shared" si="23"/>
        <v>255029.70297029705</v>
      </c>
      <c r="Q101" s="196">
        <f t="shared" ref="Q101:Q111" si="113">Q100*K101/K100</f>
        <v>119232.72680699201</v>
      </c>
      <c r="R101" s="196">
        <f t="shared" ref="R101:R111" si="114">R100</f>
        <v>121662.94799031923</v>
      </c>
      <c r="S101" s="196">
        <f t="shared" si="26"/>
        <v>0</v>
      </c>
      <c r="T101" s="224"/>
      <c r="U101" s="196">
        <f t="shared" si="16"/>
        <v>295317.22214991436</v>
      </c>
      <c r="V101" s="196">
        <f t="shared" si="17"/>
        <v>295317.22214991436</v>
      </c>
      <c r="W101" s="196">
        <f t="shared" si="18"/>
        <v>495925.37776760827</v>
      </c>
      <c r="X101" s="200">
        <f t="shared" si="19"/>
        <v>0.49592537776760826</v>
      </c>
      <c r="Y101" s="269">
        <f t="shared" si="20"/>
        <v>495925.37776760827</v>
      </c>
      <c r="Z101" s="200">
        <f t="shared" si="21"/>
        <v>0.49592537776760826</v>
      </c>
      <c r="AA101" s="255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</row>
    <row r="102" spans="1:46" ht="19.5" customHeight="1">
      <c r="A102" s="218" t="s">
        <v>193</v>
      </c>
      <c r="B102" s="219">
        <v>42.549999</v>
      </c>
      <c r="C102" s="220">
        <v>44.450001</v>
      </c>
      <c r="D102" s="220">
        <v>42.060001</v>
      </c>
      <c r="E102" s="220">
        <v>43.529998999999997</v>
      </c>
      <c r="F102" s="220">
        <v>37.788136000000002</v>
      </c>
      <c r="G102" s="220">
        <v>2886831700</v>
      </c>
      <c r="H102" s="225" t="s">
        <v>193</v>
      </c>
      <c r="I102" s="220">
        <v>2.439063</v>
      </c>
      <c r="J102" s="220">
        <v>2.6324999999999998</v>
      </c>
      <c r="K102" s="220">
        <v>2.3634379999999999</v>
      </c>
      <c r="L102" s="220">
        <v>2.5306250000000001</v>
      </c>
      <c r="M102" s="220">
        <v>2.3585039999999999</v>
      </c>
      <c r="N102" s="220">
        <v>958201600</v>
      </c>
      <c r="O102" s="220"/>
      <c r="P102" s="196">
        <f t="shared" si="23"/>
        <v>249861.39207920796</v>
      </c>
      <c r="Q102" s="196">
        <f t="shared" si="113"/>
        <v>114873.54186161062</v>
      </c>
      <c r="R102" s="196">
        <f t="shared" si="114"/>
        <v>121662.94799031923</v>
      </c>
      <c r="S102" s="196">
        <f t="shared" si="26"/>
        <v>0</v>
      </c>
      <c r="T102" s="224"/>
      <c r="U102" s="196">
        <f t="shared" si="16"/>
        <v>291699.40452615201</v>
      </c>
      <c r="V102" s="196">
        <f t="shared" si="17"/>
        <v>291699.40452615201</v>
      </c>
      <c r="W102" s="196">
        <f t="shared" si="18"/>
        <v>486397.88193113782</v>
      </c>
      <c r="X102" s="200">
        <f t="shared" si="19"/>
        <v>0.48639788193113781</v>
      </c>
      <c r="Y102" s="269">
        <f t="shared" si="20"/>
        <v>486397.88193113782</v>
      </c>
      <c r="Z102" s="200">
        <f t="shared" si="21"/>
        <v>0.48639788193113781</v>
      </c>
      <c r="AA102" s="255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</row>
    <row r="103" spans="1:46" ht="19.5" customHeight="1">
      <c r="A103" s="218" t="s">
        <v>194</v>
      </c>
      <c r="B103" s="219">
        <v>43.669998</v>
      </c>
      <c r="C103" s="220">
        <v>46.700001</v>
      </c>
      <c r="D103" s="220">
        <v>43.299999</v>
      </c>
      <c r="E103" s="220">
        <v>45.959999000000003</v>
      </c>
      <c r="F103" s="220">
        <v>39.922725999999997</v>
      </c>
      <c r="G103" s="220">
        <v>1840448700</v>
      </c>
      <c r="H103" s="225" t="s">
        <v>194</v>
      </c>
      <c r="I103" s="220">
        <v>2.5390630000000001</v>
      </c>
      <c r="J103" s="220">
        <v>2.8781249999999998</v>
      </c>
      <c r="K103" s="220">
        <v>2.4950000000000001</v>
      </c>
      <c r="L103" s="220">
        <v>2.7953130000000002</v>
      </c>
      <c r="M103" s="220">
        <v>2.6055649999999999</v>
      </c>
      <c r="N103" s="220">
        <v>543574400</v>
      </c>
      <c r="O103" s="220"/>
      <c r="P103" s="196">
        <f t="shared" si="23"/>
        <v>257227.71683168321</v>
      </c>
      <c r="Q103" s="196">
        <f t="shared" si="113"/>
        <v>121268.03704802856</v>
      </c>
      <c r="R103" s="196">
        <f t="shared" si="114"/>
        <v>121662.94799031923</v>
      </c>
      <c r="S103" s="196">
        <f t="shared" si="26"/>
        <v>0</v>
      </c>
      <c r="T103" s="224"/>
      <c r="U103" s="196">
        <f t="shared" si="16"/>
        <v>296855.83185288467</v>
      </c>
      <c r="V103" s="196">
        <f t="shared" si="17"/>
        <v>296855.83185288467</v>
      </c>
      <c r="W103" s="196">
        <f t="shared" si="18"/>
        <v>500158.70187003101</v>
      </c>
      <c r="X103" s="200">
        <f t="shared" si="19"/>
        <v>0.50015870187003098</v>
      </c>
      <c r="Y103" s="269">
        <f t="shared" si="20"/>
        <v>500158.70187003101</v>
      </c>
      <c r="Z103" s="200">
        <f t="shared" si="21"/>
        <v>0.50015870187003098</v>
      </c>
      <c r="AA103" s="255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</row>
    <row r="104" spans="1:46" ht="19.5" customHeight="1">
      <c r="A104" s="218" t="s">
        <v>195</v>
      </c>
      <c r="B104" s="219">
        <v>45.970001000000003</v>
      </c>
      <c r="C104" s="220">
        <v>47.52</v>
      </c>
      <c r="D104" s="220">
        <v>45.66</v>
      </c>
      <c r="E104" s="220">
        <v>47.41</v>
      </c>
      <c r="F104" s="220">
        <v>41.182246999999997</v>
      </c>
      <c r="G104" s="220">
        <v>2575501900</v>
      </c>
      <c r="H104" s="225" t="s">
        <v>195</v>
      </c>
      <c r="I104" s="220">
        <v>2.796875</v>
      </c>
      <c r="J104" s="220">
        <v>2.9631249999999998</v>
      </c>
      <c r="K104" s="220">
        <v>2.7556250000000002</v>
      </c>
      <c r="L104" s="220">
        <v>2.9596879999999999</v>
      </c>
      <c r="M104" s="220">
        <v>2.7587820000000001</v>
      </c>
      <c r="N104" s="220">
        <v>728966400</v>
      </c>
      <c r="O104" s="220"/>
      <c r="P104" s="196">
        <f t="shared" si="23"/>
        <v>271247.52475247526</v>
      </c>
      <c r="Q104" s="196">
        <f t="shared" si="113"/>
        <v>133935.56496612175</v>
      </c>
      <c r="R104" s="196">
        <f t="shared" si="114"/>
        <v>121662.94799031923</v>
      </c>
      <c r="S104" s="196">
        <f t="shared" si="26"/>
        <v>0</v>
      </c>
      <c r="T104" s="224"/>
      <c r="U104" s="196">
        <f t="shared" si="16"/>
        <v>306669.6973974391</v>
      </c>
      <c r="V104" s="196">
        <f t="shared" si="17"/>
        <v>306669.6973974391</v>
      </c>
      <c r="W104" s="196">
        <f t="shared" si="18"/>
        <v>526846.03770891624</v>
      </c>
      <c r="X104" s="200">
        <f t="shared" si="19"/>
        <v>0.52684603770891625</v>
      </c>
      <c r="Y104" s="269">
        <f t="shared" si="20"/>
        <v>526846.03770891624</v>
      </c>
      <c r="Z104" s="200">
        <f t="shared" si="21"/>
        <v>0.52684603770891625</v>
      </c>
      <c r="AA104" s="255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</row>
    <row r="105" spans="1:46" ht="19.5" customHeight="1">
      <c r="A105" s="218" t="s">
        <v>196</v>
      </c>
      <c r="B105" s="219">
        <v>47.580002</v>
      </c>
      <c r="C105" s="220">
        <v>47.919998</v>
      </c>
      <c r="D105" s="220">
        <v>46.16</v>
      </c>
      <c r="E105" s="220">
        <v>47.599997999999999</v>
      </c>
      <c r="F105" s="220">
        <v>41.347279</v>
      </c>
      <c r="G105" s="220">
        <v>2815209900</v>
      </c>
      <c r="H105" s="225" t="s">
        <v>196</v>
      </c>
      <c r="I105" s="220">
        <v>2.9709379999999999</v>
      </c>
      <c r="J105" s="220">
        <v>3.0065629999999999</v>
      </c>
      <c r="K105" s="220">
        <v>2.7921879999999999</v>
      </c>
      <c r="L105" s="220">
        <v>2.9728129999999999</v>
      </c>
      <c r="M105" s="220">
        <v>2.7710159999999999</v>
      </c>
      <c r="N105" s="220">
        <v>859814400</v>
      </c>
      <c r="O105" s="220"/>
      <c r="P105" s="196">
        <f t="shared" si="23"/>
        <v>274217.82178217825</v>
      </c>
      <c r="Q105" s="196">
        <f t="shared" si="113"/>
        <v>135712.68850864159</v>
      </c>
      <c r="R105" s="196">
        <f t="shared" si="114"/>
        <v>121662.94799031923</v>
      </c>
      <c r="S105" s="196">
        <f t="shared" si="26"/>
        <v>0</v>
      </c>
      <c r="T105" s="224"/>
      <c r="U105" s="196">
        <f t="shared" si="16"/>
        <v>308748.90531823121</v>
      </c>
      <c r="V105" s="196">
        <f t="shared" si="17"/>
        <v>308748.90531823121</v>
      </c>
      <c r="W105" s="196">
        <f t="shared" si="18"/>
        <v>531593.45828113903</v>
      </c>
      <c r="X105" s="200">
        <f t="shared" si="19"/>
        <v>0.53159345828113902</v>
      </c>
      <c r="Y105" s="269">
        <f t="shared" si="20"/>
        <v>531593.45828113903</v>
      </c>
      <c r="Z105" s="200">
        <f t="shared" si="21"/>
        <v>0.53159345828113902</v>
      </c>
      <c r="AA105" s="255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</row>
    <row r="106" spans="1:46" ht="19.5" customHeight="1">
      <c r="A106" s="218" t="s">
        <v>197</v>
      </c>
      <c r="B106" s="219">
        <v>47.709999000000003</v>
      </c>
      <c r="C106" s="220">
        <v>50.66</v>
      </c>
      <c r="D106" s="220">
        <v>47.43</v>
      </c>
      <c r="E106" s="220">
        <v>47.529998999999997</v>
      </c>
      <c r="F106" s="220">
        <v>41.318756</v>
      </c>
      <c r="G106" s="220">
        <v>2780452500</v>
      </c>
      <c r="H106" s="225" t="s">
        <v>197</v>
      </c>
      <c r="I106" s="220">
        <v>2.9734379999999998</v>
      </c>
      <c r="J106" s="220">
        <v>3.339375</v>
      </c>
      <c r="K106" s="220">
        <v>2.9224999999999999</v>
      </c>
      <c r="L106" s="220">
        <v>2.9375</v>
      </c>
      <c r="M106" s="220">
        <v>2.7381009999999999</v>
      </c>
      <c r="N106" s="220">
        <v>1026566400</v>
      </c>
      <c r="O106" s="220"/>
      <c r="P106" s="196">
        <f t="shared" si="23"/>
        <v>281762.3762376238</v>
      </c>
      <c r="Q106" s="196">
        <f t="shared" si="113"/>
        <v>142046.42816547633</v>
      </c>
      <c r="R106" s="196">
        <f t="shared" si="114"/>
        <v>121662.94799031923</v>
      </c>
      <c r="S106" s="196">
        <f t="shared" si="26"/>
        <v>0</v>
      </c>
      <c r="T106" s="224"/>
      <c r="U106" s="196">
        <f t="shared" si="16"/>
        <v>314030.09343704308</v>
      </c>
      <c r="V106" s="196">
        <f t="shared" si="17"/>
        <v>314030.09343704308</v>
      </c>
      <c r="W106" s="196">
        <f t="shared" si="18"/>
        <v>545471.75239341939</v>
      </c>
      <c r="X106" s="200">
        <f t="shared" si="19"/>
        <v>0.54547175239341938</v>
      </c>
      <c r="Y106" s="269">
        <f t="shared" si="20"/>
        <v>545471.75239341939</v>
      </c>
      <c r="Z106" s="200">
        <f t="shared" si="21"/>
        <v>0.54547175239341938</v>
      </c>
      <c r="AA106" s="255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</row>
    <row r="107" spans="1:46" ht="19.5" customHeight="1">
      <c r="A107" s="218" t="s">
        <v>198</v>
      </c>
      <c r="B107" s="219">
        <v>47.389999000000003</v>
      </c>
      <c r="C107" s="220">
        <v>49.060001</v>
      </c>
      <c r="D107" s="220">
        <v>44.389999000000003</v>
      </c>
      <c r="E107" s="220">
        <v>48.869999</v>
      </c>
      <c r="F107" s="220">
        <v>42.483643000000001</v>
      </c>
      <c r="G107" s="220">
        <v>3835583500</v>
      </c>
      <c r="H107" s="225" t="s">
        <v>198</v>
      </c>
      <c r="I107" s="220">
        <v>2.916563</v>
      </c>
      <c r="J107" s="220">
        <v>3.1124999999999998</v>
      </c>
      <c r="K107" s="220">
        <v>2.5431249999999999</v>
      </c>
      <c r="L107" s="220">
        <v>3.0603129999999998</v>
      </c>
      <c r="M107" s="220">
        <v>2.852576</v>
      </c>
      <c r="N107" s="220">
        <v>2002668800</v>
      </c>
      <c r="O107" s="220"/>
      <c r="P107" s="196">
        <f t="shared" si="23"/>
        <v>263702.9643564357</v>
      </c>
      <c r="Q107" s="196">
        <f t="shared" si="113"/>
        <v>123607.12493698101</v>
      </c>
      <c r="R107" s="196">
        <f t="shared" si="114"/>
        <v>121662.94799031923</v>
      </c>
      <c r="S107" s="196">
        <f t="shared" si="26"/>
        <v>0</v>
      </c>
      <c r="T107" s="224"/>
      <c r="U107" s="196">
        <f t="shared" si="16"/>
        <v>301388.50512021146</v>
      </c>
      <c r="V107" s="196">
        <f t="shared" si="17"/>
        <v>301388.50512021146</v>
      </c>
      <c r="W107" s="196">
        <f t="shared" si="18"/>
        <v>508973.03728373593</v>
      </c>
      <c r="X107" s="200">
        <f t="shared" si="19"/>
        <v>0.50897303728373589</v>
      </c>
      <c r="Y107" s="269">
        <f t="shared" si="20"/>
        <v>508973.03728373593</v>
      </c>
      <c r="Z107" s="200">
        <f t="shared" si="21"/>
        <v>0.50897303728373589</v>
      </c>
      <c r="AA107" s="255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</row>
    <row r="108" spans="1:46" ht="19.5" customHeight="1">
      <c r="A108" s="218" t="s">
        <v>199</v>
      </c>
      <c r="B108" s="219">
        <v>48.93</v>
      </c>
      <c r="C108" s="220">
        <v>51.68</v>
      </c>
      <c r="D108" s="220">
        <v>47.810001</v>
      </c>
      <c r="E108" s="220">
        <v>51.41</v>
      </c>
      <c r="F108" s="220">
        <v>44.691727</v>
      </c>
      <c r="G108" s="220">
        <v>1980639900</v>
      </c>
      <c r="H108" s="225" t="s">
        <v>199</v>
      </c>
      <c r="I108" s="220">
        <v>3.0775000000000001</v>
      </c>
      <c r="J108" s="220">
        <v>3.4068749999999999</v>
      </c>
      <c r="K108" s="220">
        <v>2.9271880000000001</v>
      </c>
      <c r="L108" s="220">
        <v>3.3781249999999998</v>
      </c>
      <c r="M108" s="220">
        <v>3.1488160000000001</v>
      </c>
      <c r="N108" s="220">
        <v>1138864000</v>
      </c>
      <c r="O108" s="220"/>
      <c r="P108" s="196">
        <f t="shared" si="23"/>
        <v>284019.80792079214</v>
      </c>
      <c r="Q108" s="196">
        <f t="shared" si="113"/>
        <v>142274.28570362512</v>
      </c>
      <c r="R108" s="196">
        <f t="shared" si="114"/>
        <v>121662.94799031923</v>
      </c>
      <c r="S108" s="196">
        <f t="shared" si="26"/>
        <v>0</v>
      </c>
      <c r="T108" s="224"/>
      <c r="U108" s="196">
        <f t="shared" si="16"/>
        <v>315610.29561526095</v>
      </c>
      <c r="V108" s="196">
        <f t="shared" si="17"/>
        <v>315610.29561526095</v>
      </c>
      <c r="W108" s="196">
        <f t="shared" si="18"/>
        <v>547957.04161473643</v>
      </c>
      <c r="X108" s="200">
        <f t="shared" si="19"/>
        <v>0.54795704161473646</v>
      </c>
      <c r="Y108" s="269">
        <f t="shared" si="20"/>
        <v>547957.04161473643</v>
      </c>
      <c r="Z108" s="200">
        <f t="shared" si="21"/>
        <v>0.54795704161473646</v>
      </c>
      <c r="AA108" s="255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</row>
    <row r="109" spans="1:46" ht="19.5" customHeight="1">
      <c r="A109" s="218" t="s">
        <v>200</v>
      </c>
      <c r="B109" s="219">
        <v>51.450001</v>
      </c>
      <c r="C109" s="220">
        <v>55.07</v>
      </c>
      <c r="D109" s="220">
        <v>51.34</v>
      </c>
      <c r="E109" s="220">
        <v>55.029998999999997</v>
      </c>
      <c r="F109" s="220">
        <v>47.863543999999997</v>
      </c>
      <c r="G109" s="220">
        <v>3400285100</v>
      </c>
      <c r="H109" s="225" t="s">
        <v>200</v>
      </c>
      <c r="I109" s="220">
        <v>3.3834379999999999</v>
      </c>
      <c r="J109" s="220">
        <v>3.8359380000000001</v>
      </c>
      <c r="K109" s="220">
        <v>3.36</v>
      </c>
      <c r="L109" s="220">
        <v>3.827188</v>
      </c>
      <c r="M109" s="220">
        <v>3.5673949999999999</v>
      </c>
      <c r="N109" s="220">
        <v>1824924800</v>
      </c>
      <c r="O109" s="220"/>
      <c r="P109" s="196">
        <f t="shared" si="23"/>
        <v>304990.09900990105</v>
      </c>
      <c r="Q109" s="196">
        <f t="shared" si="113"/>
        <v>163310.86351958956</v>
      </c>
      <c r="R109" s="196">
        <f t="shared" si="114"/>
        <v>121662.94799031923</v>
      </c>
      <c r="S109" s="196">
        <f t="shared" si="26"/>
        <v>0</v>
      </c>
      <c r="T109" s="224"/>
      <c r="U109" s="196">
        <f t="shared" si="16"/>
        <v>330289.49937763717</v>
      </c>
      <c r="V109" s="196">
        <f t="shared" si="17"/>
        <v>330289.49937763717</v>
      </c>
      <c r="W109" s="196">
        <f t="shared" si="18"/>
        <v>589963.91051980981</v>
      </c>
      <c r="X109" s="200">
        <f t="shared" si="19"/>
        <v>0.58996391051980979</v>
      </c>
      <c r="Y109" s="269">
        <f t="shared" si="20"/>
        <v>589963.91051980981</v>
      </c>
      <c r="Z109" s="200">
        <f t="shared" si="21"/>
        <v>0.58996391051980979</v>
      </c>
      <c r="AA109" s="255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</row>
    <row r="110" spans="1:46" ht="19.5" customHeight="1">
      <c r="A110" s="218" t="s">
        <v>201</v>
      </c>
      <c r="B110" s="219">
        <v>54.68</v>
      </c>
      <c r="C110" s="220">
        <v>54.77</v>
      </c>
      <c r="D110" s="220">
        <v>48.650002000000001</v>
      </c>
      <c r="E110" s="220">
        <v>51.310001</v>
      </c>
      <c r="F110" s="220">
        <v>44.627986999999997</v>
      </c>
      <c r="G110" s="220">
        <v>4567776300</v>
      </c>
      <c r="H110" s="225" t="s">
        <v>201</v>
      </c>
      <c r="I110" s="220">
        <v>3.78125</v>
      </c>
      <c r="J110" s="220">
        <v>3.8031250000000001</v>
      </c>
      <c r="K110" s="220">
        <v>2.9750000000000001</v>
      </c>
      <c r="L110" s="220">
        <v>3.2956249999999998</v>
      </c>
      <c r="M110" s="220">
        <v>3.0719150000000002</v>
      </c>
      <c r="N110" s="220">
        <v>3321216000</v>
      </c>
      <c r="O110" s="220"/>
      <c r="P110" s="196">
        <f t="shared" si="23"/>
        <v>289009.9128712872</v>
      </c>
      <c r="Q110" s="196">
        <f t="shared" si="113"/>
        <v>144598.16040796993</v>
      </c>
      <c r="R110" s="196">
        <f t="shared" si="114"/>
        <v>121662.94799031923</v>
      </c>
      <c r="S110" s="196">
        <f t="shared" si="26"/>
        <v>0</v>
      </c>
      <c r="T110" s="224"/>
      <c r="U110" s="196">
        <f t="shared" si="16"/>
        <v>319103.36908060749</v>
      </c>
      <c r="V110" s="196">
        <f t="shared" si="17"/>
        <v>319103.36908060749</v>
      </c>
      <c r="W110" s="196">
        <f t="shared" si="18"/>
        <v>555271.02126957639</v>
      </c>
      <c r="X110" s="200">
        <f t="shared" si="19"/>
        <v>0.55527102126957639</v>
      </c>
      <c r="Y110" s="269">
        <f t="shared" si="20"/>
        <v>555271.02126957639</v>
      </c>
      <c r="Z110" s="200">
        <f t="shared" si="21"/>
        <v>0.55527102126957639</v>
      </c>
      <c r="AA110" s="255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</row>
    <row r="111" spans="1:46" ht="19.5" customHeight="1">
      <c r="A111" s="218" t="s">
        <v>202</v>
      </c>
      <c r="B111" s="272">
        <v>51.09</v>
      </c>
      <c r="C111" s="273">
        <v>52.84</v>
      </c>
      <c r="D111" s="273">
        <v>49.18</v>
      </c>
      <c r="E111" s="273">
        <v>51.220001000000003</v>
      </c>
      <c r="F111" s="273">
        <v>44.549709</v>
      </c>
      <c r="G111" s="273">
        <v>2233867700</v>
      </c>
      <c r="H111" s="275" t="s">
        <v>202</v>
      </c>
      <c r="I111" s="273">
        <v>3.2581250000000002</v>
      </c>
      <c r="J111" s="273">
        <v>3.481563</v>
      </c>
      <c r="K111" s="273">
        <v>2.9718749999999998</v>
      </c>
      <c r="L111" s="273">
        <v>3.100625</v>
      </c>
      <c r="M111" s="273">
        <v>2.8901520000000001</v>
      </c>
      <c r="N111" s="273">
        <v>2457235200</v>
      </c>
      <c r="O111" s="273"/>
      <c r="P111" s="196">
        <f t="shared" si="23"/>
        <v>292158.41584158421</v>
      </c>
      <c r="Q111" s="196">
        <f t="shared" si="113"/>
        <v>144446.27158401196</v>
      </c>
      <c r="R111" s="196">
        <f t="shared" si="114"/>
        <v>121662.94799031923</v>
      </c>
      <c r="S111" s="196">
        <f t="shared" si="26"/>
        <v>0</v>
      </c>
      <c r="T111" s="274">
        <f>(P111-P99)/P99</f>
        <v>0.14692161504380594</v>
      </c>
      <c r="U111" s="196">
        <f t="shared" si="16"/>
        <v>321307.32115981542</v>
      </c>
      <c r="V111" s="196">
        <f t="shared" si="17"/>
        <v>321307.32115981542</v>
      </c>
      <c r="W111" s="196">
        <f t="shared" si="18"/>
        <v>558267.6354159154</v>
      </c>
      <c r="X111" s="200">
        <f t="shared" si="19"/>
        <v>0.5582676354159154</v>
      </c>
      <c r="Y111" s="269">
        <f t="shared" si="20"/>
        <v>558267.6354159154</v>
      </c>
      <c r="Z111" s="200">
        <f t="shared" si="21"/>
        <v>0.5582676354159154</v>
      </c>
      <c r="AA111" s="255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</row>
    <row r="112" spans="1:46" ht="19.5" customHeight="1">
      <c r="A112" s="218" t="s">
        <v>203</v>
      </c>
      <c r="B112" s="219">
        <v>51.27</v>
      </c>
      <c r="C112" s="220">
        <v>51.470001000000003</v>
      </c>
      <c r="D112" s="220">
        <v>41.610000999999997</v>
      </c>
      <c r="E112" s="220">
        <v>45.130001</v>
      </c>
      <c r="F112" s="220">
        <v>39.293712999999997</v>
      </c>
      <c r="G112" s="220">
        <v>4828694600</v>
      </c>
      <c r="H112" s="225" t="s">
        <v>203</v>
      </c>
      <c r="I112" s="220">
        <v>3.1062500000000002</v>
      </c>
      <c r="J112" s="220">
        <v>3.125</v>
      </c>
      <c r="K112" s="220">
        <v>2.0165630000000001</v>
      </c>
      <c r="L112" s="220">
        <v>2.345313</v>
      </c>
      <c r="M112" s="220">
        <v>2.3036129999999999</v>
      </c>
      <c r="N112" s="220">
        <v>8814496000</v>
      </c>
      <c r="O112" s="220"/>
      <c r="P112" s="196">
        <f t="shared" si="23"/>
        <v>247188.12475247527</v>
      </c>
      <c r="Q112" s="196">
        <f>((Q111+R111)/2)*K112/K111</f>
        <v>90284.080950994263</v>
      </c>
      <c r="R112" s="196">
        <f>(Q111+R111)/2</f>
        <v>133054.60978716559</v>
      </c>
      <c r="S112" s="196">
        <f t="shared" si="26"/>
        <v>0</v>
      </c>
      <c r="T112" s="224"/>
      <c r="U112" s="196">
        <f t="shared" si="16"/>
        <v>300764.11272241164</v>
      </c>
      <c r="V112" s="196">
        <f t="shared" si="17"/>
        <v>300764.11272241164</v>
      </c>
      <c r="W112" s="196">
        <f t="shared" si="18"/>
        <v>470526.81549063511</v>
      </c>
      <c r="X112" s="200">
        <f t="shared" si="19"/>
        <v>0.47052681549063513</v>
      </c>
      <c r="Y112" s="269">
        <f t="shared" si="20"/>
        <v>470526.81549063511</v>
      </c>
      <c r="Z112" s="200">
        <f t="shared" si="21"/>
        <v>0.47052681549063513</v>
      </c>
      <c r="AA112" s="255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</row>
    <row r="113" spans="1:46" ht="19.5" customHeight="1">
      <c r="A113" s="218" t="s">
        <v>204</v>
      </c>
      <c r="B113" s="219">
        <v>45.5</v>
      </c>
      <c r="C113" s="220">
        <v>45.880001</v>
      </c>
      <c r="D113" s="220">
        <v>42.150002000000001</v>
      </c>
      <c r="E113" s="220">
        <v>42.950001</v>
      </c>
      <c r="F113" s="220">
        <v>37.395637999999998</v>
      </c>
      <c r="G113" s="220">
        <v>3020516600</v>
      </c>
      <c r="H113" s="225" t="s">
        <v>204</v>
      </c>
      <c r="I113" s="220">
        <v>2.4065629999999998</v>
      </c>
      <c r="J113" s="220">
        <v>2.4496880000000001</v>
      </c>
      <c r="K113" s="220">
        <v>2.0665629999999999</v>
      </c>
      <c r="L113" s="220">
        <v>2.1481249999999998</v>
      </c>
      <c r="M113" s="220">
        <v>2.109931</v>
      </c>
      <c r="N113" s="220">
        <v>6540435200</v>
      </c>
      <c r="O113" s="220"/>
      <c r="P113" s="196">
        <f t="shared" si="23"/>
        <v>250396.05148514855</v>
      </c>
      <c r="Q113" s="196">
        <f t="shared" ref="Q113:Q123" si="115">Q112*K113/K112</f>
        <v>92522.644312292512</v>
      </c>
      <c r="R113" s="196">
        <f t="shared" ref="R113:R123" si="116">R112</f>
        <v>133054.60978716559</v>
      </c>
      <c r="S113" s="196">
        <f t="shared" si="26"/>
        <v>0</v>
      </c>
      <c r="T113" s="224"/>
      <c r="U113" s="196">
        <f t="shared" si="16"/>
        <v>303009.66143528291</v>
      </c>
      <c r="V113" s="196">
        <f t="shared" si="17"/>
        <v>303009.66143528291</v>
      </c>
      <c r="W113" s="196">
        <f t="shared" si="18"/>
        <v>475973.30558460666</v>
      </c>
      <c r="X113" s="200">
        <f t="shared" si="19"/>
        <v>0.47597330558460665</v>
      </c>
      <c r="Y113" s="269">
        <f t="shared" si="20"/>
        <v>475973.30558460666</v>
      </c>
      <c r="Z113" s="200">
        <f t="shared" si="21"/>
        <v>0.47597330558460665</v>
      </c>
      <c r="AA113" s="255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</row>
    <row r="114" spans="1:46" ht="19.5" customHeight="1">
      <c r="A114" s="218" t="s">
        <v>205</v>
      </c>
      <c r="B114" s="219">
        <v>42.919998</v>
      </c>
      <c r="C114" s="220">
        <v>45.07</v>
      </c>
      <c r="D114" s="220">
        <v>41.049999</v>
      </c>
      <c r="E114" s="220">
        <v>43.720001000000003</v>
      </c>
      <c r="F114" s="220">
        <v>38.066054999999999</v>
      </c>
      <c r="G114" s="220">
        <v>3404279700</v>
      </c>
      <c r="H114" s="225" t="s">
        <v>205</v>
      </c>
      <c r="I114" s="220">
        <v>2.1303130000000001</v>
      </c>
      <c r="J114" s="220">
        <v>2.3265630000000002</v>
      </c>
      <c r="K114" s="220">
        <v>1.937813</v>
      </c>
      <c r="L114" s="220">
        <v>2.1859380000000002</v>
      </c>
      <c r="M114" s="220">
        <v>2.1470720000000001</v>
      </c>
      <c r="N114" s="220">
        <v>8812089600</v>
      </c>
      <c r="O114" s="220"/>
      <c r="P114" s="196">
        <f t="shared" si="23"/>
        <v>243861.38019801985</v>
      </c>
      <c r="Q114" s="196">
        <f t="shared" si="115"/>
        <v>86758.343656949481</v>
      </c>
      <c r="R114" s="196">
        <f t="shared" si="116"/>
        <v>133054.60978716559</v>
      </c>
      <c r="S114" s="196">
        <f t="shared" si="26"/>
        <v>0</v>
      </c>
      <c r="T114" s="224"/>
      <c r="U114" s="196">
        <f t="shared" si="16"/>
        <v>298435.39153429284</v>
      </c>
      <c r="V114" s="196">
        <f t="shared" si="17"/>
        <v>298435.39153429284</v>
      </c>
      <c r="W114" s="196">
        <f t="shared" si="18"/>
        <v>463674.33364213491</v>
      </c>
      <c r="X114" s="200">
        <f t="shared" si="19"/>
        <v>0.46367433364213489</v>
      </c>
      <c r="Y114" s="269">
        <f t="shared" si="20"/>
        <v>463674.33364213491</v>
      </c>
      <c r="Z114" s="200">
        <f t="shared" si="21"/>
        <v>0.46367433364213489</v>
      </c>
      <c r="AA114" s="255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</row>
    <row r="115" spans="1:46" ht="19.5" customHeight="1">
      <c r="A115" s="218" t="s">
        <v>206</v>
      </c>
      <c r="B115" s="219">
        <v>44.419998</v>
      </c>
      <c r="C115" s="220">
        <v>48.060001</v>
      </c>
      <c r="D115" s="220">
        <v>43.68</v>
      </c>
      <c r="E115" s="220">
        <v>47.209999000000003</v>
      </c>
      <c r="F115" s="220">
        <v>41.136848000000001</v>
      </c>
      <c r="G115" s="220">
        <v>2616810900</v>
      </c>
      <c r="H115" s="225" t="s">
        <v>206</v>
      </c>
      <c r="I115" s="220">
        <v>2.2640630000000002</v>
      </c>
      <c r="J115" s="220">
        <v>2.6231249999999999</v>
      </c>
      <c r="K115" s="220">
        <v>2.1759379999999999</v>
      </c>
      <c r="L115" s="220">
        <v>2.5265629999999999</v>
      </c>
      <c r="M115" s="220">
        <v>2.4816400000000001</v>
      </c>
      <c r="N115" s="220">
        <v>8311296000</v>
      </c>
      <c r="O115" s="220"/>
      <c r="P115" s="196">
        <f t="shared" si="23"/>
        <v>259485.14851485152</v>
      </c>
      <c r="Q115" s="196">
        <f t="shared" si="115"/>
        <v>97419.501665132455</v>
      </c>
      <c r="R115" s="196">
        <f t="shared" si="116"/>
        <v>133054.60978716559</v>
      </c>
      <c r="S115" s="196">
        <f t="shared" si="26"/>
        <v>0</v>
      </c>
      <c r="T115" s="224"/>
      <c r="U115" s="196">
        <f t="shared" si="16"/>
        <v>309372.02935607499</v>
      </c>
      <c r="V115" s="196">
        <f t="shared" si="17"/>
        <v>309372.02935607499</v>
      </c>
      <c r="W115" s="196">
        <f t="shared" si="18"/>
        <v>489959.25996714958</v>
      </c>
      <c r="X115" s="200">
        <f t="shared" si="19"/>
        <v>0.48995925996714956</v>
      </c>
      <c r="Y115" s="269">
        <f t="shared" si="20"/>
        <v>489959.25996714958</v>
      </c>
      <c r="Z115" s="200">
        <f t="shared" si="21"/>
        <v>0.48995925996714956</v>
      </c>
      <c r="AA115" s="255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</row>
    <row r="116" spans="1:46" ht="19.5" customHeight="1">
      <c r="A116" s="218" t="s">
        <v>207</v>
      </c>
      <c r="B116" s="219">
        <v>47.23</v>
      </c>
      <c r="C116" s="220">
        <v>50.470001000000003</v>
      </c>
      <c r="D116" s="220">
        <v>47.220001000000003</v>
      </c>
      <c r="E116" s="220">
        <v>50.009998000000003</v>
      </c>
      <c r="F116" s="220">
        <v>43.576656</v>
      </c>
      <c r="G116" s="220">
        <v>2682797700</v>
      </c>
      <c r="H116" s="225" t="s">
        <v>207</v>
      </c>
      <c r="I116" s="220">
        <v>2.5293749999999999</v>
      </c>
      <c r="J116" s="220">
        <v>2.880938</v>
      </c>
      <c r="K116" s="220">
        <v>2.5293749999999999</v>
      </c>
      <c r="L116" s="220">
        <v>2.828125</v>
      </c>
      <c r="M116" s="220">
        <v>2.777841</v>
      </c>
      <c r="N116" s="220">
        <v>9386915200</v>
      </c>
      <c r="O116" s="220"/>
      <c r="P116" s="196">
        <f t="shared" si="23"/>
        <v>280514.85742574267</v>
      </c>
      <c r="Q116" s="196">
        <f t="shared" si="115"/>
        <v>113243.32403967594</v>
      </c>
      <c r="R116" s="196">
        <f t="shared" si="116"/>
        <v>133054.60978716559</v>
      </c>
      <c r="S116" s="196">
        <f t="shared" si="26"/>
        <v>0</v>
      </c>
      <c r="T116" s="224"/>
      <c r="U116" s="196">
        <f t="shared" si="16"/>
        <v>324092.82559369883</v>
      </c>
      <c r="V116" s="196">
        <f t="shared" si="17"/>
        <v>324092.82559369883</v>
      </c>
      <c r="W116" s="196">
        <f t="shared" si="18"/>
        <v>526812.7912525842</v>
      </c>
      <c r="X116" s="200">
        <f t="shared" si="19"/>
        <v>0.52681279125258418</v>
      </c>
      <c r="Y116" s="269">
        <f t="shared" si="20"/>
        <v>526812.7912525842</v>
      </c>
      <c r="Z116" s="200">
        <f t="shared" si="21"/>
        <v>0.52681279125258418</v>
      </c>
      <c r="AA116" s="255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</row>
    <row r="117" spans="1:46" ht="19.5" customHeight="1">
      <c r="A117" s="218" t="s">
        <v>208</v>
      </c>
      <c r="B117" s="219">
        <v>49.919998</v>
      </c>
      <c r="C117" s="220">
        <v>50.610000999999997</v>
      </c>
      <c r="D117" s="220">
        <v>44.970001000000003</v>
      </c>
      <c r="E117" s="220">
        <v>45.169998</v>
      </c>
      <c r="F117" s="220">
        <v>39.359279999999998</v>
      </c>
      <c r="G117" s="220">
        <v>3542909100</v>
      </c>
      <c r="H117" s="225" t="s">
        <v>208</v>
      </c>
      <c r="I117" s="220">
        <v>2.811563</v>
      </c>
      <c r="J117" s="220">
        <v>2.892188</v>
      </c>
      <c r="K117" s="220">
        <v>2.265625</v>
      </c>
      <c r="L117" s="220">
        <v>2.2921879999999999</v>
      </c>
      <c r="M117" s="220">
        <v>2.251433</v>
      </c>
      <c r="N117" s="220">
        <v>10309196800</v>
      </c>
      <c r="O117" s="220"/>
      <c r="P117" s="196">
        <f t="shared" si="23"/>
        <v>267148.52079207927</v>
      </c>
      <c r="Q117" s="196">
        <f t="shared" si="115"/>
        <v>101434.9023088276</v>
      </c>
      <c r="R117" s="196">
        <f t="shared" si="116"/>
        <v>133054.60978716559</v>
      </c>
      <c r="S117" s="196">
        <f t="shared" si="26"/>
        <v>0</v>
      </c>
      <c r="T117" s="224"/>
      <c r="U117" s="196">
        <f t="shared" si="16"/>
        <v>314736.38995013444</v>
      </c>
      <c r="V117" s="196">
        <f t="shared" si="17"/>
        <v>314736.38995013444</v>
      </c>
      <c r="W117" s="196">
        <f t="shared" si="18"/>
        <v>501638.03288807248</v>
      </c>
      <c r="X117" s="200">
        <f t="shared" si="19"/>
        <v>0.50163803288807252</v>
      </c>
      <c r="Y117" s="269">
        <f t="shared" si="20"/>
        <v>501638.03288807248</v>
      </c>
      <c r="Z117" s="200">
        <f t="shared" si="21"/>
        <v>0.50163803288807252</v>
      </c>
      <c r="AA117" s="255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</row>
    <row r="118" spans="1:46" ht="19.5" customHeight="1">
      <c r="A118" s="218" t="s">
        <v>209</v>
      </c>
      <c r="B118" s="219">
        <v>44.810001</v>
      </c>
      <c r="C118" s="220">
        <v>46.150002000000001</v>
      </c>
      <c r="D118" s="220">
        <v>43.299999</v>
      </c>
      <c r="E118" s="220">
        <v>45.459999000000003</v>
      </c>
      <c r="F118" s="220">
        <v>39.639614000000002</v>
      </c>
      <c r="G118" s="220">
        <v>3953264300</v>
      </c>
      <c r="H118" s="225" t="s">
        <v>209</v>
      </c>
      <c r="I118" s="220">
        <v>2.2509380000000001</v>
      </c>
      <c r="J118" s="220">
        <v>2.38375</v>
      </c>
      <c r="K118" s="220">
        <v>2.0918749999999999</v>
      </c>
      <c r="L118" s="220">
        <v>2.3021880000000001</v>
      </c>
      <c r="M118" s="220">
        <v>2.2621950000000002</v>
      </c>
      <c r="N118" s="220">
        <v>12459043200</v>
      </c>
      <c r="O118" s="220"/>
      <c r="P118" s="196">
        <f t="shared" si="23"/>
        <v>257227.71683168324</v>
      </c>
      <c r="Q118" s="196">
        <f t="shared" si="115"/>
        <v>93655.89462831612</v>
      </c>
      <c r="R118" s="196">
        <f t="shared" si="116"/>
        <v>133054.60978716559</v>
      </c>
      <c r="S118" s="196">
        <f t="shared" si="26"/>
        <v>0</v>
      </c>
      <c r="T118" s="224"/>
      <c r="U118" s="196">
        <f t="shared" si="16"/>
        <v>307791.82717785722</v>
      </c>
      <c r="V118" s="196">
        <f t="shared" si="17"/>
        <v>307791.82717785722</v>
      </c>
      <c r="W118" s="196">
        <f t="shared" si="18"/>
        <v>483938.22124716494</v>
      </c>
      <c r="X118" s="200">
        <f t="shared" si="19"/>
        <v>0.48393822124716496</v>
      </c>
      <c r="Y118" s="269">
        <f t="shared" si="20"/>
        <v>483938.22124716494</v>
      </c>
      <c r="Z118" s="200">
        <f t="shared" si="21"/>
        <v>0.48393822124716496</v>
      </c>
      <c r="AA118" s="255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</row>
    <row r="119" spans="1:46" ht="19.5" customHeight="1">
      <c r="A119" s="218" t="s">
        <v>210</v>
      </c>
      <c r="B119" s="219">
        <v>45.509998000000003</v>
      </c>
      <c r="C119" s="220">
        <v>48.57</v>
      </c>
      <c r="D119" s="220">
        <v>44.299999</v>
      </c>
      <c r="E119" s="220">
        <v>46.119999</v>
      </c>
      <c r="F119" s="220">
        <v>40.215099000000002</v>
      </c>
      <c r="G119" s="220">
        <v>2893866300</v>
      </c>
      <c r="H119" s="225" t="s">
        <v>210</v>
      </c>
      <c r="I119" s="220">
        <v>2.3031250000000001</v>
      </c>
      <c r="J119" s="220">
        <v>2.610938</v>
      </c>
      <c r="K119" s="220">
        <v>2.1803129999999999</v>
      </c>
      <c r="L119" s="220">
        <v>2.3462499999999999</v>
      </c>
      <c r="M119" s="220">
        <v>2.305491</v>
      </c>
      <c r="N119" s="220">
        <v>8982672000</v>
      </c>
      <c r="O119" s="220"/>
      <c r="P119" s="196">
        <f t="shared" si="23"/>
        <v>263168.31089108915</v>
      </c>
      <c r="Q119" s="196">
        <f t="shared" si="115"/>
        <v>97615.375959246041</v>
      </c>
      <c r="R119" s="196">
        <f t="shared" si="116"/>
        <v>133054.60978716559</v>
      </c>
      <c r="S119" s="196">
        <f t="shared" si="26"/>
        <v>0</v>
      </c>
      <c r="T119" s="224"/>
      <c r="U119" s="196">
        <f t="shared" si="16"/>
        <v>311950.24301944138</v>
      </c>
      <c r="V119" s="196">
        <f t="shared" si="17"/>
        <v>311950.24301944138</v>
      </c>
      <c r="W119" s="196">
        <f t="shared" si="18"/>
        <v>493838.29663750081</v>
      </c>
      <c r="X119" s="200">
        <f t="shared" si="19"/>
        <v>0.49383829663750078</v>
      </c>
      <c r="Y119" s="269">
        <f t="shared" si="20"/>
        <v>493838.29663750081</v>
      </c>
      <c r="Z119" s="200">
        <f t="shared" si="21"/>
        <v>0.49383829663750078</v>
      </c>
      <c r="AA119" s="255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</row>
    <row r="120" spans="1:46" ht="19.5" customHeight="1">
      <c r="A120" s="218" t="s">
        <v>211</v>
      </c>
      <c r="B120" s="219">
        <v>46.869999</v>
      </c>
      <c r="C120" s="220">
        <v>47.080002</v>
      </c>
      <c r="D120" s="220">
        <v>37.18</v>
      </c>
      <c r="E120" s="220">
        <v>38.909999999999997</v>
      </c>
      <c r="F120" s="220">
        <v>33.928226000000002</v>
      </c>
      <c r="G120" s="220">
        <v>5188670400</v>
      </c>
      <c r="H120" s="225" t="s">
        <v>211</v>
      </c>
      <c r="I120" s="220">
        <v>2.4240629999999999</v>
      </c>
      <c r="J120" s="220">
        <v>2.4440629999999999</v>
      </c>
      <c r="K120" s="220">
        <v>1.4624999999999999</v>
      </c>
      <c r="L120" s="220">
        <v>1.6368750000000001</v>
      </c>
      <c r="M120" s="220">
        <v>1.6084400000000001</v>
      </c>
      <c r="N120" s="220">
        <v>16277628800</v>
      </c>
      <c r="O120" s="220"/>
      <c r="P120" s="196">
        <f t="shared" si="23"/>
        <v>220871.28712871292</v>
      </c>
      <c r="Q120" s="196">
        <f t="shared" si="115"/>
        <v>65477.978317974215</v>
      </c>
      <c r="R120" s="196">
        <f t="shared" si="116"/>
        <v>133054.60978716559</v>
      </c>
      <c r="S120" s="196">
        <f t="shared" si="26"/>
        <v>0</v>
      </c>
      <c r="T120" s="224"/>
      <c r="U120" s="196">
        <f t="shared" si="16"/>
        <v>282342.32638577803</v>
      </c>
      <c r="V120" s="196">
        <f t="shared" si="17"/>
        <v>282342.32638577803</v>
      </c>
      <c r="W120" s="196">
        <f t="shared" si="18"/>
        <v>419403.87523385271</v>
      </c>
      <c r="X120" s="200">
        <f t="shared" si="19"/>
        <v>0.4194038752338527</v>
      </c>
      <c r="Y120" s="269">
        <f t="shared" si="20"/>
        <v>419403.87523385271</v>
      </c>
      <c r="Z120" s="200">
        <f t="shared" si="21"/>
        <v>0.4194038752338527</v>
      </c>
      <c r="AA120" s="255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</row>
    <row r="121" spans="1:46" ht="19.5" customHeight="1">
      <c r="A121" s="218" t="s">
        <v>212</v>
      </c>
      <c r="B121" s="219">
        <v>38.840000000000003</v>
      </c>
      <c r="C121" s="220">
        <v>38.970001000000003</v>
      </c>
      <c r="D121" s="220">
        <v>28.09</v>
      </c>
      <c r="E121" s="220">
        <v>32.889999000000003</v>
      </c>
      <c r="F121" s="220">
        <v>28.698312999999999</v>
      </c>
      <c r="G121" s="220">
        <v>7240779800</v>
      </c>
      <c r="H121" s="225" t="s">
        <v>212</v>
      </c>
      <c r="I121" s="220">
        <v>1.6125</v>
      </c>
      <c r="J121" s="220">
        <v>1.6271880000000001</v>
      </c>
      <c r="K121" s="220">
        <v>0.79812499999999997</v>
      </c>
      <c r="L121" s="220">
        <v>1.086875</v>
      </c>
      <c r="M121" s="220">
        <v>1.0679940000000001</v>
      </c>
      <c r="N121" s="220">
        <v>38949555200</v>
      </c>
      <c r="O121" s="220"/>
      <c r="P121" s="196">
        <f t="shared" si="23"/>
        <v>166871.28712871289</v>
      </c>
      <c r="Q121" s="196">
        <f t="shared" si="115"/>
        <v>35733.067654723534</v>
      </c>
      <c r="R121" s="196">
        <f t="shared" si="116"/>
        <v>133054.60978716559</v>
      </c>
      <c r="S121" s="196">
        <f t="shared" si="26"/>
        <v>0</v>
      </c>
      <c r="T121" s="224"/>
      <c r="U121" s="196">
        <f t="shared" si="16"/>
        <v>244542.32638577797</v>
      </c>
      <c r="V121" s="196">
        <f t="shared" si="17"/>
        <v>244542.32638577797</v>
      </c>
      <c r="W121" s="196">
        <f t="shared" si="18"/>
        <v>335658.96457060205</v>
      </c>
      <c r="X121" s="200">
        <f t="shared" si="19"/>
        <v>0.33565896457060207</v>
      </c>
      <c r="Y121" s="269">
        <f t="shared" si="20"/>
        <v>335658.96457060205</v>
      </c>
      <c r="Z121" s="200">
        <f t="shared" si="21"/>
        <v>0.33565896457060207</v>
      </c>
      <c r="AA121" s="255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</row>
    <row r="122" spans="1:46" ht="21" customHeight="1">
      <c r="A122" s="276" t="s">
        <v>213</v>
      </c>
      <c r="B122" s="277">
        <v>32.810001</v>
      </c>
      <c r="C122" s="278">
        <v>34.009998000000003</v>
      </c>
      <c r="D122" s="278">
        <v>25.049999</v>
      </c>
      <c r="E122" s="278">
        <v>29.120000999999998</v>
      </c>
      <c r="F122" s="278">
        <v>25.408783</v>
      </c>
      <c r="G122" s="278">
        <v>3919285900</v>
      </c>
      <c r="H122" s="279" t="s">
        <v>213</v>
      </c>
      <c r="I122" s="278">
        <v>1.0856250000000001</v>
      </c>
      <c r="J122" s="278">
        <v>1.165313</v>
      </c>
      <c r="K122" s="278">
        <v>0.61624999999999996</v>
      </c>
      <c r="L122" s="278">
        <v>0.82625000000000004</v>
      </c>
      <c r="M122" s="278">
        <v>0.81189699999999998</v>
      </c>
      <c r="N122" s="278">
        <v>30249542400</v>
      </c>
      <c r="O122" s="278"/>
      <c r="P122" s="196">
        <f t="shared" si="23"/>
        <v>148811.87524752476</v>
      </c>
      <c r="Q122" s="196">
        <f t="shared" si="115"/>
        <v>27590.293428001103</v>
      </c>
      <c r="R122" s="196">
        <f t="shared" si="116"/>
        <v>133054.60978716559</v>
      </c>
      <c r="S122" s="196">
        <f t="shared" si="26"/>
        <v>0</v>
      </c>
      <c r="T122" s="280"/>
      <c r="U122" s="227">
        <f t="shared" si="16"/>
        <v>231900.73806894629</v>
      </c>
      <c r="V122" s="196">
        <f t="shared" si="17"/>
        <v>231900.73806894629</v>
      </c>
      <c r="W122" s="227">
        <f t="shared" si="18"/>
        <v>309456.77846269147</v>
      </c>
      <c r="X122" s="281">
        <f t="shared" si="19"/>
        <v>0.30945677846269148</v>
      </c>
      <c r="Y122" s="282">
        <f t="shared" si="20"/>
        <v>309456.77846269147</v>
      </c>
      <c r="Z122" s="281">
        <f t="shared" si="21"/>
        <v>0.30945677846269148</v>
      </c>
      <c r="AA122" s="283"/>
      <c r="AB122" s="284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</row>
    <row r="123" spans="1:46" ht="19.5" customHeight="1">
      <c r="A123" s="218" t="s">
        <v>214</v>
      </c>
      <c r="B123" s="272">
        <v>28.5</v>
      </c>
      <c r="C123" s="273">
        <v>30.83</v>
      </c>
      <c r="D123" s="273">
        <v>26.84</v>
      </c>
      <c r="E123" s="273">
        <v>29.74</v>
      </c>
      <c r="F123" s="273">
        <v>25.949766</v>
      </c>
      <c r="G123" s="273">
        <v>2944238700</v>
      </c>
      <c r="H123" s="275" t="s">
        <v>214</v>
      </c>
      <c r="I123" s="273">
        <v>0.79156300000000002</v>
      </c>
      <c r="J123" s="273">
        <v>0.91156300000000001</v>
      </c>
      <c r="K123" s="273">
        <v>0.69718800000000003</v>
      </c>
      <c r="L123" s="273">
        <v>0.84031299999999998</v>
      </c>
      <c r="M123" s="273">
        <v>0.82571499999999998</v>
      </c>
      <c r="N123" s="273">
        <v>22043404800</v>
      </c>
      <c r="O123" s="273"/>
      <c r="P123" s="196">
        <f t="shared" si="23"/>
        <v>159445.54455445547</v>
      </c>
      <c r="Q123" s="196">
        <f t="shared" si="115"/>
        <v>31213.990254736284</v>
      </c>
      <c r="R123" s="196">
        <f t="shared" si="116"/>
        <v>133054.60978716559</v>
      </c>
      <c r="S123" s="196">
        <f t="shared" si="26"/>
        <v>0</v>
      </c>
      <c r="T123" s="274">
        <f>(P123-P111)/P111</f>
        <v>-0.45424969499796669</v>
      </c>
      <c r="U123" s="196">
        <f t="shared" si="16"/>
        <v>239344.30658379779</v>
      </c>
      <c r="V123" s="196">
        <f t="shared" si="17"/>
        <v>239344.30658379779</v>
      </c>
      <c r="W123" s="196">
        <f t="shared" si="18"/>
        <v>323714.14459635736</v>
      </c>
      <c r="X123" s="200">
        <f t="shared" si="19"/>
        <v>0.32371414459635739</v>
      </c>
      <c r="Y123" s="269">
        <f t="shared" si="20"/>
        <v>323714.14459635736</v>
      </c>
      <c r="Z123" s="200">
        <f t="shared" si="21"/>
        <v>0.32371414459635739</v>
      </c>
      <c r="AA123" s="255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</row>
    <row r="124" spans="1:46" ht="19.5" customHeight="1">
      <c r="A124" s="218" t="s">
        <v>215</v>
      </c>
      <c r="B124" s="219">
        <v>29.75</v>
      </c>
      <c r="C124" s="220">
        <v>31.629999000000002</v>
      </c>
      <c r="D124" s="220">
        <v>27.959999</v>
      </c>
      <c r="E124" s="220">
        <v>29.059999000000001</v>
      </c>
      <c r="F124" s="220">
        <v>25.393248</v>
      </c>
      <c r="G124" s="220">
        <v>2829542600</v>
      </c>
      <c r="H124" s="225" t="s">
        <v>215</v>
      </c>
      <c r="I124" s="220">
        <v>0.84624999999999995</v>
      </c>
      <c r="J124" s="220">
        <v>0.95156300000000005</v>
      </c>
      <c r="K124" s="220">
        <v>0.73875000000000002</v>
      </c>
      <c r="L124" s="220">
        <v>0.79156300000000002</v>
      </c>
      <c r="M124" s="220">
        <v>0.77781199999999995</v>
      </c>
      <c r="N124" s="220">
        <v>19043852800</v>
      </c>
      <c r="O124" s="220"/>
      <c r="P124" s="196">
        <f t="shared" si="23"/>
        <v>166099.00396039608</v>
      </c>
      <c r="Q124" s="196">
        <f>((Q123+R123)/2)*K124/K123</f>
        <v>87030.634693192507</v>
      </c>
      <c r="R124" s="196">
        <f>(Q123+R123)/2</f>
        <v>82134.300020950934</v>
      </c>
      <c r="S124" s="196">
        <f t="shared" si="26"/>
        <v>0</v>
      </c>
      <c r="T124" s="224"/>
      <c r="U124" s="196">
        <f t="shared" si="16"/>
        <v>195118.23079239012</v>
      </c>
      <c r="V124" s="196">
        <f t="shared" si="17"/>
        <v>195118.23079239012</v>
      </c>
      <c r="W124" s="196">
        <f t="shared" si="18"/>
        <v>335263.93867453956</v>
      </c>
      <c r="X124" s="200">
        <f t="shared" si="19"/>
        <v>0.33526393867453957</v>
      </c>
      <c r="Y124" s="269">
        <f t="shared" si="20"/>
        <v>335263.93867453956</v>
      </c>
      <c r="Z124" s="200">
        <f t="shared" si="21"/>
        <v>0.33526393867453957</v>
      </c>
      <c r="AA124" s="255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</row>
    <row r="125" spans="1:46" ht="19.5" customHeight="1">
      <c r="A125" s="218" t="s">
        <v>216</v>
      </c>
      <c r="B125" s="219">
        <v>28.780000999999999</v>
      </c>
      <c r="C125" s="220">
        <v>31.68</v>
      </c>
      <c r="D125" s="220">
        <v>27.389999</v>
      </c>
      <c r="E125" s="220">
        <v>27.530000999999999</v>
      </c>
      <c r="F125" s="220">
        <v>24.056301000000001</v>
      </c>
      <c r="G125" s="220">
        <v>3324074200</v>
      </c>
      <c r="H125" s="225" t="s">
        <v>216</v>
      </c>
      <c r="I125" s="220">
        <v>0.77687499999999998</v>
      </c>
      <c r="J125" s="220">
        <v>0.94093800000000005</v>
      </c>
      <c r="K125" s="220">
        <v>0.69750000000000001</v>
      </c>
      <c r="L125" s="220">
        <v>0.70374999999999999</v>
      </c>
      <c r="M125" s="220">
        <v>0.69152499999999995</v>
      </c>
      <c r="N125" s="220">
        <v>23277392000</v>
      </c>
      <c r="O125" s="220"/>
      <c r="P125" s="196">
        <f t="shared" si="23"/>
        <v>162712.86534653467</v>
      </c>
      <c r="Q125" s="196">
        <f t="shared" ref="Q125:Q135" si="117">Q124*K125/K124</f>
        <v>82171.056106262971</v>
      </c>
      <c r="R125" s="196">
        <f t="shared" ref="R125:R135" si="118">R124</f>
        <v>82134.300020950934</v>
      </c>
      <c r="S125" s="196">
        <f t="shared" si="26"/>
        <v>0</v>
      </c>
      <c r="T125" s="224"/>
      <c r="U125" s="196">
        <f t="shared" si="16"/>
        <v>192747.93376268717</v>
      </c>
      <c r="V125" s="196">
        <f t="shared" si="17"/>
        <v>192747.93376268717</v>
      </c>
      <c r="W125" s="196">
        <f t="shared" si="18"/>
        <v>327018.22147374856</v>
      </c>
      <c r="X125" s="200">
        <f t="shared" si="19"/>
        <v>0.32701822147374854</v>
      </c>
      <c r="Y125" s="269">
        <f t="shared" si="20"/>
        <v>327018.22147374856</v>
      </c>
      <c r="Z125" s="200">
        <f t="shared" si="21"/>
        <v>0.32701822147374854</v>
      </c>
      <c r="AA125" s="255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</row>
    <row r="126" spans="1:46" ht="22.5" customHeight="1">
      <c r="A126" s="218" t="s">
        <v>217</v>
      </c>
      <c r="B126" s="219">
        <v>27.120000999999998</v>
      </c>
      <c r="C126" s="220">
        <v>31.459999</v>
      </c>
      <c r="D126" s="220">
        <v>25.629999000000002</v>
      </c>
      <c r="E126" s="220">
        <v>30.32</v>
      </c>
      <c r="F126" s="220">
        <v>26.494261000000002</v>
      </c>
      <c r="G126" s="220">
        <v>3805123800</v>
      </c>
      <c r="H126" s="225" t="s">
        <v>217</v>
      </c>
      <c r="I126" s="220">
        <v>0.68343799999999999</v>
      </c>
      <c r="J126" s="220">
        <v>0.90625</v>
      </c>
      <c r="K126" s="220">
        <v>0.60812500000000003</v>
      </c>
      <c r="L126" s="220">
        <v>0.84406300000000001</v>
      </c>
      <c r="M126" s="220">
        <v>0.82940000000000003</v>
      </c>
      <c r="N126" s="220">
        <v>25932819200</v>
      </c>
      <c r="O126" s="220"/>
      <c r="P126" s="196">
        <f t="shared" si="23"/>
        <v>152257.41980198023</v>
      </c>
      <c r="Q126" s="196">
        <f t="shared" si="117"/>
        <v>71641.969167915653</v>
      </c>
      <c r="R126" s="196">
        <f t="shared" si="118"/>
        <v>82134.300020950934</v>
      </c>
      <c r="S126" s="196">
        <f t="shared" si="26"/>
        <v>0</v>
      </c>
      <c r="T126" s="224"/>
      <c r="U126" s="285">
        <f t="shared" si="16"/>
        <v>185429.12188149907</v>
      </c>
      <c r="V126" s="285">
        <f t="shared" si="17"/>
        <v>185429.12188149907</v>
      </c>
      <c r="W126" s="285">
        <f t="shared" si="18"/>
        <v>306033.68899084686</v>
      </c>
      <c r="X126" s="286">
        <f t="shared" si="19"/>
        <v>0.30603368899084687</v>
      </c>
      <c r="Y126" s="287">
        <f t="shared" si="20"/>
        <v>306033.68899084686</v>
      </c>
      <c r="Z126" s="286">
        <f t="shared" si="21"/>
        <v>0.30603368899084687</v>
      </c>
      <c r="AA126" s="255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</row>
    <row r="127" spans="1:46" ht="19.5" customHeight="1">
      <c r="A127" s="218" t="s">
        <v>218</v>
      </c>
      <c r="B127" s="219">
        <v>29.940000999999999</v>
      </c>
      <c r="C127" s="220">
        <v>34.900002000000001</v>
      </c>
      <c r="D127" s="220">
        <v>29.790001</v>
      </c>
      <c r="E127" s="220">
        <v>34.279998999999997</v>
      </c>
      <c r="F127" s="220">
        <v>30.00412</v>
      </c>
      <c r="G127" s="220">
        <v>2991632100</v>
      </c>
      <c r="H127" s="225" t="s">
        <v>218</v>
      </c>
      <c r="I127" s="220">
        <v>0.82031299999999996</v>
      </c>
      <c r="J127" s="220">
        <v>1.105313</v>
      </c>
      <c r="K127" s="220">
        <v>0.8125</v>
      </c>
      <c r="L127" s="220">
        <v>1.0662499999999999</v>
      </c>
      <c r="M127" s="220">
        <v>1.0477270000000001</v>
      </c>
      <c r="N127" s="220">
        <v>17941001600</v>
      </c>
      <c r="O127" s="220"/>
      <c r="P127" s="196">
        <f t="shared" si="23"/>
        <v>176970.30297029705</v>
      </c>
      <c r="Q127" s="196">
        <f t="shared" si="117"/>
        <v>95718.972166793785</v>
      </c>
      <c r="R127" s="196">
        <f t="shared" si="118"/>
        <v>82134.300020950934</v>
      </c>
      <c r="S127" s="196">
        <f t="shared" si="26"/>
        <v>0</v>
      </c>
      <c r="T127" s="224"/>
      <c r="U127" s="196">
        <f t="shared" si="16"/>
        <v>202728.14009932082</v>
      </c>
      <c r="V127" s="196">
        <f t="shared" si="17"/>
        <v>202728.14009932082</v>
      </c>
      <c r="W127" s="196">
        <f t="shared" si="18"/>
        <v>354823.57515804179</v>
      </c>
      <c r="X127" s="200">
        <f t="shared" si="19"/>
        <v>0.3548235751580418</v>
      </c>
      <c r="Y127" s="269">
        <f t="shared" si="20"/>
        <v>354823.57515804179</v>
      </c>
      <c r="Z127" s="200">
        <f t="shared" si="21"/>
        <v>0.3548235751580418</v>
      </c>
      <c r="AA127" s="255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</row>
    <row r="128" spans="1:46" ht="19.5" customHeight="1">
      <c r="A128" s="218" t="s">
        <v>219</v>
      </c>
      <c r="B128" s="219">
        <v>34.270000000000003</v>
      </c>
      <c r="C128" s="220">
        <v>35.5</v>
      </c>
      <c r="D128" s="220">
        <v>32.959999000000003</v>
      </c>
      <c r="E128" s="220">
        <v>35.380001</v>
      </c>
      <c r="F128" s="220">
        <v>30.966920999999999</v>
      </c>
      <c r="G128" s="220">
        <v>2734076200</v>
      </c>
      <c r="H128" s="225" t="s">
        <v>219</v>
      </c>
      <c r="I128" s="220">
        <v>1.0674999999999999</v>
      </c>
      <c r="J128" s="220">
        <v>1.1328130000000001</v>
      </c>
      <c r="K128" s="220">
        <v>0.98499999999999999</v>
      </c>
      <c r="L128" s="220">
        <v>1.128125</v>
      </c>
      <c r="M128" s="220">
        <v>1.108527</v>
      </c>
      <c r="N128" s="220">
        <v>12688473600</v>
      </c>
      <c r="O128" s="220"/>
      <c r="P128" s="196">
        <f t="shared" si="23"/>
        <v>195801.97425742578</v>
      </c>
      <c r="Q128" s="196">
        <f t="shared" si="117"/>
        <v>116040.84625759</v>
      </c>
      <c r="R128" s="196">
        <f t="shared" si="118"/>
        <v>82134.300020950934</v>
      </c>
      <c r="S128" s="196">
        <f t="shared" si="26"/>
        <v>0</v>
      </c>
      <c r="T128" s="224"/>
      <c r="U128" s="196">
        <f t="shared" si="16"/>
        <v>215910.31000031094</v>
      </c>
      <c r="V128" s="196">
        <f t="shared" si="17"/>
        <v>215910.31000031094</v>
      </c>
      <c r="W128" s="196">
        <f t="shared" si="18"/>
        <v>393977.12053596671</v>
      </c>
      <c r="X128" s="200">
        <f t="shared" si="19"/>
        <v>0.39397712053596673</v>
      </c>
      <c r="Y128" s="269">
        <f t="shared" si="20"/>
        <v>393977.12053596671</v>
      </c>
      <c r="Z128" s="200">
        <f t="shared" si="21"/>
        <v>0.39397712053596673</v>
      </c>
      <c r="AA128" s="255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</row>
    <row r="129" spans="1:46" ht="19.5" customHeight="1">
      <c r="A129" s="218" t="s">
        <v>220</v>
      </c>
      <c r="B129" s="219">
        <v>35.759998000000003</v>
      </c>
      <c r="C129" s="220">
        <v>37.229999999999997</v>
      </c>
      <c r="D129" s="220">
        <v>34.770000000000003</v>
      </c>
      <c r="E129" s="220">
        <v>36.380001</v>
      </c>
      <c r="F129" s="220">
        <v>31.842188</v>
      </c>
      <c r="G129" s="220">
        <v>2511948000</v>
      </c>
      <c r="H129" s="225" t="s">
        <v>220</v>
      </c>
      <c r="I129" s="220">
        <v>1.1525000000000001</v>
      </c>
      <c r="J129" s="220">
        <v>1.2493749999999999</v>
      </c>
      <c r="K129" s="220">
        <v>1.0900000000000001</v>
      </c>
      <c r="L129" s="220">
        <v>1.190625</v>
      </c>
      <c r="M129" s="220">
        <v>1.169942</v>
      </c>
      <c r="N129" s="220">
        <v>12273801600</v>
      </c>
      <c r="O129" s="220"/>
      <c r="P129" s="196">
        <f t="shared" si="23"/>
        <v>206554.45544554459</v>
      </c>
      <c r="Q129" s="196">
        <f t="shared" si="117"/>
        <v>128410.68266068336</v>
      </c>
      <c r="R129" s="196">
        <f t="shared" si="118"/>
        <v>82134.300020950934</v>
      </c>
      <c r="S129" s="196">
        <f t="shared" si="26"/>
        <v>0</v>
      </c>
      <c r="T129" s="224"/>
      <c r="U129" s="196">
        <f t="shared" si="16"/>
        <v>223437.04683199408</v>
      </c>
      <c r="V129" s="196">
        <f t="shared" si="17"/>
        <v>223437.04683199408</v>
      </c>
      <c r="W129" s="196">
        <f t="shared" si="18"/>
        <v>417099.43812717893</v>
      </c>
      <c r="X129" s="200">
        <f t="shared" si="19"/>
        <v>0.41709943812717892</v>
      </c>
      <c r="Y129" s="269">
        <f t="shared" si="20"/>
        <v>417099.43812717893</v>
      </c>
      <c r="Z129" s="200">
        <f t="shared" si="21"/>
        <v>0.41709943812717892</v>
      </c>
      <c r="AA129" s="255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</row>
    <row r="130" spans="1:46" ht="19.5" customHeight="1">
      <c r="A130" s="218" t="s">
        <v>221</v>
      </c>
      <c r="B130" s="219">
        <v>36.560001</v>
      </c>
      <c r="C130" s="220">
        <v>40.18</v>
      </c>
      <c r="D130" s="220">
        <v>34.299999</v>
      </c>
      <c r="E130" s="220">
        <v>39.450001</v>
      </c>
      <c r="F130" s="220">
        <v>34.571716000000002</v>
      </c>
      <c r="G130" s="220">
        <v>2575607800</v>
      </c>
      <c r="H130" s="225" t="s">
        <v>221</v>
      </c>
      <c r="I130" s="220">
        <v>1.201875</v>
      </c>
      <c r="J130" s="220">
        <v>1.4468749999999999</v>
      </c>
      <c r="K130" s="220">
        <v>1.0587500000000001</v>
      </c>
      <c r="L130" s="220">
        <v>1.3931249999999999</v>
      </c>
      <c r="M130" s="220">
        <v>1.368924</v>
      </c>
      <c r="N130" s="220">
        <v>9588550400</v>
      </c>
      <c r="O130" s="220"/>
      <c r="P130" s="196">
        <f t="shared" si="23"/>
        <v>203762.3702970297</v>
      </c>
      <c r="Q130" s="196">
        <f t="shared" si="117"/>
        <v>124729.18373119128</v>
      </c>
      <c r="R130" s="196">
        <f t="shared" si="118"/>
        <v>82134.300020950934</v>
      </c>
      <c r="S130" s="196">
        <f t="shared" si="26"/>
        <v>0</v>
      </c>
      <c r="T130" s="224"/>
      <c r="U130" s="196">
        <f t="shared" si="16"/>
        <v>221482.58722803369</v>
      </c>
      <c r="V130" s="196">
        <f t="shared" si="17"/>
        <v>221482.58722803369</v>
      </c>
      <c r="W130" s="196">
        <f t="shared" si="18"/>
        <v>410625.8540491719</v>
      </c>
      <c r="X130" s="200">
        <f t="shared" si="19"/>
        <v>0.4106258540491719</v>
      </c>
      <c r="Y130" s="269">
        <f t="shared" si="20"/>
        <v>410625.8540491719</v>
      </c>
      <c r="Z130" s="200">
        <f t="shared" si="21"/>
        <v>0.4106258540491719</v>
      </c>
      <c r="AA130" s="255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</row>
    <row r="131" spans="1:46" ht="19.5" customHeight="1">
      <c r="A131" s="218" t="s">
        <v>222</v>
      </c>
      <c r="B131" s="219">
        <v>39.869999</v>
      </c>
      <c r="C131" s="220">
        <v>41.080002</v>
      </c>
      <c r="D131" s="220">
        <v>38.459999000000003</v>
      </c>
      <c r="E131" s="220">
        <v>40.029998999999997</v>
      </c>
      <c r="F131" s="220">
        <v>35.079987000000003</v>
      </c>
      <c r="G131" s="220">
        <v>2248149500</v>
      </c>
      <c r="H131" s="225" t="s">
        <v>222</v>
      </c>
      <c r="I131" s="220">
        <v>1.4259379999999999</v>
      </c>
      <c r="J131" s="220">
        <v>1.5075000000000001</v>
      </c>
      <c r="K131" s="220">
        <v>1.322813</v>
      </c>
      <c r="L131" s="220">
        <v>1.4303129999999999</v>
      </c>
      <c r="M131" s="220">
        <v>1.4054660000000001</v>
      </c>
      <c r="N131" s="220">
        <v>7643193600</v>
      </c>
      <c r="O131" s="220"/>
      <c r="P131" s="196">
        <f t="shared" si="23"/>
        <v>228475.24158415842</v>
      </c>
      <c r="Q131" s="196">
        <f t="shared" si="117"/>
        <v>155837.90858938213</v>
      </c>
      <c r="R131" s="196">
        <f t="shared" si="118"/>
        <v>82134.300020950934</v>
      </c>
      <c r="S131" s="196">
        <f t="shared" si="26"/>
        <v>0</v>
      </c>
      <c r="T131" s="224"/>
      <c r="U131" s="196">
        <f t="shared" si="16"/>
        <v>238781.59712902381</v>
      </c>
      <c r="V131" s="196">
        <f t="shared" si="17"/>
        <v>238781.59712902381</v>
      </c>
      <c r="W131" s="196">
        <f t="shared" si="18"/>
        <v>466447.45019449154</v>
      </c>
      <c r="X131" s="200">
        <f t="shared" si="19"/>
        <v>0.46644745019449152</v>
      </c>
      <c r="Y131" s="269">
        <f t="shared" si="20"/>
        <v>466447.45019449154</v>
      </c>
      <c r="Z131" s="200">
        <f t="shared" si="21"/>
        <v>0.46644745019449152</v>
      </c>
      <c r="AA131" s="255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</row>
    <row r="132" spans="1:46" ht="19.5" customHeight="1">
      <c r="A132" s="218" t="s">
        <v>223</v>
      </c>
      <c r="B132" s="219">
        <v>39.889999000000003</v>
      </c>
      <c r="C132" s="220">
        <v>43.169998</v>
      </c>
      <c r="D132" s="220">
        <v>39.020000000000003</v>
      </c>
      <c r="E132" s="220">
        <v>42.25</v>
      </c>
      <c r="F132" s="220">
        <v>37.025475</v>
      </c>
      <c r="G132" s="220">
        <v>2114774900</v>
      </c>
      <c r="H132" s="225" t="s">
        <v>223</v>
      </c>
      <c r="I132" s="220">
        <v>1.4203129999999999</v>
      </c>
      <c r="J132" s="220">
        <v>1.6646879999999999</v>
      </c>
      <c r="K132" s="220">
        <v>1.36</v>
      </c>
      <c r="L132" s="220">
        <v>1.592813</v>
      </c>
      <c r="M132" s="220">
        <v>1.565143</v>
      </c>
      <c r="N132" s="220">
        <v>6605910400</v>
      </c>
      <c r="O132" s="220"/>
      <c r="P132" s="196">
        <f t="shared" si="23"/>
        <v>231801.9801980198</v>
      </c>
      <c r="Q132" s="196">
        <f t="shared" si="117"/>
        <v>160218.83341149482</v>
      </c>
      <c r="R132" s="196">
        <f t="shared" si="118"/>
        <v>82134.300020950934</v>
      </c>
      <c r="S132" s="196">
        <f t="shared" si="26"/>
        <v>0</v>
      </c>
      <c r="T132" s="224"/>
      <c r="U132" s="196">
        <f t="shared" si="16"/>
        <v>241110.31415872677</v>
      </c>
      <c r="V132" s="196">
        <f t="shared" si="17"/>
        <v>241110.31415872677</v>
      </c>
      <c r="W132" s="196">
        <f t="shared" si="18"/>
        <v>474155.11363046558</v>
      </c>
      <c r="X132" s="200">
        <f t="shared" si="19"/>
        <v>0.47415511363046559</v>
      </c>
      <c r="Y132" s="269">
        <f t="shared" si="20"/>
        <v>474155.11363046558</v>
      </c>
      <c r="Z132" s="200">
        <f t="shared" si="21"/>
        <v>0.47415511363046559</v>
      </c>
      <c r="AA132" s="255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</row>
    <row r="133" spans="1:46" ht="19.5" customHeight="1">
      <c r="A133" s="218" t="s">
        <v>224</v>
      </c>
      <c r="B133" s="219">
        <v>42.099997999999999</v>
      </c>
      <c r="C133" s="220">
        <v>43.82</v>
      </c>
      <c r="D133" s="220">
        <v>40.720001000000003</v>
      </c>
      <c r="E133" s="220">
        <v>40.959999000000003</v>
      </c>
      <c r="F133" s="220">
        <v>35.929726000000002</v>
      </c>
      <c r="G133" s="220">
        <v>2291065900</v>
      </c>
      <c r="H133" s="225" t="s">
        <v>224</v>
      </c>
      <c r="I133" s="220">
        <v>1.5821879999999999</v>
      </c>
      <c r="J133" s="220">
        <v>1.70875</v>
      </c>
      <c r="K133" s="220">
        <v>1.4784379999999999</v>
      </c>
      <c r="L133" s="220">
        <v>1.4906250000000001</v>
      </c>
      <c r="M133" s="220">
        <v>1.4647300000000001</v>
      </c>
      <c r="N133" s="220">
        <v>7437600000</v>
      </c>
      <c r="O133" s="220"/>
      <c r="P133" s="196">
        <f t="shared" si="23"/>
        <v>241900.99603960395</v>
      </c>
      <c r="Q133" s="196">
        <f t="shared" si="117"/>
        <v>174171.77325825262</v>
      </c>
      <c r="R133" s="196">
        <f t="shared" si="118"/>
        <v>82134.300020950934</v>
      </c>
      <c r="S133" s="196">
        <f t="shared" si="26"/>
        <v>0</v>
      </c>
      <c r="T133" s="224"/>
      <c r="U133" s="196">
        <f t="shared" si="16"/>
        <v>248179.62524783565</v>
      </c>
      <c r="V133" s="196">
        <f t="shared" si="17"/>
        <v>248179.62524783565</v>
      </c>
      <c r="W133" s="196">
        <f t="shared" si="18"/>
        <v>498207.06931880757</v>
      </c>
      <c r="X133" s="200">
        <f t="shared" si="19"/>
        <v>0.49820706931880759</v>
      </c>
      <c r="Y133" s="269">
        <f t="shared" si="20"/>
        <v>498207.06931880757</v>
      </c>
      <c r="Z133" s="200">
        <f t="shared" si="21"/>
        <v>0.49820706931880759</v>
      </c>
      <c r="AA133" s="255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</row>
    <row r="134" spans="1:46" ht="19.5" customHeight="1">
      <c r="A134" s="218" t="s">
        <v>225</v>
      </c>
      <c r="B134" s="219">
        <v>41</v>
      </c>
      <c r="C134" s="220">
        <v>44.650002000000001</v>
      </c>
      <c r="D134" s="220">
        <v>40.639999000000003</v>
      </c>
      <c r="E134" s="220">
        <v>43.560001</v>
      </c>
      <c r="F134" s="220">
        <v>38.210425999999998</v>
      </c>
      <c r="G134" s="220">
        <v>1807922400</v>
      </c>
      <c r="H134" s="225" t="s">
        <v>225</v>
      </c>
      <c r="I134" s="220">
        <v>1.4940629999999999</v>
      </c>
      <c r="J134" s="220">
        <v>1.76875</v>
      </c>
      <c r="K134" s="220">
        <v>1.467813</v>
      </c>
      <c r="L134" s="220">
        <v>1.67875</v>
      </c>
      <c r="M134" s="220">
        <v>1.6495869999999999</v>
      </c>
      <c r="N134" s="220">
        <v>5741020800</v>
      </c>
      <c r="O134" s="220"/>
      <c r="P134" s="196">
        <f t="shared" si="23"/>
        <v>241425.73663366339</v>
      </c>
      <c r="Q134" s="196">
        <f t="shared" si="117"/>
        <v>172920.06362222534</v>
      </c>
      <c r="R134" s="196">
        <f t="shared" si="118"/>
        <v>82134.300020950934</v>
      </c>
      <c r="S134" s="196">
        <f t="shared" si="26"/>
        <v>0</v>
      </c>
      <c r="T134" s="224"/>
      <c r="U134" s="196">
        <f t="shared" si="16"/>
        <v>247846.94366367726</v>
      </c>
      <c r="V134" s="196">
        <f t="shared" si="17"/>
        <v>247846.94366367726</v>
      </c>
      <c r="W134" s="196">
        <f t="shared" si="18"/>
        <v>496480.10027683969</v>
      </c>
      <c r="X134" s="200">
        <f t="shared" si="19"/>
        <v>0.4964801002768397</v>
      </c>
      <c r="Y134" s="269">
        <f t="shared" si="20"/>
        <v>496480.10027683969</v>
      </c>
      <c r="Z134" s="200">
        <f t="shared" si="21"/>
        <v>0.4964801002768397</v>
      </c>
      <c r="AA134" s="255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</row>
    <row r="135" spans="1:46" ht="19.5" customHeight="1">
      <c r="A135" s="218" t="s">
        <v>226</v>
      </c>
      <c r="B135" s="272">
        <v>43.889999000000003</v>
      </c>
      <c r="C135" s="273">
        <v>46.299999</v>
      </c>
      <c r="D135" s="273">
        <v>43.32</v>
      </c>
      <c r="E135" s="273">
        <v>45.75</v>
      </c>
      <c r="F135" s="273">
        <v>40.13147</v>
      </c>
      <c r="G135" s="273">
        <v>1524036700</v>
      </c>
      <c r="H135" s="275" t="s">
        <v>226</v>
      </c>
      <c r="I135" s="273">
        <v>1.7053130000000001</v>
      </c>
      <c r="J135" s="273">
        <v>1.900625</v>
      </c>
      <c r="K135" s="273">
        <v>1.657813</v>
      </c>
      <c r="L135" s="273">
        <v>1.8587499999999999</v>
      </c>
      <c r="M135" s="273">
        <v>1.82646</v>
      </c>
      <c r="N135" s="273">
        <v>4159523200</v>
      </c>
      <c r="O135" s="273"/>
      <c r="P135" s="196">
        <f t="shared" si="23"/>
        <v>257346.53465346535</v>
      </c>
      <c r="Q135" s="196">
        <f t="shared" si="117"/>
        <v>195303.57711353712</v>
      </c>
      <c r="R135" s="196">
        <f t="shared" si="118"/>
        <v>82134.300020950934</v>
      </c>
      <c r="S135" s="196">
        <f t="shared" si="26"/>
        <v>0</v>
      </c>
      <c r="T135" s="274">
        <f>(P135-P123)/P123</f>
        <v>0.61400894187779409</v>
      </c>
      <c r="U135" s="196">
        <f t="shared" si="16"/>
        <v>258991.50227753865</v>
      </c>
      <c r="V135" s="196">
        <f t="shared" si="17"/>
        <v>258991.50227753865</v>
      </c>
      <c r="W135" s="196">
        <f t="shared" si="18"/>
        <v>534784.41178795346</v>
      </c>
      <c r="X135" s="200">
        <f t="shared" si="19"/>
        <v>0.53478441178795344</v>
      </c>
      <c r="Y135" s="269">
        <f t="shared" si="20"/>
        <v>534784.41178795346</v>
      </c>
      <c r="Z135" s="200">
        <f t="shared" si="21"/>
        <v>0.53478441178795344</v>
      </c>
      <c r="AA135" s="255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</row>
    <row r="136" spans="1:46" ht="19.5" customHeight="1">
      <c r="A136" s="218" t="s">
        <v>227</v>
      </c>
      <c r="B136" s="219">
        <v>46.330002</v>
      </c>
      <c r="C136" s="220">
        <v>46.639999000000003</v>
      </c>
      <c r="D136" s="220">
        <v>42.630001</v>
      </c>
      <c r="E136" s="220">
        <v>42.790000999999997</v>
      </c>
      <c r="F136" s="220">
        <v>37.597622000000001</v>
      </c>
      <c r="G136" s="220">
        <v>2382152500</v>
      </c>
      <c r="H136" s="225" t="s">
        <v>227</v>
      </c>
      <c r="I136" s="220">
        <v>1.900938</v>
      </c>
      <c r="J136" s="220">
        <v>1.9281250000000001</v>
      </c>
      <c r="K136" s="220">
        <v>1.6043750000000001</v>
      </c>
      <c r="L136" s="220">
        <v>1.6168750000000001</v>
      </c>
      <c r="M136" s="220">
        <v>1.5887869999999999</v>
      </c>
      <c r="N136" s="220">
        <v>5404748800</v>
      </c>
      <c r="O136" s="220"/>
      <c r="P136" s="196">
        <f t="shared" si="23"/>
        <v>253247.5306930693</v>
      </c>
      <c r="Q136" s="196">
        <f>((Q135+R135)/2)*K136/K135</f>
        <v>134247.46763586858</v>
      </c>
      <c r="R136" s="196">
        <f>(Q135+R135)/2</f>
        <v>138718.93856724404</v>
      </c>
      <c r="S136" s="196">
        <f t="shared" si="26"/>
        <v>0</v>
      </c>
      <c r="T136" s="224"/>
      <c r="U136" s="196">
        <f t="shared" si="16"/>
        <v>310443.45250970277</v>
      </c>
      <c r="V136" s="196">
        <f t="shared" si="17"/>
        <v>310443.45250970277</v>
      </c>
      <c r="W136" s="196">
        <f t="shared" si="18"/>
        <v>526213.9368961819</v>
      </c>
      <c r="X136" s="200">
        <f t="shared" si="19"/>
        <v>0.5262139368961819</v>
      </c>
      <c r="Y136" s="269">
        <f t="shared" si="20"/>
        <v>526213.9368961819</v>
      </c>
      <c r="Z136" s="200">
        <f t="shared" si="21"/>
        <v>0.5262139368961819</v>
      </c>
      <c r="AA136" s="255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</row>
    <row r="137" spans="1:46" ht="19.5" customHeight="1">
      <c r="A137" s="218" t="s">
        <v>228</v>
      </c>
      <c r="B137" s="219">
        <v>42.900002000000001</v>
      </c>
      <c r="C137" s="220">
        <v>45.049999</v>
      </c>
      <c r="D137" s="220">
        <v>42.119999</v>
      </c>
      <c r="E137" s="220">
        <v>44.759998000000003</v>
      </c>
      <c r="F137" s="220">
        <v>39.328567999999997</v>
      </c>
      <c r="G137" s="220">
        <v>1932176400</v>
      </c>
      <c r="H137" s="225" t="s">
        <v>228</v>
      </c>
      <c r="I137" s="220">
        <v>1.6256250000000001</v>
      </c>
      <c r="J137" s="220">
        <v>1.7875000000000001</v>
      </c>
      <c r="K137" s="220">
        <v>1.564063</v>
      </c>
      <c r="L137" s="220">
        <v>1.7649999999999999</v>
      </c>
      <c r="M137" s="220">
        <v>1.7343390000000001</v>
      </c>
      <c r="N137" s="220">
        <v>5114070400</v>
      </c>
      <c r="O137" s="220"/>
      <c r="P137" s="196">
        <f t="shared" si="23"/>
        <v>250217.81584158415</v>
      </c>
      <c r="Q137" s="196">
        <f t="shared" ref="Q137:Q147" si="119">Q136*K137/K136</f>
        <v>130874.32612260818</v>
      </c>
      <c r="R137" s="196">
        <f t="shared" ref="R137:R147" si="120">R136</f>
        <v>138718.93856724404</v>
      </c>
      <c r="S137" s="196">
        <f t="shared" si="26"/>
        <v>0</v>
      </c>
      <c r="T137" s="224"/>
      <c r="U137" s="196">
        <f t="shared" si="16"/>
        <v>308322.65211366315</v>
      </c>
      <c r="V137" s="196">
        <f t="shared" si="17"/>
        <v>308322.65211366315</v>
      </c>
      <c r="W137" s="196">
        <f t="shared" si="18"/>
        <v>519811.08053143637</v>
      </c>
      <c r="X137" s="200">
        <f t="shared" si="19"/>
        <v>0.51981108053143632</v>
      </c>
      <c r="Y137" s="269">
        <f t="shared" si="20"/>
        <v>519811.08053143637</v>
      </c>
      <c r="Z137" s="200">
        <f t="shared" si="21"/>
        <v>0.51981108053143632</v>
      </c>
      <c r="AA137" s="255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</row>
    <row r="138" spans="1:46" ht="19.5" customHeight="1">
      <c r="A138" s="218" t="s">
        <v>229</v>
      </c>
      <c r="B138" s="219">
        <v>44.959999000000003</v>
      </c>
      <c r="C138" s="220">
        <v>48.599997999999999</v>
      </c>
      <c r="D138" s="220">
        <v>44.950001</v>
      </c>
      <c r="E138" s="220">
        <v>48.16</v>
      </c>
      <c r="F138" s="220">
        <v>42.316009999999999</v>
      </c>
      <c r="G138" s="220">
        <v>1623606900</v>
      </c>
      <c r="H138" s="225" t="s">
        <v>229</v>
      </c>
      <c r="I138" s="220">
        <v>1.778125</v>
      </c>
      <c r="J138" s="220">
        <v>2.0803129999999999</v>
      </c>
      <c r="K138" s="220">
        <v>1.778125</v>
      </c>
      <c r="L138" s="220">
        <v>2.0449999999999999</v>
      </c>
      <c r="M138" s="220">
        <v>2.0094750000000001</v>
      </c>
      <c r="N138" s="220">
        <v>4287104000</v>
      </c>
      <c r="O138" s="220"/>
      <c r="P138" s="196">
        <f t="shared" si="23"/>
        <v>267029.70891089109</v>
      </c>
      <c r="Q138" s="196">
        <f t="shared" si="119"/>
        <v>148786.14936659372</v>
      </c>
      <c r="R138" s="196">
        <f t="shared" si="120"/>
        <v>138718.93856724404</v>
      </c>
      <c r="S138" s="196">
        <f t="shared" si="26"/>
        <v>0</v>
      </c>
      <c r="T138" s="224"/>
      <c r="U138" s="196">
        <f t="shared" si="16"/>
        <v>320090.97726217803</v>
      </c>
      <c r="V138" s="196">
        <f t="shared" si="17"/>
        <v>320090.97726217803</v>
      </c>
      <c r="W138" s="196">
        <f t="shared" si="18"/>
        <v>554534.79684472876</v>
      </c>
      <c r="X138" s="200">
        <f t="shared" si="19"/>
        <v>0.55453479684472873</v>
      </c>
      <c r="Y138" s="269">
        <f t="shared" si="20"/>
        <v>554534.79684472876</v>
      </c>
      <c r="Z138" s="200">
        <f t="shared" si="21"/>
        <v>0.55453479684472873</v>
      </c>
      <c r="AA138" s="255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</row>
    <row r="139" spans="1:46" ht="19.5" customHeight="1">
      <c r="A139" s="218" t="s">
        <v>230</v>
      </c>
      <c r="B139" s="219">
        <v>48.360000999999997</v>
      </c>
      <c r="C139" s="220">
        <v>50.650002000000001</v>
      </c>
      <c r="D139" s="220">
        <v>47.790000999999997</v>
      </c>
      <c r="E139" s="220">
        <v>49.240001999999997</v>
      </c>
      <c r="F139" s="220">
        <v>43.311126999999999</v>
      </c>
      <c r="G139" s="220">
        <v>1701457500</v>
      </c>
      <c r="H139" s="225" t="s">
        <v>230</v>
      </c>
      <c r="I139" s="220">
        <v>2.0584380000000002</v>
      </c>
      <c r="J139" s="220">
        <v>2.255938</v>
      </c>
      <c r="K139" s="220">
        <v>2.0109379999999999</v>
      </c>
      <c r="L139" s="220">
        <v>2.1312500000000001</v>
      </c>
      <c r="M139" s="220">
        <v>2.0942259999999999</v>
      </c>
      <c r="N139" s="220">
        <v>5211523200</v>
      </c>
      <c r="O139" s="220"/>
      <c r="P139" s="196">
        <f t="shared" si="23"/>
        <v>283900.99603960395</v>
      </c>
      <c r="Q139" s="196">
        <f t="shared" si="119"/>
        <v>168266.9787753725</v>
      </c>
      <c r="R139" s="196">
        <f t="shared" si="120"/>
        <v>138718.93856724404</v>
      </c>
      <c r="S139" s="196">
        <f t="shared" si="26"/>
        <v>0</v>
      </c>
      <c r="T139" s="224"/>
      <c r="U139" s="196">
        <f t="shared" si="16"/>
        <v>331900.87825227703</v>
      </c>
      <c r="V139" s="196">
        <f t="shared" si="17"/>
        <v>331900.87825227703</v>
      </c>
      <c r="W139" s="196">
        <f t="shared" si="18"/>
        <v>590886.91338222055</v>
      </c>
      <c r="X139" s="200">
        <f t="shared" si="19"/>
        <v>0.59088691338222055</v>
      </c>
      <c r="Y139" s="269">
        <f t="shared" si="20"/>
        <v>590886.91338222055</v>
      </c>
      <c r="Z139" s="200">
        <f t="shared" si="21"/>
        <v>0.59088691338222055</v>
      </c>
      <c r="AA139" s="255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</row>
    <row r="140" spans="1:46" ht="19.5" customHeight="1">
      <c r="A140" s="218" t="s">
        <v>231</v>
      </c>
      <c r="B140" s="219">
        <v>49.450001</v>
      </c>
      <c r="C140" s="220">
        <v>50.169998</v>
      </c>
      <c r="D140" s="220">
        <v>42.639999000000003</v>
      </c>
      <c r="E140" s="220">
        <v>45.599997999999999</v>
      </c>
      <c r="F140" s="220">
        <v>40.109406</v>
      </c>
      <c r="G140" s="220">
        <v>2952228100</v>
      </c>
      <c r="H140" s="225" t="s">
        <v>231</v>
      </c>
      <c r="I140" s="220">
        <v>2.1456249999999999</v>
      </c>
      <c r="J140" s="220">
        <v>2.209063</v>
      </c>
      <c r="K140" s="220">
        <v>1.504375</v>
      </c>
      <c r="L140" s="220">
        <v>1.805938</v>
      </c>
      <c r="M140" s="220">
        <v>1.7745660000000001</v>
      </c>
      <c r="N140" s="220">
        <v>7442380800</v>
      </c>
      <c r="O140" s="220"/>
      <c r="P140" s="196">
        <f t="shared" si="23"/>
        <v>253306.92475247526</v>
      </c>
      <c r="Q140" s="196">
        <f t="shared" si="119"/>
        <v>125879.88102825696</v>
      </c>
      <c r="R140" s="196">
        <f t="shared" si="120"/>
        <v>138718.93856724404</v>
      </c>
      <c r="S140" s="196">
        <f t="shared" si="26"/>
        <v>0</v>
      </c>
      <c r="T140" s="224"/>
      <c r="U140" s="196">
        <f t="shared" si="16"/>
        <v>310485.02835128695</v>
      </c>
      <c r="V140" s="196">
        <f t="shared" si="17"/>
        <v>310485.02835128695</v>
      </c>
      <c r="W140" s="196">
        <f t="shared" si="18"/>
        <v>517905.74434797623</v>
      </c>
      <c r="X140" s="200">
        <f t="shared" si="19"/>
        <v>0.5179057443479762</v>
      </c>
      <c r="Y140" s="269">
        <f t="shared" si="20"/>
        <v>517905.74434797623</v>
      </c>
      <c r="Z140" s="200">
        <f t="shared" si="21"/>
        <v>0.5179057443479762</v>
      </c>
      <c r="AA140" s="255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</row>
    <row r="141" spans="1:46" ht="19.5" customHeight="1">
      <c r="A141" s="218" t="s">
        <v>232</v>
      </c>
      <c r="B141" s="219">
        <v>45.43</v>
      </c>
      <c r="C141" s="220">
        <v>47.68</v>
      </c>
      <c r="D141" s="220">
        <v>42.639999000000003</v>
      </c>
      <c r="E141" s="220">
        <v>42.709999000000003</v>
      </c>
      <c r="F141" s="220">
        <v>37.567379000000003</v>
      </c>
      <c r="G141" s="220">
        <v>2058088600</v>
      </c>
      <c r="H141" s="225" t="s">
        <v>232</v>
      </c>
      <c r="I141" s="220">
        <v>1.7953129999999999</v>
      </c>
      <c r="J141" s="220">
        <v>1.973125</v>
      </c>
      <c r="K141" s="220">
        <v>1.5734379999999999</v>
      </c>
      <c r="L141" s="220">
        <v>1.58125</v>
      </c>
      <c r="M141" s="220">
        <v>1.5537810000000001</v>
      </c>
      <c r="N141" s="220">
        <v>5623404800</v>
      </c>
      <c r="O141" s="220"/>
      <c r="P141" s="196">
        <f t="shared" si="23"/>
        <v>253306.92475247526</v>
      </c>
      <c r="Q141" s="196">
        <f t="shared" si="119"/>
        <v>131658.78736707175</v>
      </c>
      <c r="R141" s="196">
        <f t="shared" si="120"/>
        <v>138718.93856724404</v>
      </c>
      <c r="S141" s="196">
        <f t="shared" si="26"/>
        <v>0</v>
      </c>
      <c r="T141" s="224"/>
      <c r="U141" s="196">
        <f t="shared" si="16"/>
        <v>310485.02835128695</v>
      </c>
      <c r="V141" s="196">
        <f t="shared" si="17"/>
        <v>310485.02835128695</v>
      </c>
      <c r="W141" s="196">
        <f t="shared" si="18"/>
        <v>523684.65068679105</v>
      </c>
      <c r="X141" s="200">
        <f t="shared" si="19"/>
        <v>0.52368465068679104</v>
      </c>
      <c r="Y141" s="269">
        <f t="shared" si="20"/>
        <v>523684.65068679105</v>
      </c>
      <c r="Z141" s="200">
        <f t="shared" si="21"/>
        <v>0.52368465068679104</v>
      </c>
      <c r="AA141" s="255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</row>
    <row r="142" spans="1:46" ht="19.5" customHeight="1">
      <c r="A142" s="218" t="s">
        <v>233</v>
      </c>
      <c r="B142" s="219">
        <v>42.84</v>
      </c>
      <c r="C142" s="220">
        <v>46.720001000000003</v>
      </c>
      <c r="D142" s="220">
        <v>41.77</v>
      </c>
      <c r="E142" s="220">
        <v>45.810001</v>
      </c>
      <c r="F142" s="220">
        <v>40.449874999999999</v>
      </c>
      <c r="G142" s="220">
        <v>1748673600</v>
      </c>
      <c r="H142" s="225" t="s">
        <v>233</v>
      </c>
      <c r="I142" s="220">
        <v>1.5887500000000001</v>
      </c>
      <c r="J142" s="220">
        <v>1.8825000000000001</v>
      </c>
      <c r="K142" s="220">
        <v>1.5106250000000001</v>
      </c>
      <c r="L142" s="220">
        <v>1.8106249999999999</v>
      </c>
      <c r="M142" s="220">
        <v>1.7791710000000001</v>
      </c>
      <c r="N142" s="220">
        <v>4884784000</v>
      </c>
      <c r="O142" s="220"/>
      <c r="P142" s="196">
        <f t="shared" si="23"/>
        <v>248138.61386138614</v>
      </c>
      <c r="Q142" s="196">
        <f t="shared" si="119"/>
        <v>126402.85519123269</v>
      </c>
      <c r="R142" s="196">
        <f t="shared" si="120"/>
        <v>138718.93856724404</v>
      </c>
      <c r="S142" s="196">
        <f t="shared" si="26"/>
        <v>0</v>
      </c>
      <c r="T142" s="224"/>
      <c r="U142" s="196">
        <f t="shared" si="16"/>
        <v>306867.21072752459</v>
      </c>
      <c r="V142" s="196">
        <f t="shared" si="17"/>
        <v>306867.21072752459</v>
      </c>
      <c r="W142" s="196">
        <f t="shared" si="18"/>
        <v>513260.40761986288</v>
      </c>
      <c r="X142" s="200">
        <f t="shared" si="19"/>
        <v>0.51326040761986291</v>
      </c>
      <c r="Y142" s="269">
        <f t="shared" si="20"/>
        <v>513260.40761986288</v>
      </c>
      <c r="Z142" s="200">
        <f t="shared" si="21"/>
        <v>0.51326040761986291</v>
      </c>
      <c r="AA142" s="255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</row>
    <row r="143" spans="1:46" ht="19.5" customHeight="1">
      <c r="A143" s="218" t="s">
        <v>234</v>
      </c>
      <c r="B143" s="219">
        <v>46.389999000000003</v>
      </c>
      <c r="C143" s="220">
        <v>47.189999</v>
      </c>
      <c r="D143" s="220">
        <v>42.970001000000003</v>
      </c>
      <c r="E143" s="220">
        <v>43.459999000000003</v>
      </c>
      <c r="F143" s="220">
        <v>38.374847000000003</v>
      </c>
      <c r="G143" s="220">
        <v>1483278100</v>
      </c>
      <c r="H143" s="225" t="s">
        <v>234</v>
      </c>
      <c r="I143" s="220">
        <v>1.855</v>
      </c>
      <c r="J143" s="220">
        <v>1.91875</v>
      </c>
      <c r="K143" s="220">
        <v>1.5865629999999999</v>
      </c>
      <c r="L143" s="220">
        <v>1.6256250000000001</v>
      </c>
      <c r="M143" s="220">
        <v>1.5973850000000001</v>
      </c>
      <c r="N143" s="220">
        <v>4210108800</v>
      </c>
      <c r="O143" s="220"/>
      <c r="P143" s="196">
        <f t="shared" si="23"/>
        <v>255267.33267326732</v>
      </c>
      <c r="Q143" s="196">
        <f t="shared" si="119"/>
        <v>132757.03310932076</v>
      </c>
      <c r="R143" s="196">
        <f t="shared" si="120"/>
        <v>138718.93856724404</v>
      </c>
      <c r="S143" s="196">
        <f t="shared" si="26"/>
        <v>0</v>
      </c>
      <c r="T143" s="224"/>
      <c r="U143" s="196">
        <f t="shared" si="16"/>
        <v>311857.31389584136</v>
      </c>
      <c r="V143" s="196">
        <f t="shared" si="17"/>
        <v>311857.31389584136</v>
      </c>
      <c r="W143" s="196">
        <f t="shared" si="18"/>
        <v>526743.30434983212</v>
      </c>
      <c r="X143" s="200">
        <f t="shared" si="19"/>
        <v>0.52674330434983208</v>
      </c>
      <c r="Y143" s="269">
        <f t="shared" si="20"/>
        <v>526743.30434983212</v>
      </c>
      <c r="Z143" s="200">
        <f t="shared" si="21"/>
        <v>0.52674330434983208</v>
      </c>
      <c r="AA143" s="255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</row>
    <row r="144" spans="1:46" ht="19.5" customHeight="1">
      <c r="A144" s="218" t="s">
        <v>235</v>
      </c>
      <c r="B144" s="219">
        <v>44.099997999999999</v>
      </c>
      <c r="C144" s="220">
        <v>49.84</v>
      </c>
      <c r="D144" s="220">
        <v>44.07</v>
      </c>
      <c r="E144" s="220">
        <v>49.07</v>
      </c>
      <c r="F144" s="220">
        <v>43.328426</v>
      </c>
      <c r="G144" s="220">
        <v>1574743200</v>
      </c>
      <c r="H144" s="225" t="s">
        <v>235</v>
      </c>
      <c r="I144" s="220">
        <v>1.67</v>
      </c>
      <c r="J144" s="220">
        <v>2.1375000000000002</v>
      </c>
      <c r="K144" s="220">
        <v>1.6684380000000001</v>
      </c>
      <c r="L144" s="220">
        <v>2.0715629999999998</v>
      </c>
      <c r="M144" s="220">
        <v>2.0355759999999998</v>
      </c>
      <c r="N144" s="220">
        <v>4178566400</v>
      </c>
      <c r="O144" s="220"/>
      <c r="P144" s="196">
        <f t="shared" si="23"/>
        <v>261801.98019801977</v>
      </c>
      <c r="Q144" s="196">
        <f t="shared" si="119"/>
        <v>139607.99464430276</v>
      </c>
      <c r="R144" s="196">
        <f t="shared" si="120"/>
        <v>138718.93856724404</v>
      </c>
      <c r="S144" s="196">
        <f t="shared" si="26"/>
        <v>0</v>
      </c>
      <c r="T144" s="224"/>
      <c r="U144" s="196">
        <f t="shared" si="16"/>
        <v>316431.5671631681</v>
      </c>
      <c r="V144" s="196">
        <f t="shared" si="17"/>
        <v>316431.5671631681</v>
      </c>
      <c r="W144" s="196">
        <f t="shared" si="18"/>
        <v>540128.91340956651</v>
      </c>
      <c r="X144" s="200">
        <f t="shared" si="19"/>
        <v>0.54012891340956648</v>
      </c>
      <c r="Y144" s="269">
        <f t="shared" si="20"/>
        <v>540128.91340956651</v>
      </c>
      <c r="Z144" s="200">
        <f t="shared" si="21"/>
        <v>0.54012891340956648</v>
      </c>
      <c r="AA144" s="255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</row>
    <row r="145" spans="1:46" ht="19.5" customHeight="1">
      <c r="A145" s="218" t="s">
        <v>236</v>
      </c>
      <c r="B145" s="219">
        <v>49.48</v>
      </c>
      <c r="C145" s="220">
        <v>52.490001999999997</v>
      </c>
      <c r="D145" s="220">
        <v>48.200001</v>
      </c>
      <c r="E145" s="220">
        <v>52.18</v>
      </c>
      <c r="F145" s="220">
        <v>46.182437999999998</v>
      </c>
      <c r="G145" s="220">
        <v>1538354800</v>
      </c>
      <c r="H145" s="225" t="s">
        <v>236</v>
      </c>
      <c r="I145" s="220">
        <v>2.1056249999999999</v>
      </c>
      <c r="J145" s="220">
        <v>2.3643749999999999</v>
      </c>
      <c r="K145" s="220">
        <v>1.99875</v>
      </c>
      <c r="L145" s="220">
        <v>2.3396880000000002</v>
      </c>
      <c r="M145" s="220">
        <v>2.2990430000000002</v>
      </c>
      <c r="N145" s="220">
        <v>3973340800</v>
      </c>
      <c r="O145" s="220"/>
      <c r="P145" s="196">
        <f t="shared" si="23"/>
        <v>286336.63960396033</v>
      </c>
      <c r="Q145" s="196">
        <f t="shared" si="119"/>
        <v>167247.13731963676</v>
      </c>
      <c r="R145" s="196">
        <f t="shared" si="120"/>
        <v>138718.93856724404</v>
      </c>
      <c r="S145" s="196">
        <f t="shared" si="26"/>
        <v>0</v>
      </c>
      <c r="T145" s="224"/>
      <c r="U145" s="196">
        <f t="shared" si="16"/>
        <v>333605.82874732651</v>
      </c>
      <c r="V145" s="196">
        <f t="shared" si="17"/>
        <v>333605.82874732651</v>
      </c>
      <c r="W145" s="196">
        <f t="shared" si="18"/>
        <v>592302.71549084107</v>
      </c>
      <c r="X145" s="200">
        <f t="shared" si="19"/>
        <v>0.59230271549084113</v>
      </c>
      <c r="Y145" s="269">
        <f t="shared" si="20"/>
        <v>592302.71549084107</v>
      </c>
      <c r="Z145" s="200">
        <f t="shared" si="21"/>
        <v>0.59230271549084113</v>
      </c>
      <c r="AA145" s="255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</row>
    <row r="146" spans="1:46" ht="19.5" customHeight="1">
      <c r="A146" s="218" t="s">
        <v>237</v>
      </c>
      <c r="B146" s="219">
        <v>52.369999</v>
      </c>
      <c r="C146" s="220">
        <v>54.040000999999997</v>
      </c>
      <c r="D146" s="220">
        <v>50.849997999999999</v>
      </c>
      <c r="E146" s="220">
        <v>52.09</v>
      </c>
      <c r="F146" s="220">
        <v>46.102767999999998</v>
      </c>
      <c r="G146" s="220">
        <v>1564994700</v>
      </c>
      <c r="H146" s="225" t="s">
        <v>237</v>
      </c>
      <c r="I146" s="220">
        <v>2.355</v>
      </c>
      <c r="J146" s="220">
        <v>2.5053130000000001</v>
      </c>
      <c r="K146" s="220">
        <v>2.249063</v>
      </c>
      <c r="L146" s="220">
        <v>2.3199999999999998</v>
      </c>
      <c r="M146" s="220">
        <v>2.2796970000000001</v>
      </c>
      <c r="N146" s="220">
        <v>3456963200</v>
      </c>
      <c r="O146" s="220"/>
      <c r="P146" s="196">
        <f t="shared" si="23"/>
        <v>302079.19603960391</v>
      </c>
      <c r="Q146" s="196">
        <f t="shared" si="119"/>
        <v>188192.29438474757</v>
      </c>
      <c r="R146" s="196">
        <f t="shared" si="120"/>
        <v>138718.93856724404</v>
      </c>
      <c r="S146" s="196">
        <f t="shared" si="26"/>
        <v>0</v>
      </c>
      <c r="T146" s="224"/>
      <c r="U146" s="196">
        <f t="shared" si="16"/>
        <v>344625.61825227703</v>
      </c>
      <c r="V146" s="196">
        <f t="shared" si="17"/>
        <v>344625.61825227703</v>
      </c>
      <c r="W146" s="196">
        <f t="shared" si="18"/>
        <v>628990.42899159552</v>
      </c>
      <c r="X146" s="200">
        <f t="shared" si="19"/>
        <v>0.62899042899159552</v>
      </c>
      <c r="Y146" s="269">
        <f t="shared" si="20"/>
        <v>628990.42899159552</v>
      </c>
      <c r="Z146" s="200">
        <f t="shared" si="21"/>
        <v>0.62899042899159552</v>
      </c>
      <c r="AA146" s="255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</row>
    <row r="147" spans="1:46" ht="19.5" customHeight="1">
      <c r="A147" s="218" t="s">
        <v>238</v>
      </c>
      <c r="B147" s="272">
        <v>52.860000999999997</v>
      </c>
      <c r="C147" s="273">
        <v>54.959999000000003</v>
      </c>
      <c r="D147" s="273">
        <v>52.84</v>
      </c>
      <c r="E147" s="273">
        <v>54.459999000000003</v>
      </c>
      <c r="F147" s="273">
        <v>48.200367</v>
      </c>
      <c r="G147" s="273">
        <v>1006766900</v>
      </c>
      <c r="H147" s="275" t="s">
        <v>238</v>
      </c>
      <c r="I147" s="273">
        <v>2.3915630000000001</v>
      </c>
      <c r="J147" s="273">
        <v>2.5915629999999998</v>
      </c>
      <c r="K147" s="273">
        <v>2.3884379999999998</v>
      </c>
      <c r="L147" s="273">
        <v>2.5446879999999998</v>
      </c>
      <c r="M147" s="273">
        <v>2.5004819999999999</v>
      </c>
      <c r="N147" s="273">
        <v>2348400000</v>
      </c>
      <c r="O147" s="273"/>
      <c r="P147" s="196">
        <f t="shared" si="23"/>
        <v>313900.99009900988</v>
      </c>
      <c r="Q147" s="196">
        <f t="shared" si="119"/>
        <v>199854.61821910623</v>
      </c>
      <c r="R147" s="196">
        <f t="shared" si="120"/>
        <v>138718.93856724404</v>
      </c>
      <c r="S147" s="196">
        <f t="shared" si="26"/>
        <v>0</v>
      </c>
      <c r="T147" s="274">
        <f>(P147-P135)/P135</f>
        <v>0.21975992613111717</v>
      </c>
      <c r="U147" s="196">
        <f t="shared" si="16"/>
        <v>352900.8740938612</v>
      </c>
      <c r="V147" s="196">
        <f t="shared" si="17"/>
        <v>352900.8740938612</v>
      </c>
      <c r="W147" s="196">
        <f t="shared" si="18"/>
        <v>652474.54688536015</v>
      </c>
      <c r="X147" s="200">
        <f t="shared" si="19"/>
        <v>0.65247454688536011</v>
      </c>
      <c r="Y147" s="269">
        <f t="shared" si="20"/>
        <v>652474.54688536015</v>
      </c>
      <c r="Z147" s="200">
        <f t="shared" si="21"/>
        <v>0.65247454688536011</v>
      </c>
      <c r="AA147" s="255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</row>
    <row r="148" spans="1:46" ht="19.5" customHeight="1">
      <c r="A148" s="218" t="s">
        <v>239</v>
      </c>
      <c r="B148" s="219">
        <v>54.970001000000003</v>
      </c>
      <c r="C148" s="220">
        <v>57.349997999999999</v>
      </c>
      <c r="D148" s="220">
        <v>54.919998</v>
      </c>
      <c r="E148" s="220">
        <v>56</v>
      </c>
      <c r="F148" s="220">
        <v>49.661620999999997</v>
      </c>
      <c r="G148" s="220">
        <v>1265608600</v>
      </c>
      <c r="H148" s="225" t="s">
        <v>239</v>
      </c>
      <c r="I148" s="220">
        <v>2.5912500000000001</v>
      </c>
      <c r="J148" s="220">
        <v>2.8156249999999998</v>
      </c>
      <c r="K148" s="220">
        <v>2.5865629999999999</v>
      </c>
      <c r="L148" s="220">
        <v>2.6843750000000002</v>
      </c>
      <c r="M148" s="220">
        <v>2.6377419999999998</v>
      </c>
      <c r="N148" s="220">
        <v>2504080000</v>
      </c>
      <c r="O148" s="220"/>
      <c r="P148" s="196">
        <f t="shared" si="23"/>
        <v>326257.41386138607</v>
      </c>
      <c r="Q148" s="196">
        <f>((Q147+R147)/2)*K148/K147</f>
        <v>183329.40498392101</v>
      </c>
      <c r="R148" s="196">
        <f>(Q147+R147)/2</f>
        <v>169286.77839317513</v>
      </c>
      <c r="S148" s="196">
        <f t="shared" si="26"/>
        <v>0</v>
      </c>
      <c r="T148" s="224"/>
      <c r="U148" s="196">
        <f t="shared" si="16"/>
        <v>390895.49696041836</v>
      </c>
      <c r="V148" s="196">
        <f t="shared" si="17"/>
        <v>390895.49696041836</v>
      </c>
      <c r="W148" s="196">
        <f t="shared" si="18"/>
        <v>678873.59723848221</v>
      </c>
      <c r="X148" s="200">
        <f t="shared" si="19"/>
        <v>0.67887359723848217</v>
      </c>
      <c r="Y148" s="269">
        <f t="shared" si="20"/>
        <v>678873.59723848221</v>
      </c>
      <c r="Z148" s="200">
        <f t="shared" si="21"/>
        <v>0.67887359723848217</v>
      </c>
      <c r="AA148" s="255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</row>
    <row r="149" spans="1:46" ht="19.5" customHeight="1">
      <c r="A149" s="218" t="s">
        <v>240</v>
      </c>
      <c r="B149" s="219">
        <v>56.419998</v>
      </c>
      <c r="C149" s="220">
        <v>59.040000999999997</v>
      </c>
      <c r="D149" s="220">
        <v>56.130001</v>
      </c>
      <c r="E149" s="220">
        <v>57.77</v>
      </c>
      <c r="F149" s="220">
        <v>51.231285</v>
      </c>
      <c r="G149" s="220">
        <v>1101561900</v>
      </c>
      <c r="H149" s="225" t="s">
        <v>240</v>
      </c>
      <c r="I149" s="220">
        <v>2.7221880000000001</v>
      </c>
      <c r="J149" s="220">
        <v>2.9796879999999999</v>
      </c>
      <c r="K149" s="220">
        <v>2.6887500000000002</v>
      </c>
      <c r="L149" s="220">
        <v>2.8509380000000002</v>
      </c>
      <c r="M149" s="220">
        <v>2.801412</v>
      </c>
      <c r="N149" s="220">
        <v>2441827200</v>
      </c>
      <c r="O149" s="220"/>
      <c r="P149" s="196">
        <f t="shared" si="23"/>
        <v>333445.55049504945</v>
      </c>
      <c r="Q149" s="196">
        <f t="shared" ref="Q149:Q159" si="121">Q148*K149/K148</f>
        <v>190572.17537346572</v>
      </c>
      <c r="R149" s="196">
        <f t="shared" ref="R149:R159" si="122">R148</f>
        <v>169286.77839317513</v>
      </c>
      <c r="S149" s="196">
        <f t="shared" si="26"/>
        <v>0</v>
      </c>
      <c r="T149" s="224"/>
      <c r="U149" s="196">
        <f t="shared" si="16"/>
        <v>395927.19260398275</v>
      </c>
      <c r="V149" s="196">
        <f t="shared" si="17"/>
        <v>395927.19260398275</v>
      </c>
      <c r="W149" s="196">
        <f t="shared" si="18"/>
        <v>693304.50426169031</v>
      </c>
      <c r="X149" s="200">
        <f t="shared" si="19"/>
        <v>0.69330450426169032</v>
      </c>
      <c r="Y149" s="269">
        <f t="shared" si="20"/>
        <v>693304.50426169031</v>
      </c>
      <c r="Z149" s="200">
        <f t="shared" si="21"/>
        <v>0.69330450426169032</v>
      </c>
      <c r="AA149" s="255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</row>
    <row r="150" spans="1:46" ht="19.5" customHeight="1">
      <c r="A150" s="218" t="s">
        <v>241</v>
      </c>
      <c r="B150" s="219">
        <v>58.02</v>
      </c>
      <c r="C150" s="220">
        <v>58.369999</v>
      </c>
      <c r="D150" s="220">
        <v>53.77</v>
      </c>
      <c r="E150" s="220">
        <v>57.43</v>
      </c>
      <c r="F150" s="220">
        <v>50.929783</v>
      </c>
      <c r="G150" s="220">
        <v>1729243300</v>
      </c>
      <c r="H150" s="225" t="s">
        <v>241</v>
      </c>
      <c r="I150" s="220">
        <v>2.87</v>
      </c>
      <c r="J150" s="220">
        <v>2.9049999999999998</v>
      </c>
      <c r="K150" s="220">
        <v>2.4606249999999998</v>
      </c>
      <c r="L150" s="220">
        <v>2.811563</v>
      </c>
      <c r="M150" s="220">
        <v>2.762721</v>
      </c>
      <c r="N150" s="220">
        <v>3536864000</v>
      </c>
      <c r="O150" s="220"/>
      <c r="P150" s="196">
        <f t="shared" si="23"/>
        <v>319425.74257425743</v>
      </c>
      <c r="Q150" s="196">
        <f t="shared" si="121"/>
        <v>174403.22046614005</v>
      </c>
      <c r="R150" s="196">
        <f t="shared" si="122"/>
        <v>169286.77839317513</v>
      </c>
      <c r="S150" s="196">
        <f t="shared" si="26"/>
        <v>0</v>
      </c>
      <c r="T150" s="224"/>
      <c r="U150" s="196">
        <f t="shared" si="16"/>
        <v>386113.32705942832</v>
      </c>
      <c r="V150" s="196">
        <f t="shared" si="17"/>
        <v>386113.32705942832</v>
      </c>
      <c r="W150" s="196">
        <f t="shared" si="18"/>
        <v>663115.74143357261</v>
      </c>
      <c r="X150" s="200">
        <f t="shared" si="19"/>
        <v>0.66311574143357266</v>
      </c>
      <c r="Y150" s="269">
        <f t="shared" si="20"/>
        <v>663115.74143357261</v>
      </c>
      <c r="Z150" s="200">
        <f t="shared" si="21"/>
        <v>0.66311574143357266</v>
      </c>
      <c r="AA150" s="255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</row>
    <row r="151" spans="1:46" ht="19.5" customHeight="1">
      <c r="A151" s="218" t="s">
        <v>242</v>
      </c>
      <c r="B151" s="219">
        <v>57.720001000000003</v>
      </c>
      <c r="C151" s="220">
        <v>59.290000999999997</v>
      </c>
      <c r="D151" s="220">
        <v>55.32</v>
      </c>
      <c r="E151" s="220">
        <v>59.080002</v>
      </c>
      <c r="F151" s="220">
        <v>52.466946</v>
      </c>
      <c r="G151" s="220">
        <v>1032891200</v>
      </c>
      <c r="H151" s="225" t="s">
        <v>242</v>
      </c>
      <c r="I151" s="220">
        <v>2.8415629999999998</v>
      </c>
      <c r="J151" s="220">
        <v>2.9909379999999999</v>
      </c>
      <c r="K151" s="220">
        <v>2.6059380000000001</v>
      </c>
      <c r="L151" s="220">
        <v>2.9737499999999999</v>
      </c>
      <c r="M151" s="220">
        <v>2.922091</v>
      </c>
      <c r="N151" s="220">
        <v>1932057600</v>
      </c>
      <c r="O151" s="220"/>
      <c r="P151" s="196">
        <f t="shared" si="23"/>
        <v>328633.66336633661</v>
      </c>
      <c r="Q151" s="196">
        <f t="shared" si="121"/>
        <v>184702.65868837881</v>
      </c>
      <c r="R151" s="196">
        <f t="shared" si="122"/>
        <v>169286.77839317513</v>
      </c>
      <c r="S151" s="196">
        <f t="shared" si="26"/>
        <v>0</v>
      </c>
      <c r="T151" s="224"/>
      <c r="U151" s="196">
        <f t="shared" si="16"/>
        <v>392558.87161388376</v>
      </c>
      <c r="V151" s="196">
        <f t="shared" si="17"/>
        <v>392558.87161388376</v>
      </c>
      <c r="W151" s="196">
        <f t="shared" si="18"/>
        <v>682623.10044789058</v>
      </c>
      <c r="X151" s="200">
        <f t="shared" si="19"/>
        <v>0.68262310044789054</v>
      </c>
      <c r="Y151" s="269">
        <f t="shared" si="20"/>
        <v>682623.10044789058</v>
      </c>
      <c r="Z151" s="200">
        <f t="shared" si="21"/>
        <v>0.68262310044789054</v>
      </c>
      <c r="AA151" s="255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</row>
    <row r="152" spans="1:46" ht="19.5" customHeight="1">
      <c r="A152" s="218" t="s">
        <v>243</v>
      </c>
      <c r="B152" s="219">
        <v>59.169998</v>
      </c>
      <c r="C152" s="220">
        <v>59.34</v>
      </c>
      <c r="D152" s="220">
        <v>56.470001000000003</v>
      </c>
      <c r="E152" s="220">
        <v>58.360000999999997</v>
      </c>
      <c r="F152" s="220">
        <v>51.827534</v>
      </c>
      <c r="G152" s="220">
        <v>1054622500</v>
      </c>
      <c r="H152" s="225" t="s">
        <v>243</v>
      </c>
      <c r="I152" s="220">
        <v>2.9809380000000001</v>
      </c>
      <c r="J152" s="220">
        <v>2.9968750000000002</v>
      </c>
      <c r="K152" s="220">
        <v>2.7084380000000001</v>
      </c>
      <c r="L152" s="220">
        <v>2.8890630000000002</v>
      </c>
      <c r="M152" s="220">
        <v>2.8388740000000001</v>
      </c>
      <c r="N152" s="220">
        <v>2599699200</v>
      </c>
      <c r="O152" s="220"/>
      <c r="P152" s="196">
        <f t="shared" si="23"/>
        <v>335465.35247524752</v>
      </c>
      <c r="Q152" s="196">
        <f t="shared" si="121"/>
        <v>191967.61377002651</v>
      </c>
      <c r="R152" s="196">
        <f t="shared" si="122"/>
        <v>169286.77839317513</v>
      </c>
      <c r="S152" s="196">
        <f t="shared" si="26"/>
        <v>0</v>
      </c>
      <c r="T152" s="224"/>
      <c r="U152" s="196">
        <f t="shared" si="16"/>
        <v>397341.05399012135</v>
      </c>
      <c r="V152" s="196">
        <f t="shared" si="17"/>
        <v>397341.05399012135</v>
      </c>
      <c r="W152" s="196">
        <f t="shared" si="18"/>
        <v>696719.74463844916</v>
      </c>
      <c r="X152" s="200">
        <f t="shared" si="19"/>
        <v>0.69671974463844921</v>
      </c>
      <c r="Y152" s="269">
        <f t="shared" si="20"/>
        <v>696719.74463844916</v>
      </c>
      <c r="Z152" s="200">
        <f t="shared" si="21"/>
        <v>0.69671974463844921</v>
      </c>
      <c r="AA152" s="255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</row>
    <row r="153" spans="1:46" ht="19.5" customHeight="1">
      <c r="A153" s="218" t="s">
        <v>244</v>
      </c>
      <c r="B153" s="219">
        <v>58.220001000000003</v>
      </c>
      <c r="C153" s="220">
        <v>58.360000999999997</v>
      </c>
      <c r="D153" s="220">
        <v>53.619999</v>
      </c>
      <c r="E153" s="220">
        <v>57.049999</v>
      </c>
      <c r="F153" s="220">
        <v>50.664169000000001</v>
      </c>
      <c r="G153" s="220">
        <v>1155628500</v>
      </c>
      <c r="H153" s="225" t="s">
        <v>244</v>
      </c>
      <c r="I153" s="220">
        <v>2.8778130000000002</v>
      </c>
      <c r="J153" s="220">
        <v>2.8915630000000001</v>
      </c>
      <c r="K153" s="220">
        <v>2.4350000000000001</v>
      </c>
      <c r="L153" s="220">
        <v>2.7634379999999998</v>
      </c>
      <c r="M153" s="220">
        <v>2.7154319999999998</v>
      </c>
      <c r="N153" s="220">
        <v>2671785600</v>
      </c>
      <c r="O153" s="220"/>
      <c r="P153" s="196">
        <f t="shared" si="23"/>
        <v>318534.64752475248</v>
      </c>
      <c r="Q153" s="196">
        <f t="shared" si="121"/>
        <v>172586.98169572814</v>
      </c>
      <c r="R153" s="196">
        <f t="shared" si="122"/>
        <v>169286.77839317513</v>
      </c>
      <c r="S153" s="196">
        <f t="shared" si="26"/>
        <v>0</v>
      </c>
      <c r="T153" s="224"/>
      <c r="U153" s="196">
        <f t="shared" si="16"/>
        <v>385489.56052477483</v>
      </c>
      <c r="V153" s="196">
        <f t="shared" si="17"/>
        <v>385489.56052477483</v>
      </c>
      <c r="W153" s="196">
        <f t="shared" si="18"/>
        <v>660408.40761365579</v>
      </c>
      <c r="X153" s="200">
        <f t="shared" si="19"/>
        <v>0.66040840761365582</v>
      </c>
      <c r="Y153" s="269">
        <f t="shared" si="20"/>
        <v>660408.40761365579</v>
      </c>
      <c r="Z153" s="200">
        <f t="shared" si="21"/>
        <v>0.66040840761365582</v>
      </c>
      <c r="AA153" s="255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</row>
    <row r="154" spans="1:46" ht="19.5" customHeight="1">
      <c r="A154" s="218" t="s">
        <v>245</v>
      </c>
      <c r="B154" s="219">
        <v>57.080002</v>
      </c>
      <c r="C154" s="220">
        <v>59.830002</v>
      </c>
      <c r="D154" s="220">
        <v>56.869999</v>
      </c>
      <c r="E154" s="220">
        <v>58</v>
      </c>
      <c r="F154" s="220">
        <v>51.623325000000001</v>
      </c>
      <c r="G154" s="220">
        <v>1277418400</v>
      </c>
      <c r="H154" s="225" t="s">
        <v>245</v>
      </c>
      <c r="I154" s="220">
        <v>2.7690630000000001</v>
      </c>
      <c r="J154" s="220">
        <v>3.0337499999999999</v>
      </c>
      <c r="K154" s="220">
        <v>2.7437499999999999</v>
      </c>
      <c r="L154" s="220">
        <v>2.8471880000000001</v>
      </c>
      <c r="M154" s="220">
        <v>2.7977280000000002</v>
      </c>
      <c r="N154" s="220">
        <v>2316681600</v>
      </c>
      <c r="O154" s="220"/>
      <c r="P154" s="196">
        <f t="shared" si="23"/>
        <v>337841.57821782178</v>
      </c>
      <c r="Q154" s="196">
        <f t="shared" si="121"/>
        <v>194470.44395386204</v>
      </c>
      <c r="R154" s="196">
        <f t="shared" si="122"/>
        <v>169286.77839317513</v>
      </c>
      <c r="S154" s="196">
        <f t="shared" si="26"/>
        <v>0</v>
      </c>
      <c r="T154" s="224"/>
      <c r="U154" s="196">
        <f t="shared" si="16"/>
        <v>399004.41200992337</v>
      </c>
      <c r="V154" s="196">
        <f t="shared" si="17"/>
        <v>399004.41200992337</v>
      </c>
      <c r="W154" s="196">
        <f t="shared" si="18"/>
        <v>701598.80056485895</v>
      </c>
      <c r="X154" s="200">
        <f t="shared" si="19"/>
        <v>0.7015988005648589</v>
      </c>
      <c r="Y154" s="269">
        <f t="shared" si="20"/>
        <v>701598.80056485895</v>
      </c>
      <c r="Z154" s="200">
        <f t="shared" si="21"/>
        <v>0.7015988005648589</v>
      </c>
      <c r="AA154" s="255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</row>
    <row r="155" spans="1:46" ht="19.5" customHeight="1">
      <c r="A155" s="218" t="s">
        <v>246</v>
      </c>
      <c r="B155" s="219">
        <v>58.700001</v>
      </c>
      <c r="C155" s="220">
        <v>58.82</v>
      </c>
      <c r="D155" s="220">
        <v>49.93</v>
      </c>
      <c r="E155" s="220">
        <v>55.060001</v>
      </c>
      <c r="F155" s="220">
        <v>49.006560999999998</v>
      </c>
      <c r="G155" s="220">
        <v>2526145600</v>
      </c>
      <c r="H155" s="225" t="s">
        <v>246</v>
      </c>
      <c r="I155" s="220">
        <v>2.9137499999999998</v>
      </c>
      <c r="J155" s="220">
        <v>2.9284379999999999</v>
      </c>
      <c r="K155" s="220">
        <v>2.0806249999999999</v>
      </c>
      <c r="L155" s="220">
        <v>2.5162499999999999</v>
      </c>
      <c r="M155" s="220">
        <v>2.4725380000000001</v>
      </c>
      <c r="N155" s="220">
        <v>5567472000</v>
      </c>
      <c r="O155" s="220"/>
      <c r="P155" s="196">
        <f t="shared" si="23"/>
        <v>296613.86138613865</v>
      </c>
      <c r="Q155" s="196">
        <f t="shared" si="121"/>
        <v>147469.72845612909</v>
      </c>
      <c r="R155" s="196">
        <f t="shared" si="122"/>
        <v>169286.77839317513</v>
      </c>
      <c r="S155" s="196">
        <f t="shared" si="26"/>
        <v>0</v>
      </c>
      <c r="T155" s="224"/>
      <c r="U155" s="196">
        <f t="shared" si="16"/>
        <v>370145.01022774517</v>
      </c>
      <c r="V155" s="196">
        <f t="shared" si="17"/>
        <v>370145.01022774517</v>
      </c>
      <c r="W155" s="196">
        <f t="shared" si="18"/>
        <v>613370.3682354429</v>
      </c>
      <c r="X155" s="200">
        <f t="shared" si="19"/>
        <v>0.61337036823544289</v>
      </c>
      <c r="Y155" s="269">
        <f t="shared" si="20"/>
        <v>613370.3682354429</v>
      </c>
      <c r="Z155" s="200">
        <f t="shared" si="21"/>
        <v>0.61337036823544289</v>
      </c>
      <c r="AA155" s="255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</row>
    <row r="156" spans="1:46" ht="19.5" customHeight="1">
      <c r="A156" s="218" t="s">
        <v>247</v>
      </c>
      <c r="B156" s="219">
        <v>55.200001</v>
      </c>
      <c r="C156" s="220">
        <v>57.349997999999999</v>
      </c>
      <c r="D156" s="220">
        <v>51.91</v>
      </c>
      <c r="E156" s="220">
        <v>52.490001999999997</v>
      </c>
      <c r="F156" s="220">
        <v>46.719119999999997</v>
      </c>
      <c r="G156" s="220">
        <v>1666877800</v>
      </c>
      <c r="H156" s="225" t="s">
        <v>247</v>
      </c>
      <c r="I156" s="220">
        <v>2.5271880000000002</v>
      </c>
      <c r="J156" s="220">
        <v>2.7284380000000001</v>
      </c>
      <c r="K156" s="220">
        <v>2.231563</v>
      </c>
      <c r="L156" s="220">
        <v>2.2796880000000002</v>
      </c>
      <c r="M156" s="220">
        <v>2.2400859999999998</v>
      </c>
      <c r="N156" s="220">
        <v>4319622400</v>
      </c>
      <c r="O156" s="220"/>
      <c r="P156" s="196">
        <f t="shared" si="23"/>
        <v>308376.2376237624</v>
      </c>
      <c r="Q156" s="196">
        <f t="shared" si="121"/>
        <v>158167.85323772655</v>
      </c>
      <c r="R156" s="196">
        <f t="shared" si="122"/>
        <v>169286.77839317513</v>
      </c>
      <c r="S156" s="196">
        <f t="shared" si="26"/>
        <v>0</v>
      </c>
      <c r="T156" s="224"/>
      <c r="U156" s="196">
        <f t="shared" si="16"/>
        <v>378378.67359408177</v>
      </c>
      <c r="V156" s="196">
        <f t="shared" si="17"/>
        <v>378378.67359408177</v>
      </c>
      <c r="W156" s="196">
        <f t="shared" si="18"/>
        <v>635830.86925466405</v>
      </c>
      <c r="X156" s="200">
        <f t="shared" si="19"/>
        <v>0.63583086925466403</v>
      </c>
      <c r="Y156" s="269">
        <f t="shared" si="20"/>
        <v>635830.86925466405</v>
      </c>
      <c r="Z156" s="200">
        <f t="shared" si="21"/>
        <v>0.63583086925466403</v>
      </c>
      <c r="AA156" s="255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</row>
    <row r="157" spans="1:46" ht="19.5" customHeight="1">
      <c r="A157" s="218" t="s">
        <v>248</v>
      </c>
      <c r="B157" s="219">
        <v>52.02</v>
      </c>
      <c r="C157" s="220">
        <v>59.200001</v>
      </c>
      <c r="D157" s="220">
        <v>50.099997999999999</v>
      </c>
      <c r="E157" s="220">
        <v>57.950001</v>
      </c>
      <c r="F157" s="220">
        <v>51.674500000000002</v>
      </c>
      <c r="G157" s="220">
        <v>1616785100</v>
      </c>
      <c r="H157" s="225" t="s">
        <v>248</v>
      </c>
      <c r="I157" s="220">
        <v>2.23875</v>
      </c>
      <c r="J157" s="220">
        <v>2.8774999999999999</v>
      </c>
      <c r="K157" s="220">
        <v>2.0740630000000002</v>
      </c>
      <c r="L157" s="220">
        <v>2.7584379999999999</v>
      </c>
      <c r="M157" s="220">
        <v>2.7105190000000001</v>
      </c>
      <c r="N157" s="220">
        <v>3379788800</v>
      </c>
      <c r="O157" s="220"/>
      <c r="P157" s="196">
        <f t="shared" si="23"/>
        <v>297623.75049504952</v>
      </c>
      <c r="Q157" s="196">
        <f t="shared" si="121"/>
        <v>147004.62957568257</v>
      </c>
      <c r="R157" s="196">
        <f t="shared" si="122"/>
        <v>169286.77839317513</v>
      </c>
      <c r="S157" s="196">
        <f t="shared" si="26"/>
        <v>0</v>
      </c>
      <c r="T157" s="224"/>
      <c r="U157" s="196">
        <f t="shared" si="16"/>
        <v>370851.93260398274</v>
      </c>
      <c r="V157" s="196">
        <f t="shared" si="17"/>
        <v>370851.93260398274</v>
      </c>
      <c r="W157" s="196">
        <f t="shared" si="18"/>
        <v>613915.1584639072</v>
      </c>
      <c r="X157" s="200">
        <f t="shared" si="19"/>
        <v>0.61391515846390721</v>
      </c>
      <c r="Y157" s="269">
        <f t="shared" si="20"/>
        <v>613915.1584639072</v>
      </c>
      <c r="Z157" s="200">
        <f t="shared" si="21"/>
        <v>0.61391515846390721</v>
      </c>
      <c r="AA157" s="255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</row>
    <row r="158" spans="1:46" ht="19.5" customHeight="1">
      <c r="A158" s="218" t="s">
        <v>249</v>
      </c>
      <c r="B158" s="219">
        <v>56.52</v>
      </c>
      <c r="C158" s="220">
        <v>58.98</v>
      </c>
      <c r="D158" s="220">
        <v>52.869999</v>
      </c>
      <c r="E158" s="220">
        <v>56.389999000000003</v>
      </c>
      <c r="F158" s="220">
        <v>50.283431999999998</v>
      </c>
      <c r="G158" s="220">
        <v>1295070500</v>
      </c>
      <c r="H158" s="225" t="s">
        <v>249</v>
      </c>
      <c r="I158" s="220">
        <v>2.6271879999999999</v>
      </c>
      <c r="J158" s="220">
        <v>2.8518750000000002</v>
      </c>
      <c r="K158" s="220">
        <v>2.2821880000000001</v>
      </c>
      <c r="L158" s="220">
        <v>2.5878130000000001</v>
      </c>
      <c r="M158" s="220">
        <v>2.5428579999999998</v>
      </c>
      <c r="N158" s="220">
        <v>2510169600</v>
      </c>
      <c r="O158" s="220"/>
      <c r="P158" s="196">
        <f t="shared" si="23"/>
        <v>314079.20198019804</v>
      </c>
      <c r="Q158" s="196">
        <f t="shared" si="121"/>
        <v>161756.03227195502</v>
      </c>
      <c r="R158" s="196">
        <f t="shared" si="122"/>
        <v>169286.77839317513</v>
      </c>
      <c r="S158" s="196">
        <f t="shared" si="26"/>
        <v>0</v>
      </c>
      <c r="T158" s="224"/>
      <c r="U158" s="196">
        <f t="shared" si="16"/>
        <v>382370.74864358676</v>
      </c>
      <c r="V158" s="196">
        <f t="shared" si="17"/>
        <v>382370.74864358676</v>
      </c>
      <c r="W158" s="196">
        <f t="shared" si="18"/>
        <v>645122.01264532818</v>
      </c>
      <c r="X158" s="200">
        <f t="shared" si="19"/>
        <v>0.6451220126453282</v>
      </c>
      <c r="Y158" s="269">
        <f t="shared" si="20"/>
        <v>645122.01264532818</v>
      </c>
      <c r="Z158" s="200">
        <f t="shared" si="21"/>
        <v>0.6451220126453282</v>
      </c>
      <c r="AA158" s="255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</row>
    <row r="159" spans="1:46" ht="19.5" customHeight="1">
      <c r="A159" s="218" t="s">
        <v>250</v>
      </c>
      <c r="B159" s="272">
        <v>56.380001</v>
      </c>
      <c r="C159" s="273">
        <v>57.619999</v>
      </c>
      <c r="D159" s="273">
        <v>54.169998</v>
      </c>
      <c r="E159" s="273">
        <v>55.830002</v>
      </c>
      <c r="F159" s="273">
        <v>49.784069000000002</v>
      </c>
      <c r="G159" s="273">
        <v>1004361600</v>
      </c>
      <c r="H159" s="275" t="s">
        <v>250</v>
      </c>
      <c r="I159" s="273">
        <v>2.5874999999999999</v>
      </c>
      <c r="J159" s="273">
        <v>2.7015630000000002</v>
      </c>
      <c r="K159" s="273">
        <v>2.3990629999999999</v>
      </c>
      <c r="L159" s="273">
        <v>2.5456249999999998</v>
      </c>
      <c r="M159" s="273">
        <v>2.5014029999999998</v>
      </c>
      <c r="N159" s="273">
        <v>1921548800</v>
      </c>
      <c r="O159" s="273"/>
      <c r="P159" s="196">
        <f t="shared" si="23"/>
        <v>321801.96831683174</v>
      </c>
      <c r="Q159" s="196">
        <f t="shared" si="121"/>
        <v>170039.85300529719</v>
      </c>
      <c r="R159" s="196">
        <f t="shared" si="122"/>
        <v>169286.77839317513</v>
      </c>
      <c r="S159" s="196">
        <f t="shared" si="26"/>
        <v>0</v>
      </c>
      <c r="T159" s="274">
        <f>(P159-P147)/P147</f>
        <v>2.5170287660863228E-2</v>
      </c>
      <c r="U159" s="196">
        <f t="shared" si="16"/>
        <v>387776.68507923034</v>
      </c>
      <c r="V159" s="196">
        <f t="shared" si="17"/>
        <v>387776.68507923034</v>
      </c>
      <c r="W159" s="196">
        <f t="shared" si="18"/>
        <v>661128.5997153041</v>
      </c>
      <c r="X159" s="200">
        <f t="shared" si="19"/>
        <v>0.66112859971530413</v>
      </c>
      <c r="Y159" s="269">
        <f t="shared" si="20"/>
        <v>661128.5997153041</v>
      </c>
      <c r="Z159" s="200">
        <f t="shared" si="21"/>
        <v>0.66112859971530413</v>
      </c>
      <c r="AA159" s="255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</row>
    <row r="160" spans="1:46" ht="19.5" customHeight="1">
      <c r="A160" s="218" t="s">
        <v>251</v>
      </c>
      <c r="B160" s="219">
        <v>56.91</v>
      </c>
      <c r="C160" s="220">
        <v>60.860000999999997</v>
      </c>
      <c r="D160" s="220">
        <v>56.560001</v>
      </c>
      <c r="E160" s="220">
        <v>60.529998999999997</v>
      </c>
      <c r="F160" s="220">
        <v>54.181671000000001</v>
      </c>
      <c r="G160" s="220">
        <v>828883900</v>
      </c>
      <c r="H160" s="225" t="s">
        <v>251</v>
      </c>
      <c r="I160" s="220">
        <v>2.642188</v>
      </c>
      <c r="J160" s="220">
        <v>3.0178129999999999</v>
      </c>
      <c r="K160" s="220">
        <v>2.6106250000000002</v>
      </c>
      <c r="L160" s="220">
        <v>2.9853130000000001</v>
      </c>
      <c r="M160" s="220">
        <v>2.9334530000000001</v>
      </c>
      <c r="N160" s="220">
        <v>1902601600</v>
      </c>
      <c r="O160" s="220"/>
      <c r="P160" s="196">
        <f t="shared" si="23"/>
        <v>336000.00594059413</v>
      </c>
      <c r="Q160" s="196">
        <f>((Q159+R159)/2)*K160/K159</f>
        <v>184625.11970186632</v>
      </c>
      <c r="R160" s="196">
        <f>(Q159+R159)/2</f>
        <v>169663.31569923618</v>
      </c>
      <c r="S160" s="196">
        <f t="shared" si="26"/>
        <v>0</v>
      </c>
      <c r="T160" s="224"/>
      <c r="U160" s="196">
        <f t="shared" si="16"/>
        <v>398076.78722968255</v>
      </c>
      <c r="V160" s="196">
        <f t="shared" si="17"/>
        <v>398076.78722968255</v>
      </c>
      <c r="W160" s="196">
        <f t="shared" si="18"/>
        <v>690288.44134169654</v>
      </c>
      <c r="X160" s="200">
        <f t="shared" si="19"/>
        <v>0.69028844134169653</v>
      </c>
      <c r="Y160" s="269">
        <f t="shared" si="20"/>
        <v>690288.44134169654</v>
      </c>
      <c r="Z160" s="200">
        <f t="shared" si="21"/>
        <v>0.69028844134169653</v>
      </c>
      <c r="AA160" s="255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</row>
    <row r="161" spans="1:46" ht="19.5" customHeight="1">
      <c r="A161" s="218" t="s">
        <v>252</v>
      </c>
      <c r="B161" s="219">
        <v>60.880001</v>
      </c>
      <c r="C161" s="220">
        <v>64.959998999999996</v>
      </c>
      <c r="D161" s="220">
        <v>60.66</v>
      </c>
      <c r="E161" s="220">
        <v>64.410004000000001</v>
      </c>
      <c r="F161" s="220">
        <v>57.654736</v>
      </c>
      <c r="G161" s="220">
        <v>1018602500</v>
      </c>
      <c r="H161" s="225" t="s">
        <v>252</v>
      </c>
      <c r="I161" s="220">
        <v>3.0165630000000001</v>
      </c>
      <c r="J161" s="220">
        <v>3.4334380000000002</v>
      </c>
      <c r="K161" s="220">
        <v>2.9987499999999998</v>
      </c>
      <c r="L161" s="220">
        <v>3.376563</v>
      </c>
      <c r="M161" s="220">
        <v>3.3179069999999999</v>
      </c>
      <c r="N161" s="220">
        <v>2171641600</v>
      </c>
      <c r="O161" s="220"/>
      <c r="P161" s="196">
        <f t="shared" si="23"/>
        <v>360356.43564356444</v>
      </c>
      <c r="Q161" s="196">
        <f t="shared" ref="Q161:Q171" si="123">Q160*K161/K160</f>
        <v>212073.57537217007</v>
      </c>
      <c r="R161" s="196">
        <f t="shared" ref="R161:R171" si="124">R160</f>
        <v>169663.31569923618</v>
      </c>
      <c r="S161" s="196">
        <f t="shared" si="26"/>
        <v>0</v>
      </c>
      <c r="T161" s="224"/>
      <c r="U161" s="196">
        <f t="shared" si="16"/>
        <v>415126.28802176181</v>
      </c>
      <c r="V161" s="196">
        <f t="shared" si="17"/>
        <v>415126.28802176181</v>
      </c>
      <c r="W161" s="196">
        <f t="shared" si="18"/>
        <v>742093.32671497064</v>
      </c>
      <c r="X161" s="200">
        <f t="shared" si="19"/>
        <v>0.74209332671497064</v>
      </c>
      <c r="Y161" s="269">
        <f t="shared" si="20"/>
        <v>742093.32671497064</v>
      </c>
      <c r="Z161" s="200">
        <f t="shared" si="21"/>
        <v>0.74209332671497064</v>
      </c>
      <c r="AA161" s="255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</row>
    <row r="162" spans="1:46" ht="19.5" customHeight="1">
      <c r="A162" s="218" t="s">
        <v>253</v>
      </c>
      <c r="B162" s="219">
        <v>64.650002000000001</v>
      </c>
      <c r="C162" s="220">
        <v>68.510002</v>
      </c>
      <c r="D162" s="220">
        <v>63.23</v>
      </c>
      <c r="E162" s="220">
        <v>67.550003000000004</v>
      </c>
      <c r="F162" s="220">
        <v>60.465412000000001</v>
      </c>
      <c r="G162" s="220">
        <v>1070054300</v>
      </c>
      <c r="H162" s="225" t="s">
        <v>253</v>
      </c>
      <c r="I162" s="220">
        <v>3.4006249999999998</v>
      </c>
      <c r="J162" s="220">
        <v>3.8246880000000001</v>
      </c>
      <c r="K162" s="220">
        <v>3.2518750000000001</v>
      </c>
      <c r="L162" s="220">
        <v>3.7171880000000002</v>
      </c>
      <c r="M162" s="220">
        <v>3.6526139999999998</v>
      </c>
      <c r="N162" s="220">
        <v>2257366400</v>
      </c>
      <c r="O162" s="220"/>
      <c r="P162" s="196">
        <f t="shared" si="23"/>
        <v>375623.76237623772</v>
      </c>
      <c r="Q162" s="196">
        <f t="shared" si="123"/>
        <v>229974.74211367258</v>
      </c>
      <c r="R162" s="196">
        <f t="shared" si="124"/>
        <v>169663.31569923618</v>
      </c>
      <c r="S162" s="196">
        <f t="shared" si="26"/>
        <v>0</v>
      </c>
      <c r="T162" s="224"/>
      <c r="U162" s="196">
        <f t="shared" si="16"/>
        <v>425813.41673463309</v>
      </c>
      <c r="V162" s="196">
        <f t="shared" si="17"/>
        <v>425813.41673463309</v>
      </c>
      <c r="W162" s="196">
        <f t="shared" si="18"/>
        <v>775261.82018914656</v>
      </c>
      <c r="X162" s="200">
        <f t="shared" si="19"/>
        <v>0.77526182018914658</v>
      </c>
      <c r="Y162" s="269">
        <f t="shared" si="20"/>
        <v>775261.82018914656</v>
      </c>
      <c r="Z162" s="200">
        <f t="shared" si="21"/>
        <v>0.77526182018914658</v>
      </c>
      <c r="AA162" s="255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</row>
    <row r="163" spans="1:46" ht="19.5" customHeight="1">
      <c r="A163" s="218" t="s">
        <v>254</v>
      </c>
      <c r="B163" s="219">
        <v>67.480002999999996</v>
      </c>
      <c r="C163" s="220">
        <v>68.550003000000004</v>
      </c>
      <c r="D163" s="220">
        <v>64.449996999999996</v>
      </c>
      <c r="E163" s="220">
        <v>66.760002</v>
      </c>
      <c r="F163" s="220">
        <v>59.859676</v>
      </c>
      <c r="G163" s="220">
        <v>1056184900</v>
      </c>
      <c r="H163" s="225" t="s">
        <v>254</v>
      </c>
      <c r="I163" s="220">
        <v>3.7087500000000002</v>
      </c>
      <c r="J163" s="220">
        <v>3.8275000000000001</v>
      </c>
      <c r="K163" s="220">
        <v>3.3771879999999999</v>
      </c>
      <c r="L163" s="220">
        <v>3.6215630000000001</v>
      </c>
      <c r="M163" s="220">
        <v>3.5586500000000001</v>
      </c>
      <c r="N163" s="220">
        <v>2263836800</v>
      </c>
      <c r="O163" s="220"/>
      <c r="P163" s="196">
        <f t="shared" si="23"/>
        <v>382871.26930693077</v>
      </c>
      <c r="Q163" s="196">
        <f t="shared" si="123"/>
        <v>238836.96002133834</v>
      </c>
      <c r="R163" s="196">
        <f t="shared" si="124"/>
        <v>169663.31569923618</v>
      </c>
      <c r="S163" s="196">
        <f t="shared" si="26"/>
        <v>0</v>
      </c>
      <c r="T163" s="224"/>
      <c r="U163" s="196">
        <f t="shared" si="16"/>
        <v>430886.67158611823</v>
      </c>
      <c r="V163" s="196">
        <f t="shared" si="17"/>
        <v>430886.67158611823</v>
      </c>
      <c r="W163" s="196">
        <f t="shared" si="18"/>
        <v>791371.54502750537</v>
      </c>
      <c r="X163" s="200">
        <f t="shared" si="19"/>
        <v>0.7913715450275054</v>
      </c>
      <c r="Y163" s="269">
        <f t="shared" si="20"/>
        <v>791371.54502750537</v>
      </c>
      <c r="Z163" s="200">
        <f t="shared" si="21"/>
        <v>0.7913715450275054</v>
      </c>
      <c r="AA163" s="255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</row>
    <row r="164" spans="1:46" ht="19.5" customHeight="1">
      <c r="A164" s="218" t="s">
        <v>255</v>
      </c>
      <c r="B164" s="219">
        <v>66.690002000000007</v>
      </c>
      <c r="C164" s="220">
        <v>67.629997000000003</v>
      </c>
      <c r="D164" s="220">
        <v>60.759998000000003</v>
      </c>
      <c r="E164" s="220">
        <v>62.060001</v>
      </c>
      <c r="F164" s="220">
        <v>55.645493000000002</v>
      </c>
      <c r="G164" s="220">
        <v>1300328800</v>
      </c>
      <c r="H164" s="225" t="s">
        <v>255</v>
      </c>
      <c r="I164" s="220">
        <v>3.610938</v>
      </c>
      <c r="J164" s="220">
        <v>3.7128130000000001</v>
      </c>
      <c r="K164" s="220">
        <v>2.9081250000000001</v>
      </c>
      <c r="L164" s="220">
        <v>3.1168749999999998</v>
      </c>
      <c r="M164" s="220">
        <v>3.062729</v>
      </c>
      <c r="N164" s="220">
        <v>1637980800</v>
      </c>
      <c r="O164" s="220"/>
      <c r="P164" s="196">
        <f t="shared" si="23"/>
        <v>360950.48316831695</v>
      </c>
      <c r="Q164" s="196">
        <f t="shared" si="123"/>
        <v>205664.51567459514</v>
      </c>
      <c r="R164" s="196">
        <f t="shared" si="124"/>
        <v>169663.31569923618</v>
      </c>
      <c r="S164" s="196">
        <f t="shared" si="26"/>
        <v>0</v>
      </c>
      <c r="T164" s="224"/>
      <c r="U164" s="196">
        <f t="shared" si="16"/>
        <v>415542.12128908857</v>
      </c>
      <c r="V164" s="196">
        <f t="shared" si="17"/>
        <v>415542.12128908857</v>
      </c>
      <c r="W164" s="196">
        <f t="shared" si="18"/>
        <v>736278.31454214826</v>
      </c>
      <c r="X164" s="200">
        <f t="shared" si="19"/>
        <v>0.73627831454214832</v>
      </c>
      <c r="Y164" s="269">
        <f t="shared" si="20"/>
        <v>736278.31454214826</v>
      </c>
      <c r="Z164" s="200">
        <f t="shared" si="21"/>
        <v>0.73627831454214832</v>
      </c>
      <c r="AA164" s="255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</row>
    <row r="165" spans="1:46" ht="19.5" customHeight="1">
      <c r="A165" s="218" t="s">
        <v>256</v>
      </c>
      <c r="B165" s="219">
        <v>60.939999</v>
      </c>
      <c r="C165" s="220">
        <v>64.569999999999993</v>
      </c>
      <c r="D165" s="220">
        <v>60.040000999999997</v>
      </c>
      <c r="E165" s="220">
        <v>64.160004000000001</v>
      </c>
      <c r="F165" s="220">
        <v>57.528454000000004</v>
      </c>
      <c r="G165" s="220">
        <v>973815200</v>
      </c>
      <c r="H165" s="225" t="s">
        <v>256</v>
      </c>
      <c r="I165" s="220">
        <v>3.0074999999999998</v>
      </c>
      <c r="J165" s="220">
        <v>3.379375</v>
      </c>
      <c r="K165" s="220">
        <v>2.9137499999999998</v>
      </c>
      <c r="L165" s="220">
        <v>3.3275000000000001</v>
      </c>
      <c r="M165" s="220">
        <v>3.269695</v>
      </c>
      <c r="N165" s="220">
        <v>1172337600</v>
      </c>
      <c r="O165" s="220"/>
      <c r="P165" s="196">
        <f t="shared" si="23"/>
        <v>356673.27326732682</v>
      </c>
      <c r="Q165" s="196">
        <f t="shared" si="123"/>
        <v>206062.31937996182</v>
      </c>
      <c r="R165" s="196">
        <f t="shared" si="124"/>
        <v>169663.31569923618</v>
      </c>
      <c r="S165" s="196">
        <f t="shared" si="26"/>
        <v>0</v>
      </c>
      <c r="T165" s="224"/>
      <c r="U165" s="196">
        <f t="shared" si="16"/>
        <v>412548.07435839548</v>
      </c>
      <c r="V165" s="196">
        <f t="shared" si="17"/>
        <v>412548.07435839548</v>
      </c>
      <c r="W165" s="196">
        <f t="shared" si="18"/>
        <v>732398.90834652493</v>
      </c>
      <c r="X165" s="200">
        <f t="shared" si="19"/>
        <v>0.73239890834652488</v>
      </c>
      <c r="Y165" s="269">
        <f t="shared" si="20"/>
        <v>732398.90834652493</v>
      </c>
      <c r="Z165" s="200">
        <f t="shared" si="21"/>
        <v>0.73239890834652488</v>
      </c>
      <c r="AA165" s="255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</row>
    <row r="166" spans="1:46" ht="19.5" customHeight="1">
      <c r="A166" s="218" t="s">
        <v>257</v>
      </c>
      <c r="B166" s="219">
        <v>64.25</v>
      </c>
      <c r="C166" s="220">
        <v>65.309997999999993</v>
      </c>
      <c r="D166" s="220">
        <v>61.860000999999997</v>
      </c>
      <c r="E166" s="220">
        <v>64.800003000000004</v>
      </c>
      <c r="F166" s="220">
        <v>58.235827999999998</v>
      </c>
      <c r="G166" s="220">
        <v>860805100</v>
      </c>
      <c r="H166" s="225" t="s">
        <v>257</v>
      </c>
      <c r="I166" s="220">
        <v>3.3374999999999999</v>
      </c>
      <c r="J166" s="220">
        <v>3.4431250000000002</v>
      </c>
      <c r="K166" s="220">
        <v>3.0918749999999999</v>
      </c>
      <c r="L166" s="220">
        <v>3.381875</v>
      </c>
      <c r="M166" s="220">
        <v>3.3231259999999998</v>
      </c>
      <c r="N166" s="220">
        <v>1201804800</v>
      </c>
      <c r="O166" s="220"/>
      <c r="P166" s="196">
        <f t="shared" si="23"/>
        <v>367485.15445544565</v>
      </c>
      <c r="Q166" s="196">
        <f t="shared" si="123"/>
        <v>218659.43671657465</v>
      </c>
      <c r="R166" s="196">
        <f t="shared" si="124"/>
        <v>169663.31569923618</v>
      </c>
      <c r="S166" s="196">
        <f t="shared" si="26"/>
        <v>0</v>
      </c>
      <c r="T166" s="224"/>
      <c r="U166" s="196">
        <f t="shared" si="16"/>
        <v>420116.39119007869</v>
      </c>
      <c r="V166" s="196">
        <f t="shared" si="17"/>
        <v>420116.39119007869</v>
      </c>
      <c r="W166" s="196">
        <f t="shared" si="18"/>
        <v>755807.90687125642</v>
      </c>
      <c r="X166" s="200">
        <f t="shared" si="19"/>
        <v>0.75580790687125643</v>
      </c>
      <c r="Y166" s="269">
        <f t="shared" si="20"/>
        <v>755807.90687125642</v>
      </c>
      <c r="Z166" s="200">
        <f t="shared" si="21"/>
        <v>0.75580790687125643</v>
      </c>
      <c r="AA166" s="255"/>
      <c r="AB166" s="241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</row>
    <row r="167" spans="1:46" ht="19.5" customHeight="1">
      <c r="A167" s="218" t="s">
        <v>258</v>
      </c>
      <c r="B167" s="219">
        <v>65.260002</v>
      </c>
      <c r="C167" s="220">
        <v>68.879997000000003</v>
      </c>
      <c r="D167" s="220">
        <v>63.91</v>
      </c>
      <c r="E167" s="220">
        <v>68.160004000000001</v>
      </c>
      <c r="F167" s="220">
        <v>61.255488999999997</v>
      </c>
      <c r="G167" s="220">
        <v>679866200</v>
      </c>
      <c r="H167" s="225" t="s">
        <v>258</v>
      </c>
      <c r="I167" s="220">
        <v>3.4337499999999999</v>
      </c>
      <c r="J167" s="220">
        <v>3.8206250000000002</v>
      </c>
      <c r="K167" s="220">
        <v>3.2931249999999999</v>
      </c>
      <c r="L167" s="220">
        <v>3.7418749999999998</v>
      </c>
      <c r="M167" s="220">
        <v>3.6768709999999998</v>
      </c>
      <c r="N167" s="220">
        <v>932758400</v>
      </c>
      <c r="O167" s="220"/>
      <c r="P167" s="196">
        <f t="shared" si="23"/>
        <v>379663.3663366338</v>
      </c>
      <c r="Q167" s="196">
        <f t="shared" si="123"/>
        <v>232891.9692863618</v>
      </c>
      <c r="R167" s="196">
        <f t="shared" si="124"/>
        <v>169663.31569923618</v>
      </c>
      <c r="S167" s="196">
        <f t="shared" si="26"/>
        <v>0</v>
      </c>
      <c r="T167" s="224"/>
      <c r="U167" s="196">
        <f t="shared" si="16"/>
        <v>428641.13950691035</v>
      </c>
      <c r="V167" s="196">
        <f t="shared" si="17"/>
        <v>428641.13950691035</v>
      </c>
      <c r="W167" s="196">
        <f t="shared" si="18"/>
        <v>782218.65132223186</v>
      </c>
      <c r="X167" s="200">
        <f t="shared" si="19"/>
        <v>0.78221865132223189</v>
      </c>
      <c r="Y167" s="269">
        <f t="shared" si="20"/>
        <v>782218.65132223186</v>
      </c>
      <c r="Z167" s="200">
        <f t="shared" si="21"/>
        <v>0.78221865132223189</v>
      </c>
      <c r="AA167" s="255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</row>
    <row r="168" spans="1:46" ht="19.5" customHeight="1">
      <c r="A168" s="218" t="s">
        <v>259</v>
      </c>
      <c r="B168" s="219">
        <v>68.029999000000004</v>
      </c>
      <c r="C168" s="220">
        <v>70.580001999999993</v>
      </c>
      <c r="D168" s="220">
        <v>67.419998000000007</v>
      </c>
      <c r="E168" s="220">
        <v>68.569999999999993</v>
      </c>
      <c r="F168" s="220">
        <v>61.623927999999999</v>
      </c>
      <c r="G168" s="220">
        <v>639521900</v>
      </c>
      <c r="H168" s="225" t="s">
        <v>259</v>
      </c>
      <c r="I168" s="220">
        <v>3.7293750000000001</v>
      </c>
      <c r="J168" s="220">
        <v>4.0225</v>
      </c>
      <c r="K168" s="220">
        <v>3.6587499999999999</v>
      </c>
      <c r="L168" s="220">
        <v>3.8018749999999999</v>
      </c>
      <c r="M168" s="220">
        <v>3.7358289999999998</v>
      </c>
      <c r="N168" s="220">
        <v>699932800</v>
      </c>
      <c r="O168" s="220"/>
      <c r="P168" s="196">
        <f t="shared" si="23"/>
        <v>400514.83960396057</v>
      </c>
      <c r="Q168" s="196">
        <f t="shared" si="123"/>
        <v>258749.21013519872</v>
      </c>
      <c r="R168" s="196">
        <f t="shared" si="124"/>
        <v>169663.31569923618</v>
      </c>
      <c r="S168" s="196">
        <f t="shared" si="26"/>
        <v>0</v>
      </c>
      <c r="T168" s="224"/>
      <c r="U168" s="196">
        <f t="shared" si="16"/>
        <v>443237.17079403909</v>
      </c>
      <c r="V168" s="196">
        <f t="shared" si="17"/>
        <v>443237.17079403909</v>
      </c>
      <c r="W168" s="196">
        <f t="shared" si="18"/>
        <v>828927.36543839541</v>
      </c>
      <c r="X168" s="200">
        <f t="shared" si="19"/>
        <v>0.8289273654383954</v>
      </c>
      <c r="Y168" s="269">
        <f t="shared" si="20"/>
        <v>828927.36543839541</v>
      </c>
      <c r="Z168" s="200">
        <f t="shared" si="21"/>
        <v>0.8289273654383954</v>
      </c>
      <c r="AA168" s="255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</row>
    <row r="169" spans="1:46" ht="19.5" customHeight="1">
      <c r="A169" s="218" t="s">
        <v>260</v>
      </c>
      <c r="B169" s="219">
        <v>68.900002000000001</v>
      </c>
      <c r="C169" s="220">
        <v>69.800003000000004</v>
      </c>
      <c r="D169" s="220">
        <v>64.650002000000001</v>
      </c>
      <c r="E169" s="220">
        <v>64.949996999999996</v>
      </c>
      <c r="F169" s="220">
        <v>58.537086000000002</v>
      </c>
      <c r="G169" s="220">
        <v>863124200</v>
      </c>
      <c r="H169" s="225" t="s">
        <v>260</v>
      </c>
      <c r="I169" s="220">
        <v>3.8374999999999999</v>
      </c>
      <c r="J169" s="220">
        <v>3.9337499999999999</v>
      </c>
      <c r="K169" s="220">
        <v>3.3693749999999998</v>
      </c>
      <c r="L169" s="220">
        <v>3.3981249999999998</v>
      </c>
      <c r="M169" s="220">
        <v>3.3390930000000001</v>
      </c>
      <c r="N169" s="220">
        <v>1015289600</v>
      </c>
      <c r="O169" s="220"/>
      <c r="P169" s="196">
        <f t="shared" si="23"/>
        <v>384059.41782178235</v>
      </c>
      <c r="Q169" s="196">
        <f t="shared" si="123"/>
        <v>238284.41951466625</v>
      </c>
      <c r="R169" s="196">
        <f t="shared" si="124"/>
        <v>169663.31569923618</v>
      </c>
      <c r="S169" s="196">
        <f t="shared" si="26"/>
        <v>0</v>
      </c>
      <c r="T169" s="224"/>
      <c r="U169" s="196">
        <f t="shared" si="16"/>
        <v>431718.37554651435</v>
      </c>
      <c r="V169" s="196">
        <f t="shared" si="17"/>
        <v>431718.37554651435</v>
      </c>
      <c r="W169" s="196">
        <f t="shared" si="18"/>
        <v>792007.15303568472</v>
      </c>
      <c r="X169" s="200">
        <f t="shared" si="19"/>
        <v>0.7920071530356847</v>
      </c>
      <c r="Y169" s="269">
        <f t="shared" si="20"/>
        <v>792007.15303568472</v>
      </c>
      <c r="Z169" s="200">
        <f t="shared" si="21"/>
        <v>0.7920071530356847</v>
      </c>
      <c r="AA169" s="255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</row>
    <row r="170" spans="1:46" ht="19.5" customHeight="1">
      <c r="A170" s="218" t="s">
        <v>261</v>
      </c>
      <c r="B170" s="219">
        <v>65.360000999999997</v>
      </c>
      <c r="C170" s="220">
        <v>66.209998999999996</v>
      </c>
      <c r="D170" s="220">
        <v>61.310001</v>
      </c>
      <c r="E170" s="220">
        <v>65.800003000000004</v>
      </c>
      <c r="F170" s="220">
        <v>59.303184999999999</v>
      </c>
      <c r="G170" s="220">
        <v>901783900</v>
      </c>
      <c r="H170" s="225" t="s">
        <v>261</v>
      </c>
      <c r="I170" s="220">
        <v>3.4393750000000001</v>
      </c>
      <c r="J170" s="220">
        <v>3.53125</v>
      </c>
      <c r="K170" s="220">
        <v>3.0212500000000002</v>
      </c>
      <c r="L170" s="220">
        <v>3.48</v>
      </c>
      <c r="M170" s="220">
        <v>3.419546</v>
      </c>
      <c r="N170" s="220">
        <v>1163340800</v>
      </c>
      <c r="O170" s="220"/>
      <c r="P170" s="196">
        <f t="shared" si="23"/>
        <v>364217.82772277243</v>
      </c>
      <c r="Q170" s="196">
        <f t="shared" si="123"/>
        <v>213664.79019363696</v>
      </c>
      <c r="R170" s="196">
        <f t="shared" si="124"/>
        <v>169663.31569923618</v>
      </c>
      <c r="S170" s="196">
        <f t="shared" si="26"/>
        <v>0</v>
      </c>
      <c r="T170" s="224"/>
      <c r="U170" s="196">
        <f t="shared" si="16"/>
        <v>417829.26247720741</v>
      </c>
      <c r="V170" s="196">
        <f t="shared" si="17"/>
        <v>417829.26247720741</v>
      </c>
      <c r="W170" s="196">
        <f t="shared" si="18"/>
        <v>747545.93361564563</v>
      </c>
      <c r="X170" s="200">
        <f t="shared" si="19"/>
        <v>0.74754593361564559</v>
      </c>
      <c r="Y170" s="269">
        <f t="shared" si="20"/>
        <v>747545.93361564563</v>
      </c>
      <c r="Z170" s="200">
        <f t="shared" si="21"/>
        <v>0.74754593361564559</v>
      </c>
      <c r="AA170" s="255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</row>
    <row r="171" spans="1:46" ht="19.5" customHeight="1">
      <c r="A171" s="218" t="s">
        <v>262</v>
      </c>
      <c r="B171" s="272">
        <v>66.309997999999993</v>
      </c>
      <c r="C171" s="273">
        <v>66.760002</v>
      </c>
      <c r="D171" s="273">
        <v>63.580002</v>
      </c>
      <c r="E171" s="273">
        <v>65.129997000000003</v>
      </c>
      <c r="F171" s="273">
        <v>58.699340999999997</v>
      </c>
      <c r="G171" s="273">
        <v>815856000</v>
      </c>
      <c r="H171" s="275" t="s">
        <v>262</v>
      </c>
      <c r="I171" s="273">
        <v>3.5325000000000002</v>
      </c>
      <c r="J171" s="273">
        <v>3.5750000000000002</v>
      </c>
      <c r="K171" s="273">
        <v>3.2718750000000001</v>
      </c>
      <c r="L171" s="273">
        <v>3.4256250000000001</v>
      </c>
      <c r="M171" s="273">
        <v>3.3661159999999999</v>
      </c>
      <c r="N171" s="273">
        <v>962888000</v>
      </c>
      <c r="O171" s="273"/>
      <c r="P171" s="196">
        <f t="shared" si="23"/>
        <v>377702.98217821802</v>
      </c>
      <c r="Q171" s="196">
        <f t="shared" si="123"/>
        <v>231389.15528830976</v>
      </c>
      <c r="R171" s="196">
        <f t="shared" si="124"/>
        <v>169663.31569923618</v>
      </c>
      <c r="S171" s="196">
        <f t="shared" si="26"/>
        <v>0</v>
      </c>
      <c r="T171" s="274">
        <f>(P171-P159)/P159</f>
        <v>0.17371246718524933</v>
      </c>
      <c r="U171" s="196">
        <f t="shared" si="16"/>
        <v>427268.87059601932</v>
      </c>
      <c r="V171" s="196">
        <f t="shared" si="17"/>
        <v>427268.87059601932</v>
      </c>
      <c r="W171" s="196">
        <f t="shared" si="18"/>
        <v>778755.45316576399</v>
      </c>
      <c r="X171" s="200">
        <f t="shared" si="19"/>
        <v>0.778755453165764</v>
      </c>
      <c r="Y171" s="269">
        <f t="shared" si="20"/>
        <v>778755.45316576399</v>
      </c>
      <c r="Z171" s="200">
        <f t="shared" si="21"/>
        <v>0.778755453165764</v>
      </c>
      <c r="AA171" s="255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</row>
    <row r="172" spans="1:46" ht="19.5" customHeight="1">
      <c r="A172" s="218" t="s">
        <v>263</v>
      </c>
      <c r="B172" s="219">
        <v>66.730002999999996</v>
      </c>
      <c r="C172" s="220">
        <v>67.790001000000004</v>
      </c>
      <c r="D172" s="220">
        <v>66.169998000000007</v>
      </c>
      <c r="E172" s="220">
        <v>66.870002999999997</v>
      </c>
      <c r="F172" s="220">
        <v>60.603191000000002</v>
      </c>
      <c r="G172" s="220">
        <v>741836700</v>
      </c>
      <c r="H172" s="225" t="s">
        <v>263</v>
      </c>
      <c r="I172" s="220">
        <v>3.5968749999999998</v>
      </c>
      <c r="J172" s="220">
        <v>3.71</v>
      </c>
      <c r="K172" s="220">
        <v>3.5387499999999998</v>
      </c>
      <c r="L172" s="220">
        <v>3.6074999999999999</v>
      </c>
      <c r="M172" s="220">
        <v>3.5501360000000002</v>
      </c>
      <c r="N172" s="220">
        <v>887544000</v>
      </c>
      <c r="O172" s="220"/>
      <c r="P172" s="196">
        <f t="shared" si="23"/>
        <v>393089.09702970326</v>
      </c>
      <c r="Q172" s="196">
        <f>((Q171+R171)/2)*K172/K171</f>
        <v>216882.43464484095</v>
      </c>
      <c r="R172" s="196">
        <f>(Q171+R171)/2</f>
        <v>200526.23549377295</v>
      </c>
      <c r="S172" s="196">
        <f t="shared" si="26"/>
        <v>0</v>
      </c>
      <c r="T172" s="224"/>
      <c r="U172" s="196">
        <f t="shared" si="16"/>
        <v>467667.55399481428</v>
      </c>
      <c r="V172" s="196">
        <f t="shared" si="17"/>
        <v>467667.55399481428</v>
      </c>
      <c r="W172" s="196">
        <f t="shared" si="18"/>
        <v>810497.76716831722</v>
      </c>
      <c r="X172" s="200">
        <f t="shared" si="19"/>
        <v>0.81049776716831723</v>
      </c>
      <c r="Y172" s="269">
        <f t="shared" si="20"/>
        <v>810497.76716831722</v>
      </c>
      <c r="Z172" s="200">
        <f t="shared" si="21"/>
        <v>0.81049776716831723</v>
      </c>
      <c r="AA172" s="255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</row>
    <row r="173" spans="1:46" ht="19.5" customHeight="1">
      <c r="A173" s="218" t="s">
        <v>264</v>
      </c>
      <c r="B173" s="219">
        <v>67.339995999999999</v>
      </c>
      <c r="C173" s="220">
        <v>68.260002</v>
      </c>
      <c r="D173" s="220">
        <v>65.959998999999996</v>
      </c>
      <c r="E173" s="220">
        <v>67.099997999999999</v>
      </c>
      <c r="F173" s="220">
        <v>60.811633999999998</v>
      </c>
      <c r="G173" s="220">
        <v>656562100</v>
      </c>
      <c r="H173" s="225" t="s">
        <v>264</v>
      </c>
      <c r="I173" s="220">
        <v>3.66</v>
      </c>
      <c r="J173" s="220">
        <v>3.754375</v>
      </c>
      <c r="K173" s="220">
        <v>3.504375</v>
      </c>
      <c r="L173" s="220">
        <v>3.625</v>
      </c>
      <c r="M173" s="220">
        <v>3.5673569999999999</v>
      </c>
      <c r="N173" s="220">
        <v>783195200</v>
      </c>
      <c r="O173" s="220"/>
      <c r="P173" s="196">
        <f t="shared" si="23"/>
        <v>391841.57821782201</v>
      </c>
      <c r="Q173" s="196">
        <f t="shared" ref="Q173:Q183" si="125">Q172*K173/K172</f>
        <v>214775.6642623849</v>
      </c>
      <c r="R173" s="196">
        <f t="shared" ref="R173:R183" si="126">R172</f>
        <v>200526.23549377295</v>
      </c>
      <c r="S173" s="196">
        <f t="shared" si="26"/>
        <v>0</v>
      </c>
      <c r="T173" s="224"/>
      <c r="U173" s="196">
        <f t="shared" si="16"/>
        <v>466794.29082649742</v>
      </c>
      <c r="V173" s="196">
        <f t="shared" si="17"/>
        <v>466794.29082649742</v>
      </c>
      <c r="W173" s="196">
        <f t="shared" si="18"/>
        <v>807143.4779739799</v>
      </c>
      <c r="X173" s="200">
        <f t="shared" si="19"/>
        <v>0.80714347797397989</v>
      </c>
      <c r="Y173" s="269">
        <f t="shared" si="20"/>
        <v>807143.4779739799</v>
      </c>
      <c r="Z173" s="200">
        <f t="shared" si="21"/>
        <v>0.80714347797397989</v>
      </c>
      <c r="AA173" s="255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</row>
    <row r="174" spans="1:46" ht="19.5" customHeight="1">
      <c r="A174" s="218" t="s">
        <v>265</v>
      </c>
      <c r="B174" s="219">
        <v>66.870002999999997</v>
      </c>
      <c r="C174" s="220">
        <v>69.059997999999993</v>
      </c>
      <c r="D174" s="220">
        <v>66.540001000000004</v>
      </c>
      <c r="E174" s="220">
        <v>68.970000999999996</v>
      </c>
      <c r="F174" s="220">
        <v>62.506377999999998</v>
      </c>
      <c r="G174" s="220">
        <v>557979300</v>
      </c>
      <c r="H174" s="225" t="s">
        <v>265</v>
      </c>
      <c r="I174" s="220">
        <v>3.600625</v>
      </c>
      <c r="J174" s="220">
        <v>3.8431250000000001</v>
      </c>
      <c r="K174" s="220">
        <v>3.5649999999999999</v>
      </c>
      <c r="L174" s="220">
        <v>3.836875</v>
      </c>
      <c r="M174" s="220">
        <v>3.7758630000000002</v>
      </c>
      <c r="N174" s="220">
        <v>632136000</v>
      </c>
      <c r="O174" s="220"/>
      <c r="P174" s="196">
        <f t="shared" si="23"/>
        <v>395287.13465346559</v>
      </c>
      <c r="Q174" s="196">
        <f t="shared" si="125"/>
        <v>218491.24111871651</v>
      </c>
      <c r="R174" s="196">
        <f t="shared" si="126"/>
        <v>200526.23549377295</v>
      </c>
      <c r="S174" s="196">
        <f t="shared" si="26"/>
        <v>0</v>
      </c>
      <c r="T174" s="224"/>
      <c r="U174" s="196">
        <f t="shared" si="16"/>
        <v>469206.18033144792</v>
      </c>
      <c r="V174" s="196">
        <f t="shared" si="17"/>
        <v>469206.18033144792</v>
      </c>
      <c r="W174" s="196">
        <f t="shared" si="18"/>
        <v>814304.61126595503</v>
      </c>
      <c r="X174" s="200">
        <f t="shared" si="19"/>
        <v>0.81430461126595499</v>
      </c>
      <c r="Y174" s="269">
        <f t="shared" si="20"/>
        <v>814304.61126595503</v>
      </c>
      <c r="Z174" s="200">
        <f t="shared" si="21"/>
        <v>0.81430461126595499</v>
      </c>
      <c r="AA174" s="255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</row>
    <row r="175" spans="1:46" ht="19.5" customHeight="1">
      <c r="A175" s="218" t="s">
        <v>266</v>
      </c>
      <c r="B175" s="219">
        <v>69.019997000000004</v>
      </c>
      <c r="C175" s="220">
        <v>70.730002999999996</v>
      </c>
      <c r="D175" s="220">
        <v>66.879997000000003</v>
      </c>
      <c r="E175" s="220">
        <v>70.720000999999996</v>
      </c>
      <c r="F175" s="220">
        <v>64.240700000000004</v>
      </c>
      <c r="G175" s="220">
        <v>835537700</v>
      </c>
      <c r="H175" s="225" t="s">
        <v>266</v>
      </c>
      <c r="I175" s="220">
        <v>3.84</v>
      </c>
      <c r="J175" s="220">
        <v>4.0193750000000001</v>
      </c>
      <c r="K175" s="220">
        <v>3.5962499999999999</v>
      </c>
      <c r="L175" s="220">
        <v>4.015625</v>
      </c>
      <c r="M175" s="220">
        <v>3.9603839999999999</v>
      </c>
      <c r="N175" s="220">
        <v>853622400</v>
      </c>
      <c r="O175" s="220"/>
      <c r="P175" s="196">
        <f t="shared" si="23"/>
        <v>397306.91287128738</v>
      </c>
      <c r="Q175" s="196">
        <f t="shared" si="125"/>
        <v>220406.4869209493</v>
      </c>
      <c r="R175" s="196">
        <f t="shared" si="126"/>
        <v>200526.23549377295</v>
      </c>
      <c r="S175" s="196">
        <f t="shared" si="26"/>
        <v>0</v>
      </c>
      <c r="T175" s="224"/>
      <c r="U175" s="196">
        <f t="shared" si="16"/>
        <v>470620.02508392319</v>
      </c>
      <c r="V175" s="196">
        <f t="shared" si="17"/>
        <v>470620.02508392319</v>
      </c>
      <c r="W175" s="196">
        <f t="shared" si="18"/>
        <v>818239.63528600964</v>
      </c>
      <c r="X175" s="200">
        <f t="shared" si="19"/>
        <v>0.81823963528600963</v>
      </c>
      <c r="Y175" s="269">
        <f t="shared" si="20"/>
        <v>818239.63528600964</v>
      </c>
      <c r="Z175" s="200">
        <f t="shared" si="21"/>
        <v>0.81823963528600963</v>
      </c>
      <c r="AA175" s="255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</row>
    <row r="176" spans="1:46" ht="19.5" customHeight="1">
      <c r="A176" s="218" t="s">
        <v>267</v>
      </c>
      <c r="B176" s="219">
        <v>70.739998</v>
      </c>
      <c r="C176" s="220">
        <v>74.949996999999996</v>
      </c>
      <c r="D176" s="220">
        <v>70.25</v>
      </c>
      <c r="E176" s="220">
        <v>73.25</v>
      </c>
      <c r="F176" s="220">
        <v>66.538933</v>
      </c>
      <c r="G176" s="220">
        <v>680414200</v>
      </c>
      <c r="H176" s="225" t="s">
        <v>267</v>
      </c>
      <c r="I176" s="220">
        <v>4.0193750000000001</v>
      </c>
      <c r="J176" s="220">
        <v>4.5075000000000003</v>
      </c>
      <c r="K176" s="220">
        <v>3.9649999999999999</v>
      </c>
      <c r="L176" s="220">
        <v>4.3012499999999996</v>
      </c>
      <c r="M176" s="220">
        <v>4.2420790000000004</v>
      </c>
      <c r="N176" s="220">
        <v>773859200</v>
      </c>
      <c r="O176" s="220"/>
      <c r="P176" s="196">
        <f t="shared" si="23"/>
        <v>417326.7326732676</v>
      </c>
      <c r="Q176" s="196">
        <f t="shared" si="125"/>
        <v>243006.38738729621</v>
      </c>
      <c r="R176" s="196">
        <f t="shared" si="126"/>
        <v>200526.23549377295</v>
      </c>
      <c r="S176" s="196">
        <f t="shared" si="26"/>
        <v>0</v>
      </c>
      <c r="T176" s="224"/>
      <c r="U176" s="196">
        <f t="shared" si="16"/>
        <v>484633.89894530934</v>
      </c>
      <c r="V176" s="196">
        <f t="shared" si="17"/>
        <v>484633.89894530934</v>
      </c>
      <c r="W176" s="196">
        <f t="shared" si="18"/>
        <v>860859.35555433668</v>
      </c>
      <c r="X176" s="200">
        <f t="shared" si="19"/>
        <v>0.86085935555433668</v>
      </c>
      <c r="Y176" s="269">
        <f t="shared" si="20"/>
        <v>860859.35555433668</v>
      </c>
      <c r="Z176" s="200">
        <f t="shared" si="21"/>
        <v>0.86085935555433668</v>
      </c>
      <c r="AA176" s="255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</row>
    <row r="177" spans="1:46" ht="19.5" customHeight="1">
      <c r="A177" s="218" t="s">
        <v>268</v>
      </c>
      <c r="B177" s="219">
        <v>73.260002</v>
      </c>
      <c r="C177" s="220">
        <v>73.819999999999993</v>
      </c>
      <c r="D177" s="220">
        <v>69.150002000000001</v>
      </c>
      <c r="E177" s="220">
        <v>71.269997000000004</v>
      </c>
      <c r="F177" s="220">
        <v>64.740334000000004</v>
      </c>
      <c r="G177" s="220">
        <v>748561600</v>
      </c>
      <c r="H177" s="225" t="s">
        <v>268</v>
      </c>
      <c r="I177" s="220">
        <v>4.3087499999999999</v>
      </c>
      <c r="J177" s="220">
        <v>4.37</v>
      </c>
      <c r="K177" s="220">
        <v>3.8487499999999999</v>
      </c>
      <c r="L177" s="220">
        <v>4.0787500000000003</v>
      </c>
      <c r="M177" s="220">
        <v>4.0226410000000001</v>
      </c>
      <c r="N177" s="220">
        <v>885484800</v>
      </c>
      <c r="O177" s="220"/>
      <c r="P177" s="196">
        <f t="shared" si="23"/>
        <v>410792.09108910919</v>
      </c>
      <c r="Q177" s="196">
        <f t="shared" si="125"/>
        <v>235881.67300299025</v>
      </c>
      <c r="R177" s="196">
        <f t="shared" si="126"/>
        <v>200526.23549377295</v>
      </c>
      <c r="S177" s="196">
        <f t="shared" si="26"/>
        <v>0</v>
      </c>
      <c r="T177" s="224"/>
      <c r="U177" s="196">
        <f t="shared" si="16"/>
        <v>480059.64983639843</v>
      </c>
      <c r="V177" s="196">
        <f t="shared" si="17"/>
        <v>480059.64983639843</v>
      </c>
      <c r="W177" s="196">
        <f t="shared" si="18"/>
        <v>847199.99958587228</v>
      </c>
      <c r="X177" s="200">
        <f t="shared" si="19"/>
        <v>0.84719999958587233</v>
      </c>
      <c r="Y177" s="269">
        <f t="shared" si="20"/>
        <v>847199.99958587228</v>
      </c>
      <c r="Z177" s="200">
        <f t="shared" si="21"/>
        <v>0.84719999958587233</v>
      </c>
      <c r="AA177" s="255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</row>
    <row r="178" spans="1:46" ht="19.5" customHeight="1">
      <c r="A178" s="218" t="s">
        <v>269</v>
      </c>
      <c r="B178" s="219">
        <v>71.75</v>
      </c>
      <c r="C178" s="220">
        <v>76.209998999999996</v>
      </c>
      <c r="D178" s="220">
        <v>71.349997999999999</v>
      </c>
      <c r="E178" s="220">
        <v>75.769997000000004</v>
      </c>
      <c r="F178" s="220">
        <v>69.045783999999998</v>
      </c>
      <c r="G178" s="220">
        <v>581695700</v>
      </c>
      <c r="H178" s="225" t="s">
        <v>269</v>
      </c>
      <c r="I178" s="220">
        <v>4.1418749999999998</v>
      </c>
      <c r="J178" s="220">
        <v>4.6637500000000003</v>
      </c>
      <c r="K178" s="220">
        <v>4.0962500000000004</v>
      </c>
      <c r="L178" s="220">
        <v>4.6112500000000001</v>
      </c>
      <c r="M178" s="220">
        <v>4.5478149999999999</v>
      </c>
      <c r="N178" s="220">
        <v>513686400</v>
      </c>
      <c r="O178" s="220"/>
      <c r="P178" s="196">
        <f t="shared" si="23"/>
        <v>423861.37425742601</v>
      </c>
      <c r="Q178" s="196">
        <f t="shared" si="125"/>
        <v>251050.41975667397</v>
      </c>
      <c r="R178" s="196">
        <f t="shared" si="126"/>
        <v>200526.23549377295</v>
      </c>
      <c r="S178" s="196">
        <f t="shared" si="26"/>
        <v>0</v>
      </c>
      <c r="T178" s="224"/>
      <c r="U178" s="196">
        <f t="shared" si="16"/>
        <v>489208.14805422019</v>
      </c>
      <c r="V178" s="196">
        <f t="shared" si="17"/>
        <v>489208.14805422019</v>
      </c>
      <c r="W178" s="196">
        <f t="shared" si="18"/>
        <v>875438.02950787288</v>
      </c>
      <c r="X178" s="200">
        <f t="shared" si="19"/>
        <v>0.87543802950787286</v>
      </c>
      <c r="Y178" s="269">
        <f t="shared" si="20"/>
        <v>875438.02950787288</v>
      </c>
      <c r="Z178" s="200">
        <f t="shared" si="21"/>
        <v>0.87543802950787286</v>
      </c>
      <c r="AA178" s="255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</row>
    <row r="179" spans="1:46" ht="19.5" customHeight="1">
      <c r="A179" s="218" t="s">
        <v>270</v>
      </c>
      <c r="B179" s="219">
        <v>76.290001000000004</v>
      </c>
      <c r="C179" s="220">
        <v>77.279999000000004</v>
      </c>
      <c r="D179" s="220">
        <v>74.959998999999996</v>
      </c>
      <c r="E179" s="220">
        <v>75.470000999999996</v>
      </c>
      <c r="F179" s="220">
        <v>68.772423000000003</v>
      </c>
      <c r="G179" s="220">
        <v>529245500</v>
      </c>
      <c r="H179" s="225" t="s">
        <v>270</v>
      </c>
      <c r="I179" s="220">
        <v>4.6743750000000004</v>
      </c>
      <c r="J179" s="220">
        <v>4.7931249999999999</v>
      </c>
      <c r="K179" s="220">
        <v>4.5049999999999999</v>
      </c>
      <c r="L179" s="220">
        <v>4.5631250000000003</v>
      </c>
      <c r="M179" s="220">
        <v>4.5003520000000004</v>
      </c>
      <c r="N179" s="220">
        <v>656376000</v>
      </c>
      <c r="O179" s="220"/>
      <c r="P179" s="196">
        <f t="shared" si="23"/>
        <v>445306.92475247552</v>
      </c>
      <c r="Q179" s="196">
        <f t="shared" si="125"/>
        <v>276101.8348498788</v>
      </c>
      <c r="R179" s="196">
        <f t="shared" si="126"/>
        <v>200526.23549377295</v>
      </c>
      <c r="S179" s="196">
        <f t="shared" si="26"/>
        <v>0</v>
      </c>
      <c r="T179" s="224"/>
      <c r="U179" s="196">
        <f t="shared" si="16"/>
        <v>504220.03340075485</v>
      </c>
      <c r="V179" s="196">
        <f t="shared" si="17"/>
        <v>504220.03340075485</v>
      </c>
      <c r="W179" s="196">
        <f t="shared" si="18"/>
        <v>921934.99509612727</v>
      </c>
      <c r="X179" s="200">
        <f t="shared" si="19"/>
        <v>0.92193499509612731</v>
      </c>
      <c r="Y179" s="269">
        <f t="shared" si="20"/>
        <v>921934.99509612727</v>
      </c>
      <c r="Z179" s="200">
        <f t="shared" si="21"/>
        <v>0.92193499509612731</v>
      </c>
      <c r="AA179" s="255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</row>
    <row r="180" spans="1:46" ht="19.5" customHeight="1">
      <c r="A180" s="218" t="s">
        <v>271</v>
      </c>
      <c r="B180" s="219">
        <v>76.089995999999999</v>
      </c>
      <c r="C180" s="220">
        <v>79.690002000000007</v>
      </c>
      <c r="D180" s="220">
        <v>75.540001000000004</v>
      </c>
      <c r="E180" s="220">
        <v>78.879997000000003</v>
      </c>
      <c r="F180" s="220">
        <v>71.879790999999997</v>
      </c>
      <c r="G180" s="220">
        <v>503988800</v>
      </c>
      <c r="H180" s="225" t="s">
        <v>271</v>
      </c>
      <c r="I180" s="220">
        <v>4.640625</v>
      </c>
      <c r="J180" s="220">
        <v>5.09375</v>
      </c>
      <c r="K180" s="220">
        <v>4.5750000000000002</v>
      </c>
      <c r="L180" s="220">
        <v>4.9993749999999997</v>
      </c>
      <c r="M180" s="220">
        <v>4.9306000000000001</v>
      </c>
      <c r="N180" s="220">
        <v>501980800</v>
      </c>
      <c r="O180" s="220"/>
      <c r="P180" s="196">
        <f t="shared" si="23"/>
        <v>448752.48118811916</v>
      </c>
      <c r="Q180" s="196">
        <f t="shared" si="125"/>
        <v>280391.98544688028</v>
      </c>
      <c r="R180" s="196">
        <f t="shared" si="126"/>
        <v>200526.23549377295</v>
      </c>
      <c r="S180" s="196">
        <f t="shared" si="26"/>
        <v>0</v>
      </c>
      <c r="T180" s="224"/>
      <c r="U180" s="196">
        <f t="shared" si="16"/>
        <v>506631.9229057054</v>
      </c>
      <c r="V180" s="196">
        <f t="shared" si="17"/>
        <v>506631.9229057054</v>
      </c>
      <c r="W180" s="196">
        <f t="shared" si="18"/>
        <v>929670.70212877239</v>
      </c>
      <c r="X180" s="200">
        <f t="shared" si="19"/>
        <v>0.92967070212877234</v>
      </c>
      <c r="Y180" s="269">
        <f t="shared" si="20"/>
        <v>929670.70212877239</v>
      </c>
      <c r="Z180" s="200">
        <f t="shared" si="21"/>
        <v>0.92967070212877234</v>
      </c>
      <c r="AA180" s="255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</row>
    <row r="181" spans="1:46" ht="19.5" customHeight="1">
      <c r="A181" s="218" t="s">
        <v>272</v>
      </c>
      <c r="B181" s="219">
        <v>78.889999000000003</v>
      </c>
      <c r="C181" s="220">
        <v>83.489998</v>
      </c>
      <c r="D181" s="220">
        <v>76.349997999999999</v>
      </c>
      <c r="E181" s="220">
        <v>82.790001000000004</v>
      </c>
      <c r="F181" s="220">
        <v>75.669326999999996</v>
      </c>
      <c r="G181" s="220">
        <v>817353700</v>
      </c>
      <c r="H181" s="225" t="s">
        <v>272</v>
      </c>
      <c r="I181" s="220">
        <v>5.01</v>
      </c>
      <c r="J181" s="220">
        <v>5.5949999999999998</v>
      </c>
      <c r="K181" s="220">
        <v>4.6887499999999998</v>
      </c>
      <c r="L181" s="220">
        <v>5.5025000000000004</v>
      </c>
      <c r="M181" s="220">
        <v>5.4268049999999999</v>
      </c>
      <c r="N181" s="220">
        <v>961513600</v>
      </c>
      <c r="O181" s="220"/>
      <c r="P181" s="196">
        <f t="shared" si="23"/>
        <v>453564.34455445572</v>
      </c>
      <c r="Q181" s="196">
        <f t="shared" si="125"/>
        <v>287363.4801670076</v>
      </c>
      <c r="R181" s="196">
        <f t="shared" si="126"/>
        <v>200526.23549377295</v>
      </c>
      <c r="S181" s="196">
        <f t="shared" si="26"/>
        <v>0</v>
      </c>
      <c r="T181" s="224"/>
      <c r="U181" s="196">
        <f t="shared" si="16"/>
        <v>510000.22726214101</v>
      </c>
      <c r="V181" s="196">
        <f t="shared" si="17"/>
        <v>510000.22726214101</v>
      </c>
      <c r="W181" s="196">
        <f t="shared" si="18"/>
        <v>941454.06021523615</v>
      </c>
      <c r="X181" s="200">
        <f t="shared" si="19"/>
        <v>0.94145406021523614</v>
      </c>
      <c r="Y181" s="269">
        <f t="shared" si="20"/>
        <v>941454.06021523615</v>
      </c>
      <c r="Z181" s="200">
        <f t="shared" si="21"/>
        <v>0.94145406021523614</v>
      </c>
      <c r="AA181" s="255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</row>
    <row r="182" spans="1:46" ht="19.5" customHeight="1">
      <c r="A182" s="218" t="s">
        <v>273</v>
      </c>
      <c r="B182" s="219">
        <v>83.07</v>
      </c>
      <c r="C182" s="220">
        <v>85.839995999999999</v>
      </c>
      <c r="D182" s="220">
        <v>81.370002999999997</v>
      </c>
      <c r="E182" s="220">
        <v>85.730002999999996</v>
      </c>
      <c r="F182" s="220">
        <v>78.356482999999997</v>
      </c>
      <c r="G182" s="220">
        <v>542339400</v>
      </c>
      <c r="H182" s="225" t="s">
        <v>273</v>
      </c>
      <c r="I182" s="220">
        <v>5.5350000000000001</v>
      </c>
      <c r="J182" s="220">
        <v>5.9056249999999997</v>
      </c>
      <c r="K182" s="220">
        <v>5.3137499999999998</v>
      </c>
      <c r="L182" s="220">
        <v>5.8825000000000003</v>
      </c>
      <c r="M182" s="220">
        <v>5.8015780000000001</v>
      </c>
      <c r="N182" s="220">
        <v>925897600</v>
      </c>
      <c r="O182" s="220"/>
      <c r="P182" s="196">
        <f t="shared" si="23"/>
        <v>483386.15643564385</v>
      </c>
      <c r="Q182" s="196">
        <f t="shared" si="125"/>
        <v>325668.39621166338</v>
      </c>
      <c r="R182" s="196">
        <f t="shared" si="126"/>
        <v>200526.23549377295</v>
      </c>
      <c r="S182" s="196">
        <f t="shared" si="26"/>
        <v>0</v>
      </c>
      <c r="T182" s="224"/>
      <c r="U182" s="196">
        <f t="shared" si="16"/>
        <v>530875.49557897262</v>
      </c>
      <c r="V182" s="196">
        <f t="shared" si="17"/>
        <v>530875.49557897262</v>
      </c>
      <c r="W182" s="196">
        <f t="shared" si="18"/>
        <v>1009580.7881410802</v>
      </c>
      <c r="X182" s="200">
        <f t="shared" si="19"/>
        <v>1.0095807881410801</v>
      </c>
      <c r="Y182" s="269">
        <f t="shared" si="20"/>
        <v>1009580.7881410802</v>
      </c>
      <c r="Z182" s="200">
        <f t="shared" si="21"/>
        <v>1.0095807881410801</v>
      </c>
      <c r="AA182" s="255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</row>
    <row r="183" spans="1:46" ht="19.5" customHeight="1">
      <c r="A183" s="218" t="s">
        <v>274</v>
      </c>
      <c r="B183" s="272">
        <v>85.830001999999993</v>
      </c>
      <c r="C183" s="273">
        <v>87.959998999999996</v>
      </c>
      <c r="D183" s="273">
        <v>84.050003000000004</v>
      </c>
      <c r="E183" s="273">
        <v>87.959998999999996</v>
      </c>
      <c r="F183" s="273">
        <v>80.394690999999995</v>
      </c>
      <c r="G183" s="273">
        <v>651649200</v>
      </c>
      <c r="H183" s="275" t="s">
        <v>274</v>
      </c>
      <c r="I183" s="273">
        <v>5.9037499999999996</v>
      </c>
      <c r="J183" s="273">
        <v>6.2249999999999996</v>
      </c>
      <c r="K183" s="273">
        <v>5.6512500000000001</v>
      </c>
      <c r="L183" s="273">
        <v>6.2249999999999996</v>
      </c>
      <c r="M183" s="273">
        <v>6.1393649999999997</v>
      </c>
      <c r="N183" s="273">
        <v>850745600</v>
      </c>
      <c r="O183" s="273"/>
      <c r="P183" s="196">
        <f t="shared" si="23"/>
        <v>499306.94851485186</v>
      </c>
      <c r="Q183" s="196">
        <f t="shared" si="125"/>
        <v>346353.0508757775</v>
      </c>
      <c r="R183" s="196">
        <f t="shared" si="126"/>
        <v>200526.23549377295</v>
      </c>
      <c r="S183" s="196">
        <f t="shared" si="26"/>
        <v>0</v>
      </c>
      <c r="T183" s="274">
        <f>(P183-P171)/P171</f>
        <v>0.32195659572329077</v>
      </c>
      <c r="U183" s="196">
        <f t="shared" si="16"/>
        <v>542020.05003441824</v>
      </c>
      <c r="V183" s="196">
        <f t="shared" si="17"/>
        <v>542020.05003441824</v>
      </c>
      <c r="W183" s="196">
        <f t="shared" si="18"/>
        <v>1046186.2348844022</v>
      </c>
      <c r="X183" s="200">
        <f t="shared" si="19"/>
        <v>1.0461862348844022</v>
      </c>
      <c r="Y183" s="269">
        <f t="shared" si="20"/>
        <v>1046186.2348844022</v>
      </c>
      <c r="Z183" s="200">
        <f t="shared" si="21"/>
        <v>1.0461862348844022</v>
      </c>
      <c r="AA183" s="255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</row>
    <row r="184" spans="1:46" ht="19.5" customHeight="1">
      <c r="A184" s="218" t="s">
        <v>275</v>
      </c>
      <c r="B184" s="219">
        <v>87.550003000000004</v>
      </c>
      <c r="C184" s="220">
        <v>89</v>
      </c>
      <c r="D184" s="220">
        <v>84.760002</v>
      </c>
      <c r="E184" s="220">
        <v>86.269997000000004</v>
      </c>
      <c r="F184" s="220">
        <v>79.100487000000001</v>
      </c>
      <c r="G184" s="220">
        <v>831732700</v>
      </c>
      <c r="H184" s="225" t="s">
        <v>275</v>
      </c>
      <c r="I184" s="220">
        <v>6.17</v>
      </c>
      <c r="J184" s="220">
        <v>6.3631250000000001</v>
      </c>
      <c r="K184" s="220">
        <v>5.7668749999999998</v>
      </c>
      <c r="L184" s="220">
        <v>5.9712500000000004</v>
      </c>
      <c r="M184" s="220">
        <v>5.889106</v>
      </c>
      <c r="N184" s="220">
        <v>1193555200</v>
      </c>
      <c r="O184" s="220"/>
      <c r="P184" s="196">
        <f t="shared" si="23"/>
        <v>503524.76435643598</v>
      </c>
      <c r="Q184" s="196">
        <f>((Q183+R183)/2)*K184/K183</f>
        <v>279034.2388482549</v>
      </c>
      <c r="R184" s="196">
        <f>(Q183+R183)/2</f>
        <v>273439.64318477525</v>
      </c>
      <c r="S184" s="196">
        <f t="shared" si="26"/>
        <v>0</v>
      </c>
      <c r="T184" s="224"/>
      <c r="U184" s="196">
        <f t="shared" si="16"/>
        <v>614969.39250688942</v>
      </c>
      <c r="V184" s="196">
        <f t="shared" si="17"/>
        <v>614969.39250688942</v>
      </c>
      <c r="W184" s="196">
        <f t="shared" si="18"/>
        <v>1055998.6463894662</v>
      </c>
      <c r="X184" s="200">
        <f t="shared" si="19"/>
        <v>1.0559986463894662</v>
      </c>
      <c r="Y184" s="269">
        <f t="shared" si="20"/>
        <v>1055998.6463894662</v>
      </c>
      <c r="Z184" s="200">
        <f t="shared" si="21"/>
        <v>1.0559986463894662</v>
      </c>
      <c r="AA184" s="255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</row>
    <row r="185" spans="1:46" ht="19.5" customHeight="1">
      <c r="A185" s="218" t="s">
        <v>276</v>
      </c>
      <c r="B185" s="219">
        <v>86.110000999999997</v>
      </c>
      <c r="C185" s="220">
        <v>90.959998999999996</v>
      </c>
      <c r="D185" s="220">
        <v>83.739998</v>
      </c>
      <c r="E185" s="220">
        <v>90.339995999999999</v>
      </c>
      <c r="F185" s="220">
        <v>82.832245</v>
      </c>
      <c r="G185" s="220">
        <v>713558700</v>
      </c>
      <c r="H185" s="225" t="s">
        <v>276</v>
      </c>
      <c r="I185" s="220">
        <v>5.953125</v>
      </c>
      <c r="J185" s="220">
        <v>6.6762499999999996</v>
      </c>
      <c r="K185" s="220">
        <v>5.6206250000000004</v>
      </c>
      <c r="L185" s="220">
        <v>6.5837500000000002</v>
      </c>
      <c r="M185" s="220">
        <v>6.4931809999999999</v>
      </c>
      <c r="N185" s="220">
        <v>981691200</v>
      </c>
      <c r="O185" s="220"/>
      <c r="P185" s="196">
        <f t="shared" si="23"/>
        <v>497465.33465346566</v>
      </c>
      <c r="Q185" s="196">
        <f t="shared" ref="Q185:Q195" si="127">Q184*K185/K184</f>
        <v>271957.83136039414</v>
      </c>
      <c r="R185" s="196">
        <f t="shared" ref="R185:R195" si="128">R184</f>
        <v>273439.64318477525</v>
      </c>
      <c r="S185" s="196">
        <f t="shared" si="26"/>
        <v>0</v>
      </c>
      <c r="T185" s="224"/>
      <c r="U185" s="196">
        <f t="shared" si="16"/>
        <v>610727.79171481018</v>
      </c>
      <c r="V185" s="196">
        <f t="shared" si="17"/>
        <v>610727.79171481018</v>
      </c>
      <c r="W185" s="196">
        <f t="shared" si="18"/>
        <v>1042862.809198635</v>
      </c>
      <c r="X185" s="200">
        <f t="shared" si="19"/>
        <v>1.0428628091986349</v>
      </c>
      <c r="Y185" s="269">
        <f t="shared" si="20"/>
        <v>1042862.809198635</v>
      </c>
      <c r="Z185" s="200">
        <f t="shared" si="21"/>
        <v>1.0428628091986349</v>
      </c>
      <c r="AA185" s="255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</row>
    <row r="186" spans="1:46" ht="19.5" customHeight="1">
      <c r="A186" s="218" t="s">
        <v>277</v>
      </c>
      <c r="B186" s="219">
        <v>89.489998</v>
      </c>
      <c r="C186" s="220">
        <v>91.360000999999997</v>
      </c>
      <c r="D186" s="220">
        <v>86.400002000000001</v>
      </c>
      <c r="E186" s="220">
        <v>87.669998000000007</v>
      </c>
      <c r="F186" s="220">
        <v>80.717819000000006</v>
      </c>
      <c r="G186" s="220">
        <v>809345400</v>
      </c>
      <c r="H186" s="225" t="s">
        <v>277</v>
      </c>
      <c r="I186" s="220">
        <v>6.4587500000000002</v>
      </c>
      <c r="J186" s="220">
        <v>6.7318749999999996</v>
      </c>
      <c r="K186" s="220">
        <v>6.0406250000000004</v>
      </c>
      <c r="L186" s="220">
        <v>6.2156250000000002</v>
      </c>
      <c r="M186" s="220">
        <v>6.1301189999999997</v>
      </c>
      <c r="N186" s="220">
        <v>1319662400</v>
      </c>
      <c r="O186" s="220"/>
      <c r="P186" s="196">
        <f t="shared" si="23"/>
        <v>513267.33861386171</v>
      </c>
      <c r="Q186" s="196">
        <f t="shared" si="127"/>
        <v>292279.82209476363</v>
      </c>
      <c r="R186" s="196">
        <f t="shared" si="128"/>
        <v>273439.64318477525</v>
      </c>
      <c r="S186" s="196">
        <f t="shared" si="26"/>
        <v>0</v>
      </c>
      <c r="T186" s="224"/>
      <c r="U186" s="196">
        <f t="shared" si="16"/>
        <v>621789.19448708743</v>
      </c>
      <c r="V186" s="196">
        <f t="shared" si="17"/>
        <v>621789.19448708743</v>
      </c>
      <c r="W186" s="196">
        <f t="shared" si="18"/>
        <v>1078986.8038934006</v>
      </c>
      <c r="X186" s="200">
        <f t="shared" si="19"/>
        <v>1.0789868038934005</v>
      </c>
      <c r="Y186" s="269">
        <f t="shared" si="20"/>
        <v>1078986.8038934006</v>
      </c>
      <c r="Z186" s="200">
        <f t="shared" si="21"/>
        <v>1.0789868038934005</v>
      </c>
      <c r="AA186" s="255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</row>
    <row r="187" spans="1:46" ht="19.5" customHeight="1">
      <c r="A187" s="218" t="s">
        <v>278</v>
      </c>
      <c r="B187" s="219">
        <v>88.099997999999999</v>
      </c>
      <c r="C187" s="220">
        <v>89.68</v>
      </c>
      <c r="D187" s="220">
        <v>83.279999000000004</v>
      </c>
      <c r="E187" s="220">
        <v>87.389999000000003</v>
      </c>
      <c r="F187" s="220">
        <v>80.644019999999998</v>
      </c>
      <c r="G187" s="220">
        <v>1141398200</v>
      </c>
      <c r="H187" s="225" t="s">
        <v>278</v>
      </c>
      <c r="I187" s="220">
        <v>6.2750000000000004</v>
      </c>
      <c r="J187" s="220">
        <v>6.5012499999999998</v>
      </c>
      <c r="K187" s="220">
        <v>5.5875000000000004</v>
      </c>
      <c r="L187" s="220">
        <v>6.1481250000000003</v>
      </c>
      <c r="M187" s="220">
        <v>6.0635479999999999</v>
      </c>
      <c r="N187" s="220">
        <v>1264222400</v>
      </c>
      <c r="O187" s="220"/>
      <c r="P187" s="196">
        <f t="shared" si="23"/>
        <v>494732.66732673295</v>
      </c>
      <c r="Q187" s="196">
        <f t="shared" si="127"/>
        <v>270355.05530545133</v>
      </c>
      <c r="R187" s="196">
        <f t="shared" si="128"/>
        <v>273439.64318477525</v>
      </c>
      <c r="S187" s="196">
        <f t="shared" si="26"/>
        <v>0</v>
      </c>
      <c r="T187" s="224"/>
      <c r="U187" s="196">
        <f t="shared" si="16"/>
        <v>608814.92458609724</v>
      </c>
      <c r="V187" s="196">
        <f t="shared" si="17"/>
        <v>608814.92458609724</v>
      </c>
      <c r="W187" s="196">
        <f t="shared" si="18"/>
        <v>1038527.3658169595</v>
      </c>
      <c r="X187" s="200">
        <f t="shared" si="19"/>
        <v>1.0385273658169596</v>
      </c>
      <c r="Y187" s="269">
        <f t="shared" si="20"/>
        <v>1038527.3658169595</v>
      </c>
      <c r="Z187" s="200">
        <f t="shared" si="21"/>
        <v>1.0385273658169596</v>
      </c>
      <c r="AA187" s="255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</row>
    <row r="188" spans="1:46" ht="19.5" customHeight="1">
      <c r="A188" s="218" t="s">
        <v>279</v>
      </c>
      <c r="B188" s="219">
        <v>87.529999000000004</v>
      </c>
      <c r="C188" s="220">
        <v>91.449996999999996</v>
      </c>
      <c r="D188" s="220">
        <v>85.529999000000004</v>
      </c>
      <c r="E188" s="220">
        <v>91.309997999999993</v>
      </c>
      <c r="F188" s="220">
        <v>84.261452000000006</v>
      </c>
      <c r="G188" s="220">
        <v>789193700</v>
      </c>
      <c r="H188" s="225" t="s">
        <v>279</v>
      </c>
      <c r="I188" s="220">
        <v>6.163125</v>
      </c>
      <c r="J188" s="220">
        <v>6.7212500000000004</v>
      </c>
      <c r="K188" s="220">
        <v>5.8875000000000002</v>
      </c>
      <c r="L188" s="220">
        <v>6.7006249999999996</v>
      </c>
      <c r="M188" s="220">
        <v>6.6084480000000001</v>
      </c>
      <c r="N188" s="220">
        <v>628075200</v>
      </c>
      <c r="O188" s="220"/>
      <c r="P188" s="196">
        <f t="shared" si="23"/>
        <v>508099.00396039634</v>
      </c>
      <c r="Q188" s="196">
        <f t="shared" si="127"/>
        <v>284870.76297285809</v>
      </c>
      <c r="R188" s="196">
        <f t="shared" si="128"/>
        <v>273439.64318477525</v>
      </c>
      <c r="S188" s="196">
        <f t="shared" si="26"/>
        <v>0</v>
      </c>
      <c r="T188" s="224"/>
      <c r="U188" s="196">
        <f t="shared" si="16"/>
        <v>618171.36022966169</v>
      </c>
      <c r="V188" s="196">
        <f t="shared" si="17"/>
        <v>618171.36022966169</v>
      </c>
      <c r="W188" s="196">
        <f t="shared" si="18"/>
        <v>1066409.4101180297</v>
      </c>
      <c r="X188" s="200">
        <f t="shared" si="19"/>
        <v>1.0664094101180297</v>
      </c>
      <c r="Y188" s="269">
        <f t="shared" si="20"/>
        <v>1066409.4101180297</v>
      </c>
      <c r="Z188" s="200">
        <f t="shared" si="21"/>
        <v>1.0664094101180297</v>
      </c>
      <c r="AA188" s="255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</row>
    <row r="189" spans="1:46" ht="19.5" customHeight="1">
      <c r="A189" s="218" t="s">
        <v>280</v>
      </c>
      <c r="B189" s="219">
        <v>91.419998000000007</v>
      </c>
      <c r="C189" s="220">
        <v>94.139999000000003</v>
      </c>
      <c r="D189" s="220">
        <v>90.639999000000003</v>
      </c>
      <c r="E189" s="220">
        <v>93.910004000000001</v>
      </c>
      <c r="F189" s="220">
        <v>86.660728000000006</v>
      </c>
      <c r="G189" s="220">
        <v>567012900</v>
      </c>
      <c r="H189" s="225" t="s">
        <v>280</v>
      </c>
      <c r="I189" s="220">
        <v>6.7156250000000002</v>
      </c>
      <c r="J189" s="220">
        <v>7.1393750000000002</v>
      </c>
      <c r="K189" s="220">
        <v>6.6018749999999997</v>
      </c>
      <c r="L189" s="220">
        <v>7.1062500000000002</v>
      </c>
      <c r="M189" s="220">
        <v>7.0084920000000004</v>
      </c>
      <c r="N189" s="220">
        <v>386966400</v>
      </c>
      <c r="O189" s="220"/>
      <c r="P189" s="196">
        <f t="shared" si="23"/>
        <v>538455.43960396072</v>
      </c>
      <c r="Q189" s="196">
        <f t="shared" si="127"/>
        <v>319436.29185587046</v>
      </c>
      <c r="R189" s="196">
        <f t="shared" si="128"/>
        <v>273439.64318477525</v>
      </c>
      <c r="S189" s="196">
        <f t="shared" si="26"/>
        <v>0</v>
      </c>
      <c r="T189" s="224"/>
      <c r="U189" s="196">
        <f t="shared" si="16"/>
        <v>639420.86518015666</v>
      </c>
      <c r="V189" s="196">
        <f t="shared" si="17"/>
        <v>639420.86518015666</v>
      </c>
      <c r="W189" s="196">
        <f t="shared" si="18"/>
        <v>1131331.3746446064</v>
      </c>
      <c r="X189" s="200">
        <f t="shared" si="19"/>
        <v>1.1313313746446063</v>
      </c>
      <c r="Y189" s="269">
        <f t="shared" si="20"/>
        <v>1131331.3746446064</v>
      </c>
      <c r="Z189" s="200">
        <f t="shared" si="21"/>
        <v>1.1313313746446063</v>
      </c>
      <c r="AA189" s="255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</row>
    <row r="190" spans="1:46" ht="19.5" customHeight="1">
      <c r="A190" s="218" t="s">
        <v>281</v>
      </c>
      <c r="B190" s="219">
        <v>94.239998</v>
      </c>
      <c r="C190" s="220">
        <v>97.510002</v>
      </c>
      <c r="D190" s="220">
        <v>93.629997000000003</v>
      </c>
      <c r="E190" s="220">
        <v>95.019997000000004</v>
      </c>
      <c r="F190" s="220">
        <v>87.920653999999999</v>
      </c>
      <c r="G190" s="220">
        <v>661530400</v>
      </c>
      <c r="H190" s="225" t="s">
        <v>281</v>
      </c>
      <c r="I190" s="220">
        <v>7.1506249999999998</v>
      </c>
      <c r="J190" s="220">
        <v>7.6462500000000002</v>
      </c>
      <c r="K190" s="220">
        <v>7.0562500000000004</v>
      </c>
      <c r="L190" s="220">
        <v>7.2549999999999999</v>
      </c>
      <c r="M190" s="220">
        <v>7.1668219999999998</v>
      </c>
      <c r="N190" s="220">
        <v>459091200</v>
      </c>
      <c r="O190" s="220"/>
      <c r="P190" s="196">
        <f t="shared" si="23"/>
        <v>556217.80396039633</v>
      </c>
      <c r="Q190" s="196">
        <f t="shared" si="127"/>
        <v>341421.54076046369</v>
      </c>
      <c r="R190" s="196">
        <f t="shared" si="128"/>
        <v>273439.64318477525</v>
      </c>
      <c r="S190" s="196">
        <f t="shared" si="26"/>
        <v>0</v>
      </c>
      <c r="T190" s="224"/>
      <c r="U190" s="196">
        <f t="shared" si="16"/>
        <v>651854.5202296616</v>
      </c>
      <c r="V190" s="196">
        <f t="shared" si="17"/>
        <v>651854.5202296616</v>
      </c>
      <c r="W190" s="196">
        <f t="shared" si="18"/>
        <v>1171078.9879056353</v>
      </c>
      <c r="X190" s="200">
        <f t="shared" si="19"/>
        <v>1.1710789879056354</v>
      </c>
      <c r="Y190" s="269">
        <f t="shared" si="20"/>
        <v>1171078.9879056353</v>
      </c>
      <c r="Z190" s="200">
        <f t="shared" si="21"/>
        <v>1.1710789879056354</v>
      </c>
      <c r="AA190" s="255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</row>
    <row r="191" spans="1:46" ht="19.5" customHeight="1">
      <c r="A191" s="218" t="s">
        <v>282</v>
      </c>
      <c r="B191" s="219">
        <v>94.82</v>
      </c>
      <c r="C191" s="220">
        <v>99.910004000000001</v>
      </c>
      <c r="D191" s="220">
        <v>93.889999000000003</v>
      </c>
      <c r="E191" s="220">
        <v>99.779999000000004</v>
      </c>
      <c r="F191" s="220">
        <v>92.324989000000002</v>
      </c>
      <c r="G191" s="220">
        <v>645904700</v>
      </c>
      <c r="H191" s="225" t="s">
        <v>282</v>
      </c>
      <c r="I191" s="220">
        <v>7.2275</v>
      </c>
      <c r="J191" s="220">
        <v>7.9918750000000003</v>
      </c>
      <c r="K191" s="220">
        <v>7.0806250000000004</v>
      </c>
      <c r="L191" s="220">
        <v>7.99125</v>
      </c>
      <c r="M191" s="220">
        <v>7.8941239999999997</v>
      </c>
      <c r="N191" s="220">
        <v>372584000</v>
      </c>
      <c r="O191" s="220"/>
      <c r="P191" s="196">
        <f t="shared" si="23"/>
        <v>557762.37029702996</v>
      </c>
      <c r="Q191" s="196">
        <f t="shared" si="127"/>
        <v>342600.9420084405</v>
      </c>
      <c r="R191" s="196">
        <f t="shared" si="128"/>
        <v>273439.64318477525</v>
      </c>
      <c r="S191" s="196">
        <f t="shared" si="26"/>
        <v>0</v>
      </c>
      <c r="T191" s="224"/>
      <c r="U191" s="196">
        <f t="shared" si="16"/>
        <v>652935.7166653052</v>
      </c>
      <c r="V191" s="196">
        <f t="shared" si="17"/>
        <v>652935.7166653052</v>
      </c>
      <c r="W191" s="196">
        <f t="shared" si="18"/>
        <v>1173802.9554902457</v>
      </c>
      <c r="X191" s="200">
        <f t="shared" si="19"/>
        <v>1.1738029554902458</v>
      </c>
      <c r="Y191" s="269">
        <f t="shared" si="20"/>
        <v>1173802.9554902457</v>
      </c>
      <c r="Z191" s="200">
        <f t="shared" si="21"/>
        <v>1.1738029554902458</v>
      </c>
      <c r="AA191" s="255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</row>
    <row r="192" spans="1:46" ht="19.5" customHeight="1">
      <c r="A192" s="218" t="s">
        <v>283</v>
      </c>
      <c r="B192" s="219">
        <v>100.019997</v>
      </c>
      <c r="C192" s="220">
        <v>100.55999799999999</v>
      </c>
      <c r="D192" s="220">
        <v>97.699996999999996</v>
      </c>
      <c r="E192" s="220">
        <v>98.790001000000004</v>
      </c>
      <c r="F192" s="220">
        <v>91.408980999999997</v>
      </c>
      <c r="G192" s="220">
        <v>755958700</v>
      </c>
      <c r="H192" s="225" t="s">
        <v>283</v>
      </c>
      <c r="I192" s="220">
        <v>8.0306250000000006</v>
      </c>
      <c r="J192" s="220">
        <v>8.1306250000000002</v>
      </c>
      <c r="K192" s="220">
        <v>7.6831250000000004</v>
      </c>
      <c r="L192" s="220">
        <v>7.8574999999999999</v>
      </c>
      <c r="M192" s="220">
        <v>7.7619999999999996</v>
      </c>
      <c r="N192" s="220">
        <v>516532800</v>
      </c>
      <c r="O192" s="220"/>
      <c r="P192" s="196">
        <f t="shared" si="23"/>
        <v>580396.02178217843</v>
      </c>
      <c r="Q192" s="196">
        <f t="shared" si="127"/>
        <v>371753.32157381577</v>
      </c>
      <c r="R192" s="196">
        <f t="shared" si="128"/>
        <v>273439.64318477525</v>
      </c>
      <c r="S192" s="196">
        <f t="shared" si="26"/>
        <v>0</v>
      </c>
      <c r="T192" s="224"/>
      <c r="U192" s="196">
        <f t="shared" si="16"/>
        <v>668779.27270490909</v>
      </c>
      <c r="V192" s="196">
        <f t="shared" si="17"/>
        <v>668779.27270490909</v>
      </c>
      <c r="W192" s="196">
        <f t="shared" si="18"/>
        <v>1225588.9865407695</v>
      </c>
      <c r="X192" s="200">
        <f t="shared" si="19"/>
        <v>1.2255889865407694</v>
      </c>
      <c r="Y192" s="269">
        <f t="shared" si="20"/>
        <v>1225588.9865407695</v>
      </c>
      <c r="Z192" s="200">
        <f t="shared" si="21"/>
        <v>1.2255889865407694</v>
      </c>
      <c r="AA192" s="255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</row>
    <row r="193" spans="1:46" ht="19.5" customHeight="1">
      <c r="A193" s="218" t="s">
        <v>284</v>
      </c>
      <c r="B193" s="219">
        <v>98.510002</v>
      </c>
      <c r="C193" s="220">
        <v>101.75</v>
      </c>
      <c r="D193" s="220">
        <v>90.239998</v>
      </c>
      <c r="E193" s="220">
        <v>101.400002</v>
      </c>
      <c r="F193" s="220">
        <v>94.047188000000006</v>
      </c>
      <c r="G193" s="220">
        <v>1285037500</v>
      </c>
      <c r="H193" s="225" t="s">
        <v>284</v>
      </c>
      <c r="I193" s="220">
        <v>7.8125</v>
      </c>
      <c r="J193" s="220">
        <v>8.2843750000000007</v>
      </c>
      <c r="K193" s="220">
        <v>6.5281250000000002</v>
      </c>
      <c r="L193" s="220">
        <v>8.2287499999999998</v>
      </c>
      <c r="M193" s="220">
        <v>8.1287369999999992</v>
      </c>
      <c r="N193" s="220">
        <v>1031152000</v>
      </c>
      <c r="O193" s="220"/>
      <c r="P193" s="196">
        <f t="shared" si="23"/>
        <v>536079.19603960414</v>
      </c>
      <c r="Q193" s="196">
        <f t="shared" si="127"/>
        <v>315867.84705429967</v>
      </c>
      <c r="R193" s="196">
        <f t="shared" si="128"/>
        <v>273439.64318477525</v>
      </c>
      <c r="S193" s="196">
        <f t="shared" si="26"/>
        <v>0</v>
      </c>
      <c r="T193" s="224"/>
      <c r="U193" s="196">
        <f t="shared" si="16"/>
        <v>637757.49468510714</v>
      </c>
      <c r="V193" s="196">
        <f t="shared" si="17"/>
        <v>637757.49468510714</v>
      </c>
      <c r="W193" s="196">
        <f t="shared" si="18"/>
        <v>1125386.6862786789</v>
      </c>
      <c r="X193" s="200">
        <f t="shared" si="19"/>
        <v>1.125386686278679</v>
      </c>
      <c r="Y193" s="269">
        <f t="shared" si="20"/>
        <v>1125386.6862786789</v>
      </c>
      <c r="Z193" s="200">
        <f t="shared" si="21"/>
        <v>1.125386686278679</v>
      </c>
      <c r="AA193" s="255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</row>
    <row r="194" spans="1:46" ht="19.5" customHeight="1">
      <c r="A194" s="218" t="s">
        <v>285</v>
      </c>
      <c r="B194" s="219">
        <v>101.58000199999999</v>
      </c>
      <c r="C194" s="220">
        <v>106.25</v>
      </c>
      <c r="D194" s="220">
        <v>100.66999800000001</v>
      </c>
      <c r="E194" s="220">
        <v>106.010002</v>
      </c>
      <c r="F194" s="220">
        <v>98.322922000000005</v>
      </c>
      <c r="G194" s="220">
        <v>434990100</v>
      </c>
      <c r="H194" s="225" t="s">
        <v>285</v>
      </c>
      <c r="I194" s="220">
        <v>8.2449999999999992</v>
      </c>
      <c r="J194" s="220">
        <v>9.0262499999999992</v>
      </c>
      <c r="K194" s="220">
        <v>8.11</v>
      </c>
      <c r="L194" s="220">
        <v>8.9849999999999994</v>
      </c>
      <c r="M194" s="220">
        <v>8.8757950000000001</v>
      </c>
      <c r="N194" s="220">
        <v>326683200</v>
      </c>
      <c r="O194" s="220"/>
      <c r="P194" s="196">
        <f t="shared" si="23"/>
        <v>598039.59207920812</v>
      </c>
      <c r="Q194" s="196">
        <f t="shared" si="127"/>
        <v>392407.96394222998</v>
      </c>
      <c r="R194" s="196">
        <f t="shared" si="128"/>
        <v>273439.64318477525</v>
      </c>
      <c r="S194" s="196">
        <f t="shared" si="26"/>
        <v>0</v>
      </c>
      <c r="T194" s="224"/>
      <c r="U194" s="196">
        <f t="shared" si="16"/>
        <v>681129.77191282995</v>
      </c>
      <c r="V194" s="196">
        <f t="shared" si="17"/>
        <v>681129.77191282995</v>
      </c>
      <c r="W194" s="196">
        <f t="shared" si="18"/>
        <v>1263887.1992062135</v>
      </c>
      <c r="X194" s="200">
        <f t="shared" si="19"/>
        <v>1.2638871992062135</v>
      </c>
      <c r="Y194" s="269">
        <f t="shared" si="20"/>
        <v>1263887.1992062135</v>
      </c>
      <c r="Z194" s="200">
        <f t="shared" si="21"/>
        <v>1.2638871992062135</v>
      </c>
      <c r="AA194" s="255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</row>
    <row r="195" spans="1:46" ht="19.5" customHeight="1">
      <c r="A195" s="218" t="s">
        <v>286</v>
      </c>
      <c r="B195" s="272">
        <v>105.720001</v>
      </c>
      <c r="C195" s="273">
        <v>105.91999800000001</v>
      </c>
      <c r="D195" s="273">
        <v>99.919998000000007</v>
      </c>
      <c r="E195" s="273">
        <v>103.25</v>
      </c>
      <c r="F195" s="273">
        <v>95.763062000000005</v>
      </c>
      <c r="G195" s="273">
        <v>815702200</v>
      </c>
      <c r="H195" s="275" t="s">
        <v>286</v>
      </c>
      <c r="I195" s="273">
        <v>8.9362499999999994</v>
      </c>
      <c r="J195" s="273">
        <v>8.96875</v>
      </c>
      <c r="K195" s="273">
        <v>7.96875</v>
      </c>
      <c r="L195" s="273">
        <v>8.5462500000000006</v>
      </c>
      <c r="M195" s="273">
        <v>8.44238</v>
      </c>
      <c r="N195" s="273">
        <v>461129600</v>
      </c>
      <c r="O195" s="273"/>
      <c r="P195" s="196">
        <f t="shared" si="23"/>
        <v>593584.14653465361</v>
      </c>
      <c r="Q195" s="196">
        <f t="shared" si="127"/>
        <v>385573.48491549265</v>
      </c>
      <c r="R195" s="196">
        <f t="shared" si="128"/>
        <v>273439.64318477525</v>
      </c>
      <c r="S195" s="196">
        <f t="shared" si="26"/>
        <v>0</v>
      </c>
      <c r="T195" s="274">
        <f>(P195-P183)/P183</f>
        <v>0.1888161146169138</v>
      </c>
      <c r="U195" s="196">
        <f t="shared" si="16"/>
        <v>678010.96003164176</v>
      </c>
      <c r="V195" s="196">
        <f t="shared" si="17"/>
        <v>678010.96003164176</v>
      </c>
      <c r="W195" s="196">
        <f t="shared" si="18"/>
        <v>1252597.2746349215</v>
      </c>
      <c r="X195" s="200">
        <f t="shared" si="19"/>
        <v>1.2525972746349214</v>
      </c>
      <c r="Y195" s="269">
        <f t="shared" si="20"/>
        <v>1252597.2746349215</v>
      </c>
      <c r="Z195" s="200">
        <f t="shared" si="21"/>
        <v>1.2525972746349214</v>
      </c>
      <c r="AA195" s="255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</row>
    <row r="196" spans="1:46" ht="19.5" customHeight="1">
      <c r="A196" s="218" t="s">
        <v>287</v>
      </c>
      <c r="B196" s="219">
        <v>103.760002</v>
      </c>
      <c r="C196" s="220">
        <v>104.58000199999999</v>
      </c>
      <c r="D196" s="220">
        <v>99.360000999999997</v>
      </c>
      <c r="E196" s="220">
        <v>101.099998</v>
      </c>
      <c r="F196" s="220">
        <v>94.118324000000001</v>
      </c>
      <c r="G196" s="220">
        <v>826291600</v>
      </c>
      <c r="H196" s="225" t="s">
        <v>287</v>
      </c>
      <c r="I196" s="220">
        <v>8.6312499999999996</v>
      </c>
      <c r="J196" s="220">
        <v>8.7512500000000006</v>
      </c>
      <c r="K196" s="220">
        <v>7.9081250000000001</v>
      </c>
      <c r="L196" s="220">
        <v>8.1743749999999995</v>
      </c>
      <c r="M196" s="220">
        <v>8.0796519999999994</v>
      </c>
      <c r="N196" s="220">
        <v>583728000</v>
      </c>
      <c r="O196" s="220"/>
      <c r="P196" s="196">
        <f t="shared" si="23"/>
        <v>590257.4316831684</v>
      </c>
      <c r="Q196" s="196">
        <f>((Q195+R195)/2)*K196/K195</f>
        <v>326999.72979814466</v>
      </c>
      <c r="R196" s="196">
        <f>(Q195+R195)/2</f>
        <v>329506.56405013392</v>
      </c>
      <c r="S196" s="196">
        <f t="shared" si="26"/>
        <v>0</v>
      </c>
      <c r="T196" s="224"/>
      <c r="U196" s="196">
        <f t="shared" si="16"/>
        <v>729506.50366634643</v>
      </c>
      <c r="V196" s="196">
        <f t="shared" si="17"/>
        <v>729506.50366634643</v>
      </c>
      <c r="W196" s="196">
        <f t="shared" si="18"/>
        <v>1246763.725531447</v>
      </c>
      <c r="X196" s="200">
        <f t="shared" si="19"/>
        <v>1.246763725531447</v>
      </c>
      <c r="Y196" s="269">
        <f t="shared" si="20"/>
        <v>1246763.725531447</v>
      </c>
      <c r="Z196" s="200">
        <f t="shared" si="21"/>
        <v>1.246763725531447</v>
      </c>
      <c r="AA196" s="255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</row>
    <row r="197" spans="1:46" ht="19.5" customHeight="1">
      <c r="A197" s="218" t="s">
        <v>288</v>
      </c>
      <c r="B197" s="219">
        <v>101.33000199999999</v>
      </c>
      <c r="C197" s="220">
        <v>108.94000200000001</v>
      </c>
      <c r="D197" s="220">
        <v>99.75</v>
      </c>
      <c r="E197" s="220">
        <v>108.400002</v>
      </c>
      <c r="F197" s="220">
        <v>100.91423</v>
      </c>
      <c r="G197" s="220">
        <v>472456500</v>
      </c>
      <c r="H197" s="225" t="s">
        <v>288</v>
      </c>
      <c r="I197" s="220">
        <v>8.2043750000000006</v>
      </c>
      <c r="J197" s="220">
        <v>9.4700000000000006</v>
      </c>
      <c r="K197" s="220">
        <v>7.9556250000000004</v>
      </c>
      <c r="L197" s="220">
        <v>9.3787500000000001</v>
      </c>
      <c r="M197" s="220">
        <v>9.2700709999999997</v>
      </c>
      <c r="N197" s="220">
        <v>368321600</v>
      </c>
      <c r="O197" s="220"/>
      <c r="P197" s="196">
        <f t="shared" si="23"/>
        <v>592574.25742574269</v>
      </c>
      <c r="Q197" s="196">
        <f t="shared" ref="Q197:Q207" si="129">Q196*K197/K196</f>
        <v>328963.84735640429</v>
      </c>
      <c r="R197" s="196">
        <f t="shared" ref="R197:R207" si="130">R196</f>
        <v>329506.56405013392</v>
      </c>
      <c r="S197" s="196">
        <f t="shared" si="26"/>
        <v>0</v>
      </c>
      <c r="T197" s="224"/>
      <c r="U197" s="196">
        <f t="shared" si="16"/>
        <v>731128.28168614837</v>
      </c>
      <c r="V197" s="196">
        <f t="shared" si="17"/>
        <v>731128.28168614837</v>
      </c>
      <c r="W197" s="196">
        <f t="shared" si="18"/>
        <v>1251044.6688322809</v>
      </c>
      <c r="X197" s="200">
        <f t="shared" si="19"/>
        <v>1.2510446688322809</v>
      </c>
      <c r="Y197" s="269">
        <f t="shared" si="20"/>
        <v>1251044.6688322809</v>
      </c>
      <c r="Z197" s="200">
        <f t="shared" si="21"/>
        <v>1.2510446688322809</v>
      </c>
      <c r="AA197" s="255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</row>
    <row r="198" spans="1:46" ht="19.5" customHeight="1">
      <c r="A198" s="218" t="s">
        <v>289</v>
      </c>
      <c r="B198" s="219">
        <v>108.610001</v>
      </c>
      <c r="C198" s="220">
        <v>109.41999800000001</v>
      </c>
      <c r="D198" s="220">
        <v>104.239998</v>
      </c>
      <c r="E198" s="220">
        <v>105.599998</v>
      </c>
      <c r="F198" s="220">
        <v>98.307579000000004</v>
      </c>
      <c r="G198" s="220">
        <v>633635600</v>
      </c>
      <c r="H198" s="225" t="s">
        <v>289</v>
      </c>
      <c r="I198" s="220">
        <v>9.4106249999999996</v>
      </c>
      <c r="J198" s="220">
        <v>9.5525000000000002</v>
      </c>
      <c r="K198" s="220">
        <v>8.6856249999999999</v>
      </c>
      <c r="L198" s="220">
        <v>8.9093750000000007</v>
      </c>
      <c r="M198" s="220">
        <v>8.8061349999999994</v>
      </c>
      <c r="N198" s="220">
        <v>466374400</v>
      </c>
      <c r="O198" s="220"/>
      <c r="P198" s="196">
        <f t="shared" si="23"/>
        <v>619247.51287128718</v>
      </c>
      <c r="Q198" s="196">
        <f t="shared" si="129"/>
        <v>359149.23298860481</v>
      </c>
      <c r="R198" s="196">
        <f t="shared" si="130"/>
        <v>329506.56405013392</v>
      </c>
      <c r="S198" s="196">
        <f t="shared" si="26"/>
        <v>0</v>
      </c>
      <c r="T198" s="224"/>
      <c r="U198" s="196">
        <f t="shared" si="16"/>
        <v>749799.56049802958</v>
      </c>
      <c r="V198" s="196">
        <f t="shared" si="17"/>
        <v>749799.56049802958</v>
      </c>
      <c r="W198" s="196">
        <f t="shared" si="18"/>
        <v>1307903.3099100259</v>
      </c>
      <c r="X198" s="200">
        <f t="shared" si="19"/>
        <v>1.3079033099100259</v>
      </c>
      <c r="Y198" s="269">
        <f t="shared" si="20"/>
        <v>1307903.3099100259</v>
      </c>
      <c r="Z198" s="200">
        <f t="shared" si="21"/>
        <v>1.3079033099100259</v>
      </c>
      <c r="AA198" s="255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</row>
    <row r="199" spans="1:46" ht="19.5" customHeight="1">
      <c r="A199" s="218" t="s">
        <v>290</v>
      </c>
      <c r="B199" s="219">
        <v>105.599998</v>
      </c>
      <c r="C199" s="220">
        <v>111.160004</v>
      </c>
      <c r="D199" s="220">
        <v>104.339996</v>
      </c>
      <c r="E199" s="220">
        <v>107.629997</v>
      </c>
      <c r="F199" s="220">
        <v>100.427818</v>
      </c>
      <c r="G199" s="220">
        <v>568699300</v>
      </c>
      <c r="H199" s="225" t="s">
        <v>290</v>
      </c>
      <c r="I199" s="220">
        <v>8.90625</v>
      </c>
      <c r="J199" s="220">
        <v>9.8524999999999991</v>
      </c>
      <c r="K199" s="220">
        <v>8.6974999999999998</v>
      </c>
      <c r="L199" s="220">
        <v>9.2287499999999998</v>
      </c>
      <c r="M199" s="220">
        <v>9.1266429999999996</v>
      </c>
      <c r="N199" s="220">
        <v>413508800</v>
      </c>
      <c r="O199" s="220"/>
      <c r="P199" s="196">
        <f t="shared" si="23"/>
        <v>619841.56039603963</v>
      </c>
      <c r="Q199" s="196">
        <f t="shared" si="129"/>
        <v>359640.26237816975</v>
      </c>
      <c r="R199" s="196">
        <f t="shared" si="130"/>
        <v>329506.56405013392</v>
      </c>
      <c r="S199" s="196">
        <f t="shared" si="26"/>
        <v>0</v>
      </c>
      <c r="T199" s="224"/>
      <c r="U199" s="196">
        <f t="shared" si="16"/>
        <v>750215.39376535628</v>
      </c>
      <c r="V199" s="196">
        <f t="shared" si="17"/>
        <v>750215.39376535628</v>
      </c>
      <c r="W199" s="196">
        <f t="shared" si="18"/>
        <v>1308988.3868243434</v>
      </c>
      <c r="X199" s="200">
        <f t="shared" si="19"/>
        <v>1.3089883868243433</v>
      </c>
      <c r="Y199" s="269">
        <f t="shared" si="20"/>
        <v>1308988.3868243434</v>
      </c>
      <c r="Z199" s="200">
        <f t="shared" si="21"/>
        <v>1.3089883868243433</v>
      </c>
      <c r="AA199" s="255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</row>
    <row r="200" spans="1:46" ht="19.5" customHeight="1">
      <c r="A200" s="218" t="s">
        <v>291</v>
      </c>
      <c r="B200" s="219">
        <v>108.050003</v>
      </c>
      <c r="C200" s="220">
        <v>111.08000199999999</v>
      </c>
      <c r="D200" s="220">
        <v>106</v>
      </c>
      <c r="E200" s="220">
        <v>110.050003</v>
      </c>
      <c r="F200" s="220">
        <v>102.685875</v>
      </c>
      <c r="G200" s="220">
        <v>518233500</v>
      </c>
      <c r="H200" s="225" t="s">
        <v>291</v>
      </c>
      <c r="I200" s="220">
        <v>9.3043750000000003</v>
      </c>
      <c r="J200" s="220">
        <v>9.8112499999999994</v>
      </c>
      <c r="K200" s="220">
        <v>8.9481249999999992</v>
      </c>
      <c r="L200" s="220">
        <v>9.6374999999999993</v>
      </c>
      <c r="M200" s="220">
        <v>9.5308689999999991</v>
      </c>
      <c r="N200" s="220">
        <v>326836800</v>
      </c>
      <c r="O200" s="220"/>
      <c r="P200" s="196">
        <f t="shared" si="23"/>
        <v>629702.97029702971</v>
      </c>
      <c r="Q200" s="196">
        <f t="shared" si="129"/>
        <v>370003.56686319743</v>
      </c>
      <c r="R200" s="196">
        <f t="shared" si="130"/>
        <v>329506.56405013392</v>
      </c>
      <c r="S200" s="196">
        <f t="shared" si="26"/>
        <v>0</v>
      </c>
      <c r="T200" s="224"/>
      <c r="U200" s="196">
        <f t="shared" si="16"/>
        <v>757118.38069604931</v>
      </c>
      <c r="V200" s="196">
        <f t="shared" si="17"/>
        <v>757118.38069604931</v>
      </c>
      <c r="W200" s="196">
        <f t="shared" si="18"/>
        <v>1329213.1012103609</v>
      </c>
      <c r="X200" s="200">
        <f t="shared" si="19"/>
        <v>1.329213101210361</v>
      </c>
      <c r="Y200" s="269">
        <f t="shared" si="20"/>
        <v>1329213.1012103609</v>
      </c>
      <c r="Z200" s="200">
        <f t="shared" si="21"/>
        <v>1.329213101210361</v>
      </c>
      <c r="AA200" s="255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</row>
    <row r="201" spans="1:46" ht="19.5" customHeight="1">
      <c r="A201" s="218" t="s">
        <v>292</v>
      </c>
      <c r="B201" s="219">
        <v>110.639999</v>
      </c>
      <c r="C201" s="220">
        <v>111.129997</v>
      </c>
      <c r="D201" s="220">
        <v>106.639999</v>
      </c>
      <c r="E201" s="220">
        <v>107.07</v>
      </c>
      <c r="F201" s="220">
        <v>99.905288999999996</v>
      </c>
      <c r="G201" s="220">
        <v>577030600</v>
      </c>
      <c r="H201" s="225" t="s">
        <v>292</v>
      </c>
      <c r="I201" s="220">
        <v>9.7312499999999993</v>
      </c>
      <c r="J201" s="220">
        <v>9.8487500000000008</v>
      </c>
      <c r="K201" s="220">
        <v>9.0662500000000001</v>
      </c>
      <c r="L201" s="220">
        <v>9.1437500000000007</v>
      </c>
      <c r="M201" s="220">
        <v>9.0425850000000008</v>
      </c>
      <c r="N201" s="220">
        <v>302827200</v>
      </c>
      <c r="O201" s="220"/>
      <c r="P201" s="196">
        <f t="shared" si="23"/>
        <v>633504.94455445546</v>
      </c>
      <c r="Q201" s="196">
        <f t="shared" si="129"/>
        <v>374888.01710676413</v>
      </c>
      <c r="R201" s="196">
        <f t="shared" si="130"/>
        <v>329506.56405013392</v>
      </c>
      <c r="S201" s="196">
        <f t="shared" si="26"/>
        <v>0</v>
      </c>
      <c r="T201" s="224"/>
      <c r="U201" s="196">
        <f t="shared" si="16"/>
        <v>759779.7626762474</v>
      </c>
      <c r="V201" s="196">
        <f t="shared" si="17"/>
        <v>759779.7626762474</v>
      </c>
      <c r="W201" s="196">
        <f t="shared" si="18"/>
        <v>1337899.5257113534</v>
      </c>
      <c r="X201" s="200">
        <f t="shared" si="19"/>
        <v>1.3378995257113535</v>
      </c>
      <c r="Y201" s="269">
        <f t="shared" si="20"/>
        <v>1337899.5257113534</v>
      </c>
      <c r="Z201" s="200">
        <f t="shared" si="21"/>
        <v>1.3378995257113535</v>
      </c>
      <c r="AA201" s="255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</row>
    <row r="202" spans="1:46" ht="19.5" customHeight="1">
      <c r="A202" s="218" t="s">
        <v>293</v>
      </c>
      <c r="B202" s="219">
        <v>108.129997</v>
      </c>
      <c r="C202" s="220">
        <v>114.389999</v>
      </c>
      <c r="D202" s="220">
        <v>105.83000199999999</v>
      </c>
      <c r="E202" s="220">
        <v>111.949997</v>
      </c>
      <c r="F202" s="220">
        <v>104.69899700000001</v>
      </c>
      <c r="G202" s="220">
        <v>644885700</v>
      </c>
      <c r="H202" s="225" t="s">
        <v>293</v>
      </c>
      <c r="I202" s="220">
        <v>9.3212499999999991</v>
      </c>
      <c r="J202" s="220">
        <v>10.407500000000001</v>
      </c>
      <c r="K202" s="220">
        <v>8.9224999999999994</v>
      </c>
      <c r="L202" s="220">
        <v>9.9587500000000002</v>
      </c>
      <c r="M202" s="220">
        <v>9.8485669999999992</v>
      </c>
      <c r="N202" s="220">
        <v>328721600</v>
      </c>
      <c r="O202" s="220"/>
      <c r="P202" s="196">
        <f t="shared" si="23"/>
        <v>628693.08118811878</v>
      </c>
      <c r="Q202" s="196">
        <f t="shared" si="129"/>
        <v>368943.97712782049</v>
      </c>
      <c r="R202" s="196">
        <f t="shared" si="130"/>
        <v>329506.56405013392</v>
      </c>
      <c r="S202" s="196">
        <f t="shared" si="26"/>
        <v>0</v>
      </c>
      <c r="T202" s="224"/>
      <c r="U202" s="196">
        <f t="shared" si="16"/>
        <v>756411.45831981162</v>
      </c>
      <c r="V202" s="196">
        <f t="shared" si="17"/>
        <v>756411.45831981162</v>
      </c>
      <c r="W202" s="196">
        <f t="shared" si="18"/>
        <v>1327143.6223660731</v>
      </c>
      <c r="X202" s="200">
        <f t="shared" si="19"/>
        <v>1.3271436223660731</v>
      </c>
      <c r="Y202" s="269">
        <f t="shared" si="20"/>
        <v>1327143.6223660731</v>
      </c>
      <c r="Z202" s="200">
        <f t="shared" si="21"/>
        <v>1.3271436223660731</v>
      </c>
      <c r="AA202" s="255"/>
      <c r="AB202" s="241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</row>
    <row r="203" spans="1:46" ht="19.5" customHeight="1">
      <c r="A203" s="218" t="s">
        <v>294</v>
      </c>
      <c r="B203" s="219">
        <v>111.970001</v>
      </c>
      <c r="C203" s="220">
        <v>113</v>
      </c>
      <c r="D203" s="220">
        <v>84.739998</v>
      </c>
      <c r="E203" s="220">
        <v>104.30999799999999</v>
      </c>
      <c r="F203" s="220">
        <v>97.553832999999997</v>
      </c>
      <c r="G203" s="220">
        <v>1010304800</v>
      </c>
      <c r="H203" s="225" t="s">
        <v>294</v>
      </c>
      <c r="I203" s="220">
        <v>9.9612499999999997</v>
      </c>
      <c r="J203" s="220">
        <v>10.141249999999999</v>
      </c>
      <c r="K203" s="220">
        <v>6.875</v>
      </c>
      <c r="L203" s="220">
        <v>8.5637500000000006</v>
      </c>
      <c r="M203" s="220">
        <v>8.4690010000000004</v>
      </c>
      <c r="N203" s="220">
        <v>428079200</v>
      </c>
      <c r="O203" s="220"/>
      <c r="P203" s="196">
        <f t="shared" si="23"/>
        <v>503405.92871287133</v>
      </c>
      <c r="Q203" s="196">
        <f t="shared" si="129"/>
        <v>284280.17290599784</v>
      </c>
      <c r="R203" s="196">
        <f t="shared" si="130"/>
        <v>329506.56405013392</v>
      </c>
      <c r="S203" s="196">
        <f t="shared" si="26"/>
        <v>0</v>
      </c>
      <c r="T203" s="224"/>
      <c r="U203" s="196">
        <f t="shared" si="16"/>
        <v>668710.45158713846</v>
      </c>
      <c r="V203" s="196">
        <f t="shared" si="17"/>
        <v>668710.45158713846</v>
      </c>
      <c r="W203" s="196">
        <f t="shared" si="18"/>
        <v>1117192.665669003</v>
      </c>
      <c r="X203" s="200">
        <f t="shared" si="19"/>
        <v>1.117192665669003</v>
      </c>
      <c r="Y203" s="269">
        <f t="shared" si="20"/>
        <v>1117192.665669003</v>
      </c>
      <c r="Z203" s="200">
        <f t="shared" si="21"/>
        <v>1.117192665669003</v>
      </c>
      <c r="AA203" s="255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</row>
    <row r="204" spans="1:46" ht="19.5" customHeight="1">
      <c r="A204" s="218" t="s">
        <v>295</v>
      </c>
      <c r="B204" s="219">
        <v>101.709999</v>
      </c>
      <c r="C204" s="220">
        <v>108.730003</v>
      </c>
      <c r="D204" s="220">
        <v>98.75</v>
      </c>
      <c r="E204" s="220">
        <v>101.760002</v>
      </c>
      <c r="F204" s="220">
        <v>95.169005999999996</v>
      </c>
      <c r="G204" s="220">
        <v>881201500</v>
      </c>
      <c r="H204" s="225" t="s">
        <v>295</v>
      </c>
      <c r="I204" s="220">
        <v>8.1449999999999996</v>
      </c>
      <c r="J204" s="220">
        <v>9.2650000000000006</v>
      </c>
      <c r="K204" s="220">
        <v>7.6687500000000002</v>
      </c>
      <c r="L204" s="220">
        <v>8.1312499999999996</v>
      </c>
      <c r="M204" s="220">
        <v>8.0412859999999995</v>
      </c>
      <c r="N204" s="220">
        <v>353514400</v>
      </c>
      <c r="O204" s="220"/>
      <c r="P204" s="196">
        <f t="shared" si="23"/>
        <v>586633.66336633672</v>
      </c>
      <c r="Q204" s="196">
        <f t="shared" si="129"/>
        <v>317101.61105059943</v>
      </c>
      <c r="R204" s="196">
        <f t="shared" si="130"/>
        <v>329506.56405013392</v>
      </c>
      <c r="S204" s="196">
        <f t="shared" si="26"/>
        <v>0</v>
      </c>
      <c r="T204" s="224"/>
      <c r="U204" s="196">
        <f t="shared" si="16"/>
        <v>726969.86584456428</v>
      </c>
      <c r="V204" s="196">
        <f t="shared" si="17"/>
        <v>726969.86584456428</v>
      </c>
      <c r="W204" s="196">
        <f t="shared" si="18"/>
        <v>1233241.8384670699</v>
      </c>
      <c r="X204" s="200">
        <f t="shared" si="19"/>
        <v>1.2332418384670698</v>
      </c>
      <c r="Y204" s="269">
        <f t="shared" si="20"/>
        <v>1233241.8384670699</v>
      </c>
      <c r="Z204" s="200">
        <f t="shared" si="21"/>
        <v>1.2332418384670698</v>
      </c>
      <c r="AA204" s="255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</row>
    <row r="205" spans="1:46" ht="19.5" customHeight="1">
      <c r="A205" s="218" t="s">
        <v>296</v>
      </c>
      <c r="B205" s="219">
        <v>101.94000200000001</v>
      </c>
      <c r="C205" s="220">
        <v>114.08000199999999</v>
      </c>
      <c r="D205" s="220">
        <v>100.480003</v>
      </c>
      <c r="E205" s="220">
        <v>113.33000199999999</v>
      </c>
      <c r="F205" s="220">
        <v>106.24749</v>
      </c>
      <c r="G205" s="220">
        <v>740627200</v>
      </c>
      <c r="H205" s="225" t="s">
        <v>296</v>
      </c>
      <c r="I205" s="220">
        <v>8.1612500000000008</v>
      </c>
      <c r="J205" s="220">
        <v>10.19875</v>
      </c>
      <c r="K205" s="220">
        <v>7.9337499999999999</v>
      </c>
      <c r="L205" s="220">
        <v>10.067500000000001</v>
      </c>
      <c r="M205" s="220">
        <v>9.9561130000000002</v>
      </c>
      <c r="N205" s="220">
        <v>318868800</v>
      </c>
      <c r="O205" s="220"/>
      <c r="P205" s="196">
        <f t="shared" si="23"/>
        <v>596910.90891089116</v>
      </c>
      <c r="Q205" s="196">
        <f t="shared" si="129"/>
        <v>328059.31953352154</v>
      </c>
      <c r="R205" s="196">
        <f t="shared" si="130"/>
        <v>329506.56405013392</v>
      </c>
      <c r="S205" s="196">
        <f t="shared" si="26"/>
        <v>0</v>
      </c>
      <c r="T205" s="224"/>
      <c r="U205" s="196">
        <f t="shared" si="16"/>
        <v>734163.93772575236</v>
      </c>
      <c r="V205" s="196">
        <f t="shared" si="17"/>
        <v>734163.93772575236</v>
      </c>
      <c r="W205" s="196">
        <f t="shared" si="18"/>
        <v>1254476.7924945466</v>
      </c>
      <c r="X205" s="200">
        <f t="shared" si="19"/>
        <v>1.2544767924945466</v>
      </c>
      <c r="Y205" s="269">
        <f t="shared" si="20"/>
        <v>1254476.7924945466</v>
      </c>
      <c r="Z205" s="200">
        <f t="shared" si="21"/>
        <v>1.2544767924945466</v>
      </c>
      <c r="AA205" s="255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</row>
    <row r="206" spans="1:46" ht="19.5" customHeight="1">
      <c r="A206" s="218" t="s">
        <v>297</v>
      </c>
      <c r="B206" s="219">
        <v>113.629997</v>
      </c>
      <c r="C206" s="220">
        <v>115.470001</v>
      </c>
      <c r="D206" s="220">
        <v>109.480003</v>
      </c>
      <c r="E206" s="220">
        <v>114.019997</v>
      </c>
      <c r="F206" s="220">
        <v>106.894386</v>
      </c>
      <c r="G206" s="220">
        <v>543413300</v>
      </c>
      <c r="H206" s="225" t="s">
        <v>297</v>
      </c>
      <c r="I206" s="220">
        <v>10.12125</v>
      </c>
      <c r="J206" s="220">
        <v>10.442500000000001</v>
      </c>
      <c r="K206" s="220">
        <v>9.3837499999999991</v>
      </c>
      <c r="L206" s="220">
        <v>10.16375</v>
      </c>
      <c r="M206" s="220">
        <v>10.051297</v>
      </c>
      <c r="N206" s="220">
        <v>195098400</v>
      </c>
      <c r="O206" s="220"/>
      <c r="P206" s="196">
        <f t="shared" si="23"/>
        <v>650376.25544554461</v>
      </c>
      <c r="Q206" s="196">
        <f t="shared" si="129"/>
        <v>388016.5923646047</v>
      </c>
      <c r="R206" s="196">
        <f t="shared" si="130"/>
        <v>329506.56405013392</v>
      </c>
      <c r="S206" s="196">
        <f t="shared" si="26"/>
        <v>0</v>
      </c>
      <c r="T206" s="224"/>
      <c r="U206" s="196">
        <f t="shared" si="16"/>
        <v>771589.68030000967</v>
      </c>
      <c r="V206" s="196">
        <f t="shared" si="17"/>
        <v>771589.68030000967</v>
      </c>
      <c r="W206" s="196">
        <f t="shared" si="18"/>
        <v>1367899.4118602832</v>
      </c>
      <c r="X206" s="200">
        <f t="shared" si="19"/>
        <v>1.3678994118602832</v>
      </c>
      <c r="Y206" s="269">
        <f t="shared" si="20"/>
        <v>1367899.4118602832</v>
      </c>
      <c r="Z206" s="200">
        <f t="shared" si="21"/>
        <v>1.3678994118602832</v>
      </c>
      <c r="AA206" s="255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</row>
    <row r="207" spans="1:46" ht="19.5" customHeight="1">
      <c r="A207" s="218" t="s">
        <v>298</v>
      </c>
      <c r="B207" s="272">
        <v>114.480003</v>
      </c>
      <c r="C207" s="273">
        <v>115.75</v>
      </c>
      <c r="D207" s="273">
        <v>109.379997</v>
      </c>
      <c r="E207" s="273">
        <v>111.860001</v>
      </c>
      <c r="F207" s="273">
        <v>104.86937</v>
      </c>
      <c r="G207" s="273">
        <v>757497500</v>
      </c>
      <c r="H207" s="275" t="s">
        <v>298</v>
      </c>
      <c r="I207" s="273">
        <v>10.241250000000001</v>
      </c>
      <c r="J207" s="273">
        <v>10.47125</v>
      </c>
      <c r="K207" s="273">
        <v>9.33</v>
      </c>
      <c r="L207" s="273">
        <v>9.7949999999999999</v>
      </c>
      <c r="M207" s="273">
        <v>9.6866280000000007</v>
      </c>
      <c r="N207" s="273">
        <v>249093600</v>
      </c>
      <c r="O207" s="273"/>
      <c r="P207" s="196">
        <f t="shared" si="23"/>
        <v>649782.1603960396</v>
      </c>
      <c r="Q207" s="196">
        <f t="shared" si="129"/>
        <v>385794.03828552144</v>
      </c>
      <c r="R207" s="196">
        <f t="shared" si="130"/>
        <v>329506.56405013392</v>
      </c>
      <c r="S207" s="196">
        <f t="shared" si="26"/>
        <v>0</v>
      </c>
      <c r="T207" s="274">
        <f>(P207-P195)/P195</f>
        <v>9.4675732479497968E-2</v>
      </c>
      <c r="U207" s="196">
        <f t="shared" si="16"/>
        <v>771173.81376535632</v>
      </c>
      <c r="V207" s="196">
        <f t="shared" si="17"/>
        <v>771173.81376535632</v>
      </c>
      <c r="W207" s="196">
        <f t="shared" si="18"/>
        <v>1365082.7627316951</v>
      </c>
      <c r="X207" s="200">
        <f t="shared" si="19"/>
        <v>1.365082762731695</v>
      </c>
      <c r="Y207" s="269">
        <f t="shared" si="20"/>
        <v>1365082.7627316951</v>
      </c>
      <c r="Z207" s="200">
        <f t="shared" si="21"/>
        <v>1.365082762731695</v>
      </c>
      <c r="AA207" s="255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</row>
    <row r="208" spans="1:46" ht="19.5" customHeight="1">
      <c r="A208" s="218" t="s">
        <v>299</v>
      </c>
      <c r="B208" s="219">
        <v>109.449997</v>
      </c>
      <c r="C208" s="220">
        <v>110.18</v>
      </c>
      <c r="D208" s="220">
        <v>97.25</v>
      </c>
      <c r="E208" s="220">
        <v>104.129997</v>
      </c>
      <c r="F208" s="220">
        <v>97.920592999999997</v>
      </c>
      <c r="G208" s="220">
        <v>1077308200</v>
      </c>
      <c r="H208" s="225" t="s">
        <v>299</v>
      </c>
      <c r="I208" s="220">
        <v>9.3574999999999999</v>
      </c>
      <c r="J208" s="220">
        <v>9.4924999999999997</v>
      </c>
      <c r="K208" s="220">
        <v>7.35</v>
      </c>
      <c r="L208" s="220">
        <v>8.4149999999999991</v>
      </c>
      <c r="M208" s="220">
        <v>8.3268500000000003</v>
      </c>
      <c r="N208" s="220">
        <v>394146400</v>
      </c>
      <c r="O208" s="220"/>
      <c r="P208" s="196">
        <f t="shared" si="23"/>
        <v>577722.77227722772</v>
      </c>
      <c r="Q208" s="196">
        <f>((Q207+R207)/2)*K208/K207</f>
        <v>281750.237254398</v>
      </c>
      <c r="R208" s="196">
        <f>(Q207+R207)/2</f>
        <v>357650.30116782768</v>
      </c>
      <c r="S208" s="196">
        <f t="shared" si="26"/>
        <v>0</v>
      </c>
      <c r="T208" s="224"/>
      <c r="U208" s="196">
        <f t="shared" si="16"/>
        <v>747750.22971517395</v>
      </c>
      <c r="V208" s="196">
        <f t="shared" si="17"/>
        <v>747750.22971517395</v>
      </c>
      <c r="W208" s="196">
        <f t="shared" si="18"/>
        <v>1217123.3106994536</v>
      </c>
      <c r="X208" s="200">
        <f t="shared" si="19"/>
        <v>1.2171233106994537</v>
      </c>
      <c r="Y208" s="269">
        <f t="shared" si="20"/>
        <v>1217123.3106994536</v>
      </c>
      <c r="Z208" s="200">
        <f t="shared" si="21"/>
        <v>1.2171233106994537</v>
      </c>
      <c r="AA208" s="255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</row>
    <row r="209" spans="1:46" ht="19.5" customHeight="1">
      <c r="A209" s="218" t="s">
        <v>300</v>
      </c>
      <c r="B209" s="219">
        <v>103.629997</v>
      </c>
      <c r="C209" s="220">
        <v>104.800003</v>
      </c>
      <c r="D209" s="220">
        <v>94.839995999999999</v>
      </c>
      <c r="E209" s="220">
        <v>102.5</v>
      </c>
      <c r="F209" s="220">
        <v>96.387787000000003</v>
      </c>
      <c r="G209" s="220">
        <v>942259600</v>
      </c>
      <c r="H209" s="225" t="s">
        <v>300</v>
      </c>
      <c r="I209" s="220">
        <v>8.3287499999999994</v>
      </c>
      <c r="J209" s="220">
        <v>8.5225000000000009</v>
      </c>
      <c r="K209" s="220">
        <v>6.9537500000000003</v>
      </c>
      <c r="L209" s="220">
        <v>8.11</v>
      </c>
      <c r="M209" s="220">
        <v>8.0250430000000001</v>
      </c>
      <c r="N209" s="220">
        <v>444541600</v>
      </c>
      <c r="O209" s="220"/>
      <c r="P209" s="196">
        <f t="shared" si="23"/>
        <v>563405.91683168313</v>
      </c>
      <c r="Q209" s="196">
        <f t="shared" ref="Q209:Q219" si="131">Q208*K209/K208</f>
        <v>266560.64113030891</v>
      </c>
      <c r="R209" s="196">
        <f t="shared" ref="R209:R219" si="132">R208</f>
        <v>357650.30116782768</v>
      </c>
      <c r="S209" s="196">
        <f t="shared" si="26"/>
        <v>0</v>
      </c>
      <c r="T209" s="224"/>
      <c r="U209" s="196">
        <f t="shared" si="16"/>
        <v>737728.43090329273</v>
      </c>
      <c r="V209" s="196">
        <f t="shared" si="17"/>
        <v>737728.43090329273</v>
      </c>
      <c r="W209" s="196">
        <f t="shared" si="18"/>
        <v>1187616.8591298196</v>
      </c>
      <c r="X209" s="200">
        <f t="shared" si="19"/>
        <v>1.1876168591298195</v>
      </c>
      <c r="Y209" s="269">
        <f t="shared" si="20"/>
        <v>1187616.8591298196</v>
      </c>
      <c r="Z209" s="200">
        <f t="shared" si="21"/>
        <v>1.1876168591298195</v>
      </c>
      <c r="AA209" s="255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</row>
    <row r="210" spans="1:46" ht="19.5" customHeight="1">
      <c r="A210" s="218" t="s">
        <v>301</v>
      </c>
      <c r="B210" s="219">
        <v>103.480003</v>
      </c>
      <c r="C210" s="220">
        <v>110.040001</v>
      </c>
      <c r="D210" s="220">
        <v>103.160004</v>
      </c>
      <c r="E210" s="220">
        <v>109.199997</v>
      </c>
      <c r="F210" s="220">
        <v>102.688255</v>
      </c>
      <c r="G210" s="220">
        <v>601605100</v>
      </c>
      <c r="H210" s="225" t="s">
        <v>301</v>
      </c>
      <c r="I210" s="220">
        <v>8.2562499999999996</v>
      </c>
      <c r="J210" s="220">
        <v>9.3625000000000007</v>
      </c>
      <c r="K210" s="220">
        <v>8.2149999999999999</v>
      </c>
      <c r="L210" s="220">
        <v>9.2249999999999996</v>
      </c>
      <c r="M210" s="220">
        <v>9.1283659999999998</v>
      </c>
      <c r="N210" s="220">
        <v>303573600</v>
      </c>
      <c r="O210" s="220"/>
      <c r="P210" s="196">
        <f t="shared" si="23"/>
        <v>612831.70693069312</v>
      </c>
      <c r="Q210" s="196">
        <f t="shared" si="131"/>
        <v>314908.59850950749</v>
      </c>
      <c r="R210" s="196">
        <f t="shared" si="132"/>
        <v>357650.30116782768</v>
      </c>
      <c r="S210" s="196">
        <f t="shared" si="26"/>
        <v>0</v>
      </c>
      <c r="T210" s="224"/>
      <c r="U210" s="196">
        <f t="shared" si="16"/>
        <v>772326.48397259973</v>
      </c>
      <c r="V210" s="196">
        <f t="shared" si="17"/>
        <v>772326.48397259973</v>
      </c>
      <c r="W210" s="196">
        <f t="shared" si="18"/>
        <v>1285390.6066080283</v>
      </c>
      <c r="X210" s="200">
        <f t="shared" si="19"/>
        <v>1.2853906066080283</v>
      </c>
      <c r="Y210" s="269">
        <f t="shared" si="20"/>
        <v>1285390.6066080283</v>
      </c>
      <c r="Z210" s="200">
        <f t="shared" si="21"/>
        <v>1.2853906066080283</v>
      </c>
      <c r="AA210" s="255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</row>
    <row r="211" spans="1:46" ht="19.5" customHeight="1">
      <c r="A211" s="218" t="s">
        <v>302</v>
      </c>
      <c r="B211" s="219">
        <v>108.540001</v>
      </c>
      <c r="C211" s="220">
        <v>111.44000200000001</v>
      </c>
      <c r="D211" s="220">
        <v>104.879997</v>
      </c>
      <c r="E211" s="220">
        <v>105.720001</v>
      </c>
      <c r="F211" s="220">
        <v>99.710669999999993</v>
      </c>
      <c r="G211" s="220">
        <v>559253800</v>
      </c>
      <c r="H211" s="225" t="s">
        <v>302</v>
      </c>
      <c r="I211" s="220">
        <v>9.11</v>
      </c>
      <c r="J211" s="220">
        <v>9.61</v>
      </c>
      <c r="K211" s="220">
        <v>8.4887499999999996</v>
      </c>
      <c r="L211" s="220">
        <v>8.6199999999999992</v>
      </c>
      <c r="M211" s="220">
        <v>8.5297029999999996</v>
      </c>
      <c r="N211" s="220">
        <v>232353600</v>
      </c>
      <c r="O211" s="220"/>
      <c r="P211" s="196">
        <f t="shared" si="23"/>
        <v>623049.48712871294</v>
      </c>
      <c r="Q211" s="196">
        <f t="shared" si="131"/>
        <v>325402.35734602332</v>
      </c>
      <c r="R211" s="196">
        <f t="shared" si="132"/>
        <v>357650.30116782768</v>
      </c>
      <c r="S211" s="196">
        <f t="shared" si="26"/>
        <v>0</v>
      </c>
      <c r="T211" s="224"/>
      <c r="U211" s="196">
        <f t="shared" si="16"/>
        <v>779478.93011121359</v>
      </c>
      <c r="V211" s="196">
        <f t="shared" si="17"/>
        <v>779478.93011121359</v>
      </c>
      <c r="W211" s="196">
        <f t="shared" si="18"/>
        <v>1306102.1456425639</v>
      </c>
      <c r="X211" s="200">
        <f t="shared" si="19"/>
        <v>1.3061021456425639</v>
      </c>
      <c r="Y211" s="269">
        <f t="shared" si="20"/>
        <v>1306102.1456425639</v>
      </c>
      <c r="Z211" s="200">
        <f t="shared" si="21"/>
        <v>1.3061021456425639</v>
      </c>
      <c r="AA211" s="255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</row>
    <row r="212" spans="1:46" ht="19.5" customHeight="1">
      <c r="A212" s="218" t="s">
        <v>303</v>
      </c>
      <c r="B212" s="219">
        <v>105.989998</v>
      </c>
      <c r="C212" s="220">
        <v>110.510002</v>
      </c>
      <c r="D212" s="220">
        <v>104.400002</v>
      </c>
      <c r="E212" s="220">
        <v>110.339996</v>
      </c>
      <c r="F212" s="220">
        <v>104.068062</v>
      </c>
      <c r="G212" s="220">
        <v>536482700</v>
      </c>
      <c r="H212" s="225" t="s">
        <v>303</v>
      </c>
      <c r="I212" s="220">
        <v>8.6537500000000005</v>
      </c>
      <c r="J212" s="220">
        <v>9.3937500000000007</v>
      </c>
      <c r="K212" s="220">
        <v>8.4024999999999999</v>
      </c>
      <c r="L212" s="220">
        <v>9.3674999999999997</v>
      </c>
      <c r="M212" s="220">
        <v>9.2693729999999999</v>
      </c>
      <c r="N212" s="220">
        <v>186081600</v>
      </c>
      <c r="O212" s="220"/>
      <c r="P212" s="196">
        <f t="shared" si="23"/>
        <v>620198.03168316837</v>
      </c>
      <c r="Q212" s="196">
        <f t="shared" si="131"/>
        <v>322096.10456191556</v>
      </c>
      <c r="R212" s="196">
        <f t="shared" si="132"/>
        <v>357650.30116782768</v>
      </c>
      <c r="S212" s="196">
        <f t="shared" si="26"/>
        <v>0</v>
      </c>
      <c r="T212" s="224"/>
      <c r="U212" s="196">
        <f t="shared" si="16"/>
        <v>777482.91129933251</v>
      </c>
      <c r="V212" s="196">
        <f t="shared" si="17"/>
        <v>777482.91129933251</v>
      </c>
      <c r="W212" s="196">
        <f t="shared" si="18"/>
        <v>1299944.4374129116</v>
      </c>
      <c r="X212" s="200">
        <f t="shared" si="19"/>
        <v>1.2999444374129117</v>
      </c>
      <c r="Y212" s="269">
        <f t="shared" si="20"/>
        <v>1299944.4374129116</v>
      </c>
      <c r="Z212" s="200">
        <f t="shared" si="21"/>
        <v>1.2999444374129117</v>
      </c>
      <c r="AA212" s="255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</row>
    <row r="213" spans="1:46" ht="19.5" customHeight="1">
      <c r="A213" s="218" t="s">
        <v>304</v>
      </c>
      <c r="B213" s="219">
        <v>110</v>
      </c>
      <c r="C213" s="220">
        <v>110.75</v>
      </c>
      <c r="D213" s="220">
        <v>101.75</v>
      </c>
      <c r="E213" s="220">
        <v>107.540001</v>
      </c>
      <c r="F213" s="220">
        <v>101.427223</v>
      </c>
      <c r="G213" s="220">
        <v>577926300</v>
      </c>
      <c r="H213" s="225" t="s">
        <v>304</v>
      </c>
      <c r="I213" s="220">
        <v>9.3037500000000009</v>
      </c>
      <c r="J213" s="220">
        <v>9.4312500000000004</v>
      </c>
      <c r="K213" s="220">
        <v>7.9725000000000001</v>
      </c>
      <c r="L213" s="220">
        <v>8.8949999999999996</v>
      </c>
      <c r="M213" s="220">
        <v>8.8018219999999996</v>
      </c>
      <c r="N213" s="220">
        <v>215028000</v>
      </c>
      <c r="O213" s="220"/>
      <c r="P213" s="196">
        <f t="shared" si="23"/>
        <v>604455.4455445545</v>
      </c>
      <c r="Q213" s="196">
        <f t="shared" si="131"/>
        <v>305612.75734839297</v>
      </c>
      <c r="R213" s="196">
        <f t="shared" si="132"/>
        <v>357650.30116782768</v>
      </c>
      <c r="S213" s="196">
        <f t="shared" si="26"/>
        <v>0</v>
      </c>
      <c r="T213" s="224"/>
      <c r="U213" s="196">
        <f t="shared" si="16"/>
        <v>766463.10100230272</v>
      </c>
      <c r="V213" s="196">
        <f t="shared" si="17"/>
        <v>766463.10100230272</v>
      </c>
      <c r="W213" s="196">
        <f t="shared" si="18"/>
        <v>1267718.504060775</v>
      </c>
      <c r="X213" s="200">
        <f t="shared" si="19"/>
        <v>1.267718504060775</v>
      </c>
      <c r="Y213" s="269">
        <f t="shared" si="20"/>
        <v>1267718.504060775</v>
      </c>
      <c r="Z213" s="200">
        <f t="shared" si="21"/>
        <v>1.267718504060775</v>
      </c>
      <c r="AA213" s="255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</row>
    <row r="214" spans="1:46" ht="19.5" customHeight="1">
      <c r="A214" s="218" t="s">
        <v>305</v>
      </c>
      <c r="B214" s="219">
        <v>107.489998</v>
      </c>
      <c r="C214" s="220">
        <v>115.540001</v>
      </c>
      <c r="D214" s="220">
        <v>106.57</v>
      </c>
      <c r="E214" s="220">
        <v>115.230003</v>
      </c>
      <c r="F214" s="220">
        <v>108.969566</v>
      </c>
      <c r="G214" s="220">
        <v>421072600</v>
      </c>
      <c r="H214" s="225" t="s">
        <v>305</v>
      </c>
      <c r="I214" s="220">
        <v>8.8925000000000001</v>
      </c>
      <c r="J214" s="220">
        <v>10.248749999999999</v>
      </c>
      <c r="K214" s="220">
        <v>8.7349999999999994</v>
      </c>
      <c r="L214" s="220">
        <v>10.19375</v>
      </c>
      <c r="M214" s="220">
        <v>10.092622</v>
      </c>
      <c r="N214" s="220">
        <v>151238400</v>
      </c>
      <c r="O214" s="220"/>
      <c r="P214" s="196">
        <f t="shared" si="23"/>
        <v>633089.10891089111</v>
      </c>
      <c r="Q214" s="196">
        <f t="shared" si="131"/>
        <v>334841.94862818596</v>
      </c>
      <c r="R214" s="196">
        <f t="shared" si="132"/>
        <v>357650.30116782768</v>
      </c>
      <c r="S214" s="196">
        <f t="shared" si="26"/>
        <v>0</v>
      </c>
      <c r="T214" s="224"/>
      <c r="U214" s="196">
        <f t="shared" si="16"/>
        <v>786506.66535873828</v>
      </c>
      <c r="V214" s="196">
        <f t="shared" si="17"/>
        <v>786506.66535873828</v>
      </c>
      <c r="W214" s="196">
        <f t="shared" si="18"/>
        <v>1325581.3587069046</v>
      </c>
      <c r="X214" s="200">
        <f t="shared" si="19"/>
        <v>1.3255813587069045</v>
      </c>
      <c r="Y214" s="269">
        <f t="shared" si="20"/>
        <v>1325581.3587069046</v>
      </c>
      <c r="Z214" s="200">
        <f t="shared" si="21"/>
        <v>1.3255813587069045</v>
      </c>
      <c r="AA214" s="255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</row>
    <row r="215" spans="1:46" ht="19.5" customHeight="1">
      <c r="A215" s="218" t="s">
        <v>306</v>
      </c>
      <c r="B215" s="219">
        <v>115.30999799999999</v>
      </c>
      <c r="C215" s="220">
        <v>118.010002</v>
      </c>
      <c r="D215" s="220">
        <v>114.220001</v>
      </c>
      <c r="E215" s="220">
        <v>116.44000200000001</v>
      </c>
      <c r="F215" s="220">
        <v>110.113861</v>
      </c>
      <c r="G215" s="220">
        <v>369269900</v>
      </c>
      <c r="H215" s="225" t="s">
        <v>306</v>
      </c>
      <c r="I215" s="220">
        <v>10.20875</v>
      </c>
      <c r="J215" s="220">
        <v>10.68125</v>
      </c>
      <c r="K215" s="220">
        <v>10.01375</v>
      </c>
      <c r="L215" s="220">
        <v>10.38875</v>
      </c>
      <c r="M215" s="220">
        <v>10.285686</v>
      </c>
      <c r="N215" s="220">
        <v>153288000</v>
      </c>
      <c r="O215" s="220"/>
      <c r="P215" s="196">
        <f t="shared" si="23"/>
        <v>678534.65940594056</v>
      </c>
      <c r="Q215" s="196">
        <f t="shared" si="131"/>
        <v>383860.73990560934</v>
      </c>
      <c r="R215" s="196">
        <f t="shared" si="132"/>
        <v>357650.30116782768</v>
      </c>
      <c r="S215" s="196">
        <f t="shared" si="26"/>
        <v>0</v>
      </c>
      <c r="T215" s="224"/>
      <c r="U215" s="196">
        <f t="shared" si="16"/>
        <v>818318.55070527294</v>
      </c>
      <c r="V215" s="196">
        <f t="shared" si="17"/>
        <v>818318.55070527294</v>
      </c>
      <c r="W215" s="196">
        <f t="shared" si="18"/>
        <v>1420045.7004793775</v>
      </c>
      <c r="X215" s="200">
        <f t="shared" si="19"/>
        <v>1.4200457004793776</v>
      </c>
      <c r="Y215" s="269">
        <f t="shared" si="20"/>
        <v>1420045.7004793775</v>
      </c>
      <c r="Z215" s="200">
        <f t="shared" si="21"/>
        <v>1.4200457004793776</v>
      </c>
      <c r="AA215" s="255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</row>
    <row r="216" spans="1:46" ht="19.5" customHeight="1">
      <c r="A216" s="218" t="s">
        <v>307</v>
      </c>
      <c r="B216" s="219">
        <v>116.480003</v>
      </c>
      <c r="C216" s="220">
        <v>119.220001</v>
      </c>
      <c r="D216" s="220">
        <v>113.629997</v>
      </c>
      <c r="E216" s="220">
        <v>118.720001</v>
      </c>
      <c r="F216" s="220">
        <v>112.269974</v>
      </c>
      <c r="G216" s="220">
        <v>540756600</v>
      </c>
      <c r="H216" s="225" t="s">
        <v>307</v>
      </c>
      <c r="I216" s="220">
        <v>10.4025</v>
      </c>
      <c r="J216" s="220">
        <v>10.92375</v>
      </c>
      <c r="K216" s="220">
        <v>9.8849999999999998</v>
      </c>
      <c r="L216" s="220">
        <v>10.817500000000001</v>
      </c>
      <c r="M216" s="220">
        <v>10.710184999999999</v>
      </c>
      <c r="N216" s="220">
        <v>202340000</v>
      </c>
      <c r="O216" s="220"/>
      <c r="P216" s="196">
        <f t="shared" si="23"/>
        <v>675029.68514851481</v>
      </c>
      <c r="Q216" s="196">
        <f t="shared" si="131"/>
        <v>378925.31908295577</v>
      </c>
      <c r="R216" s="196">
        <f t="shared" si="132"/>
        <v>357650.30116782768</v>
      </c>
      <c r="S216" s="196">
        <f t="shared" si="26"/>
        <v>0</v>
      </c>
      <c r="T216" s="224"/>
      <c r="U216" s="196">
        <f t="shared" si="16"/>
        <v>815865.06872507487</v>
      </c>
      <c r="V216" s="196">
        <f t="shared" si="17"/>
        <v>815865.06872507487</v>
      </c>
      <c r="W216" s="196">
        <f t="shared" si="18"/>
        <v>1411605.3053992982</v>
      </c>
      <c r="X216" s="200">
        <f t="shared" si="19"/>
        <v>1.4116053053992983</v>
      </c>
      <c r="Y216" s="269">
        <f t="shared" si="20"/>
        <v>1411605.3053992982</v>
      </c>
      <c r="Z216" s="200">
        <f t="shared" si="21"/>
        <v>1.4116053053992983</v>
      </c>
      <c r="AA216" s="255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</row>
    <row r="217" spans="1:46" ht="19.5" customHeight="1">
      <c r="A217" s="218" t="s">
        <v>308</v>
      </c>
      <c r="B217" s="219">
        <v>118.57</v>
      </c>
      <c r="C217" s="220">
        <v>119.660004</v>
      </c>
      <c r="D217" s="220">
        <v>115.94000200000001</v>
      </c>
      <c r="E217" s="220">
        <v>116.989998</v>
      </c>
      <c r="F217" s="220">
        <v>110.91115600000001</v>
      </c>
      <c r="G217" s="220">
        <v>406941800</v>
      </c>
      <c r="H217" s="225" t="s">
        <v>308</v>
      </c>
      <c r="I217" s="220">
        <v>10.7875</v>
      </c>
      <c r="J217" s="220">
        <v>10.98</v>
      </c>
      <c r="K217" s="220">
        <v>10.31625</v>
      </c>
      <c r="L217" s="220">
        <v>10.48625</v>
      </c>
      <c r="M217" s="220">
        <v>10.382218999999999</v>
      </c>
      <c r="N217" s="220">
        <v>157292000</v>
      </c>
      <c r="O217" s="220"/>
      <c r="P217" s="196">
        <f t="shared" si="23"/>
        <v>688752.48712871282</v>
      </c>
      <c r="Q217" s="196">
        <f t="shared" si="131"/>
        <v>395456.58300349442</v>
      </c>
      <c r="R217" s="196">
        <f t="shared" si="132"/>
        <v>357650.30116782768</v>
      </c>
      <c r="S217" s="196">
        <f t="shared" si="26"/>
        <v>0</v>
      </c>
      <c r="T217" s="224"/>
      <c r="U217" s="196">
        <f t="shared" si="16"/>
        <v>825471.03011121345</v>
      </c>
      <c r="V217" s="196">
        <f t="shared" si="17"/>
        <v>825471.03011121345</v>
      </c>
      <c r="W217" s="196">
        <f t="shared" si="18"/>
        <v>1441859.3713000347</v>
      </c>
      <c r="X217" s="200">
        <f t="shared" si="19"/>
        <v>1.4418593713000347</v>
      </c>
      <c r="Y217" s="269">
        <f t="shared" si="20"/>
        <v>1441859.3713000347</v>
      </c>
      <c r="Z217" s="200">
        <f t="shared" si="21"/>
        <v>1.4418593713000347</v>
      </c>
      <c r="AA217" s="255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</row>
    <row r="218" spans="1:46" ht="19.5" customHeight="1">
      <c r="A218" s="218" t="s">
        <v>309</v>
      </c>
      <c r="B218" s="219">
        <v>117.19000200000001</v>
      </c>
      <c r="C218" s="220">
        <v>119.510002</v>
      </c>
      <c r="D218" s="220">
        <v>113.449997</v>
      </c>
      <c r="E218" s="220">
        <v>117.5</v>
      </c>
      <c r="F218" s="220">
        <v>111.394638</v>
      </c>
      <c r="G218" s="220">
        <v>598118800</v>
      </c>
      <c r="H218" s="225" t="s">
        <v>309</v>
      </c>
      <c r="I218" s="220">
        <v>10.525</v>
      </c>
      <c r="J218" s="220">
        <v>10.91625</v>
      </c>
      <c r="K218" s="220">
        <v>9.86</v>
      </c>
      <c r="L218" s="220">
        <v>10.546250000000001</v>
      </c>
      <c r="M218" s="220">
        <v>10.441625</v>
      </c>
      <c r="N218" s="220">
        <v>186165600</v>
      </c>
      <c r="O218" s="220"/>
      <c r="P218" s="196">
        <f t="shared" si="23"/>
        <v>673960.37821782171</v>
      </c>
      <c r="Q218" s="196">
        <f t="shared" si="131"/>
        <v>377966.98494263465</v>
      </c>
      <c r="R218" s="196">
        <f t="shared" si="132"/>
        <v>357650.30116782768</v>
      </c>
      <c r="S218" s="196">
        <f t="shared" si="26"/>
        <v>0</v>
      </c>
      <c r="T218" s="224"/>
      <c r="U218" s="196">
        <f t="shared" si="16"/>
        <v>815116.55387358973</v>
      </c>
      <c r="V218" s="196">
        <f t="shared" si="17"/>
        <v>815116.55387358973</v>
      </c>
      <c r="W218" s="196">
        <f t="shared" si="18"/>
        <v>1409577.6643282841</v>
      </c>
      <c r="X218" s="200">
        <f t="shared" si="19"/>
        <v>1.409577664328284</v>
      </c>
      <c r="Y218" s="269">
        <f t="shared" si="20"/>
        <v>1409577.6643282841</v>
      </c>
      <c r="Z218" s="200">
        <f t="shared" si="21"/>
        <v>1.409577664328284</v>
      </c>
      <c r="AA218" s="255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</row>
    <row r="219" spans="1:46" ht="19.5" customHeight="1">
      <c r="A219" s="218" t="s">
        <v>310</v>
      </c>
      <c r="B219" s="272">
        <v>117.459999</v>
      </c>
      <c r="C219" s="273">
        <v>121.519997</v>
      </c>
      <c r="D219" s="273">
        <v>115.220001</v>
      </c>
      <c r="E219" s="273">
        <v>118.480003</v>
      </c>
      <c r="F219" s="273">
        <v>112.323723</v>
      </c>
      <c r="G219" s="273">
        <v>498414300</v>
      </c>
      <c r="H219" s="275" t="s">
        <v>310</v>
      </c>
      <c r="I219" s="273">
        <v>10.546250000000001</v>
      </c>
      <c r="J219" s="273">
        <v>11.31875</v>
      </c>
      <c r="K219" s="273">
        <v>10.141249999999999</v>
      </c>
      <c r="L219" s="273">
        <v>10.765000000000001</v>
      </c>
      <c r="M219" s="273">
        <v>10.658204</v>
      </c>
      <c r="N219" s="273">
        <v>153863200</v>
      </c>
      <c r="O219" s="273"/>
      <c r="P219" s="196">
        <f t="shared" si="23"/>
        <v>684475.25346534641</v>
      </c>
      <c r="Q219" s="196">
        <f t="shared" si="131"/>
        <v>388748.24402124685</v>
      </c>
      <c r="R219" s="196">
        <f t="shared" si="132"/>
        <v>357650.30116782768</v>
      </c>
      <c r="S219" s="196">
        <f t="shared" si="26"/>
        <v>0</v>
      </c>
      <c r="T219" s="274">
        <f>(P219-P207)/P207</f>
        <v>5.3391882978383876E-2</v>
      </c>
      <c r="U219" s="196">
        <f t="shared" si="16"/>
        <v>822476.96654685703</v>
      </c>
      <c r="V219" s="196">
        <f t="shared" si="17"/>
        <v>822476.96654685703</v>
      </c>
      <c r="W219" s="196">
        <f t="shared" si="18"/>
        <v>1430873.7986544208</v>
      </c>
      <c r="X219" s="200">
        <f t="shared" si="19"/>
        <v>1.4308737986544207</v>
      </c>
      <c r="Y219" s="269">
        <f t="shared" si="20"/>
        <v>1430873.7986544208</v>
      </c>
      <c r="Z219" s="200">
        <f t="shared" si="21"/>
        <v>1.4308737986544207</v>
      </c>
      <c r="AA219" s="255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</row>
    <row r="220" spans="1:46" ht="19.5" customHeight="1">
      <c r="A220" s="218" t="s">
        <v>311</v>
      </c>
      <c r="B220" s="219">
        <v>119.269997</v>
      </c>
      <c r="C220" s="220">
        <v>125.91999800000001</v>
      </c>
      <c r="D220" s="220">
        <v>118.889999</v>
      </c>
      <c r="E220" s="220">
        <v>124.57</v>
      </c>
      <c r="F220" s="220">
        <v>118.446533</v>
      </c>
      <c r="G220" s="220">
        <v>366254600</v>
      </c>
      <c r="H220" s="225" t="s">
        <v>311</v>
      </c>
      <c r="I220" s="220">
        <v>10.90875</v>
      </c>
      <c r="J220" s="220">
        <v>12.12875</v>
      </c>
      <c r="K220" s="220">
        <v>10.83375</v>
      </c>
      <c r="L220" s="220">
        <v>11.87125</v>
      </c>
      <c r="M220" s="220">
        <v>11.761251</v>
      </c>
      <c r="N220" s="220">
        <v>129528800</v>
      </c>
      <c r="O220" s="220"/>
      <c r="P220" s="196">
        <f t="shared" si="23"/>
        <v>706277.22178217804</v>
      </c>
      <c r="Q220" s="196">
        <f>((Q219+R219)/2)*K220/K219</f>
        <v>398683.35949425056</v>
      </c>
      <c r="R220" s="196">
        <f>(Q219+R219)/2</f>
        <v>373199.27259453724</v>
      </c>
      <c r="S220" s="196">
        <f t="shared" si="26"/>
        <v>0</v>
      </c>
      <c r="T220" s="224"/>
      <c r="U220" s="196">
        <f t="shared" si="16"/>
        <v>852665.3569382804</v>
      </c>
      <c r="V220" s="196">
        <f t="shared" si="17"/>
        <v>852665.3569382804</v>
      </c>
      <c r="W220" s="196">
        <f t="shared" si="18"/>
        <v>1478159.853870966</v>
      </c>
      <c r="X220" s="200">
        <f t="shared" si="19"/>
        <v>1.4781598538709659</v>
      </c>
      <c r="Y220" s="269">
        <f t="shared" si="20"/>
        <v>1478159.853870966</v>
      </c>
      <c r="Z220" s="200">
        <f t="shared" si="21"/>
        <v>1.4781598538709659</v>
      </c>
      <c r="AA220" s="255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</row>
    <row r="221" spans="1:46" ht="19.5" customHeight="1">
      <c r="A221" s="218" t="s">
        <v>312</v>
      </c>
      <c r="B221" s="219">
        <v>125.449997</v>
      </c>
      <c r="C221" s="220">
        <v>130.699997</v>
      </c>
      <c r="D221" s="220">
        <v>124.860001</v>
      </c>
      <c r="E221" s="220">
        <v>130.020004</v>
      </c>
      <c r="F221" s="220">
        <v>123.628624</v>
      </c>
      <c r="G221" s="220">
        <v>307437600</v>
      </c>
      <c r="H221" s="225" t="s">
        <v>312</v>
      </c>
      <c r="I221" s="220">
        <v>12.02875</v>
      </c>
      <c r="J221" s="220">
        <v>13.046250000000001</v>
      </c>
      <c r="K221" s="220">
        <v>11.922499999999999</v>
      </c>
      <c r="L221" s="220">
        <v>12.911250000000001</v>
      </c>
      <c r="M221" s="220">
        <v>12.791615</v>
      </c>
      <c r="N221" s="220">
        <v>139516800</v>
      </c>
      <c r="O221" s="220"/>
      <c r="P221" s="196">
        <f t="shared" si="23"/>
        <v>741742.58019801963</v>
      </c>
      <c r="Q221" s="196">
        <f t="shared" ref="Q221:Q231" si="133">Q220*K221/K220</f>
        <v>438749.496118168</v>
      </c>
      <c r="R221" s="196">
        <f t="shared" ref="R221:R231" si="134">R220</f>
        <v>373199.27259453724</v>
      </c>
      <c r="S221" s="196">
        <f t="shared" si="26"/>
        <v>0</v>
      </c>
      <c r="T221" s="224"/>
      <c r="U221" s="196">
        <f t="shared" si="16"/>
        <v>877491.10782936949</v>
      </c>
      <c r="V221" s="196">
        <f t="shared" si="17"/>
        <v>877491.10782936949</v>
      </c>
      <c r="W221" s="196">
        <f t="shared" si="18"/>
        <v>1553691.3489107247</v>
      </c>
      <c r="X221" s="200">
        <f t="shared" si="19"/>
        <v>1.5536913489107247</v>
      </c>
      <c r="Y221" s="269">
        <f t="shared" si="20"/>
        <v>1553691.3489107247</v>
      </c>
      <c r="Z221" s="200">
        <f t="shared" si="21"/>
        <v>1.5536913489107247</v>
      </c>
      <c r="AA221" s="255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</row>
    <row r="222" spans="1:46" ht="19.5" customHeight="1">
      <c r="A222" s="218" t="s">
        <v>313</v>
      </c>
      <c r="B222" s="219">
        <v>130.85000600000001</v>
      </c>
      <c r="C222" s="220">
        <v>132.740005</v>
      </c>
      <c r="D222" s="220">
        <v>129.39999399999999</v>
      </c>
      <c r="E222" s="220">
        <v>132.38000500000001</v>
      </c>
      <c r="F222" s="220">
        <v>125.872597</v>
      </c>
      <c r="G222" s="220">
        <v>442963500</v>
      </c>
      <c r="H222" s="225" t="s">
        <v>313</v>
      </c>
      <c r="I222" s="220">
        <v>13.07</v>
      </c>
      <c r="J222" s="220">
        <v>13.477499999999999</v>
      </c>
      <c r="K222" s="220">
        <v>12.815</v>
      </c>
      <c r="L222" s="220">
        <v>13.407500000000001</v>
      </c>
      <c r="M222" s="220">
        <v>13.283265999999999</v>
      </c>
      <c r="N222" s="220">
        <v>130948800</v>
      </c>
      <c r="O222" s="220"/>
      <c r="P222" s="196">
        <f t="shared" si="23"/>
        <v>768712.83564356412</v>
      </c>
      <c r="Q222" s="196">
        <f t="shared" si="133"/>
        <v>471593.60811527132</v>
      </c>
      <c r="R222" s="196">
        <f t="shared" si="134"/>
        <v>373199.27259453724</v>
      </c>
      <c r="S222" s="196">
        <f t="shared" si="26"/>
        <v>0</v>
      </c>
      <c r="T222" s="224"/>
      <c r="U222" s="196">
        <f t="shared" si="16"/>
        <v>896370.2866412506</v>
      </c>
      <c r="V222" s="196">
        <f t="shared" si="17"/>
        <v>896370.2866412506</v>
      </c>
      <c r="W222" s="196">
        <f t="shared" si="18"/>
        <v>1613505.7163533727</v>
      </c>
      <c r="X222" s="200">
        <f t="shared" si="19"/>
        <v>1.6135057163533726</v>
      </c>
      <c r="Y222" s="269">
        <f t="shared" si="20"/>
        <v>1613505.7163533727</v>
      </c>
      <c r="Z222" s="200">
        <f t="shared" si="21"/>
        <v>1.6135057163533726</v>
      </c>
      <c r="AA222" s="255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</row>
    <row r="223" spans="1:46" ht="19.5" customHeight="1">
      <c r="A223" s="218" t="s">
        <v>314</v>
      </c>
      <c r="B223" s="219">
        <v>132.490005</v>
      </c>
      <c r="C223" s="220">
        <v>136.33999600000001</v>
      </c>
      <c r="D223" s="220">
        <v>130.38000500000001</v>
      </c>
      <c r="E223" s="220">
        <v>135.990005</v>
      </c>
      <c r="F223" s="220">
        <v>129.57409699999999</v>
      </c>
      <c r="G223" s="220">
        <v>388248100</v>
      </c>
      <c r="H223" s="225" t="s">
        <v>314</v>
      </c>
      <c r="I223" s="220">
        <v>13.428750000000001</v>
      </c>
      <c r="J223" s="220">
        <v>14.19375</v>
      </c>
      <c r="K223" s="220">
        <v>12.994999999999999</v>
      </c>
      <c r="L223" s="220">
        <v>14.12125</v>
      </c>
      <c r="M223" s="220">
        <v>13.992979</v>
      </c>
      <c r="N223" s="220">
        <v>109240000</v>
      </c>
      <c r="O223" s="220"/>
      <c r="P223" s="196">
        <f t="shared" si="23"/>
        <v>774534.68316831673</v>
      </c>
      <c r="Q223" s="196">
        <f t="shared" si="133"/>
        <v>478217.63070292241</v>
      </c>
      <c r="R223" s="196">
        <f t="shared" si="134"/>
        <v>373199.27259453724</v>
      </c>
      <c r="S223" s="196">
        <f t="shared" si="26"/>
        <v>0</v>
      </c>
      <c r="T223" s="224"/>
      <c r="U223" s="196">
        <f t="shared" si="16"/>
        <v>900445.57990857749</v>
      </c>
      <c r="V223" s="196">
        <f t="shared" si="17"/>
        <v>900445.57990857749</v>
      </c>
      <c r="W223" s="196">
        <f t="shared" si="18"/>
        <v>1625951.5864657764</v>
      </c>
      <c r="X223" s="200">
        <f t="shared" si="19"/>
        <v>1.6259515864657765</v>
      </c>
      <c r="Y223" s="269">
        <f t="shared" si="20"/>
        <v>1625951.5864657764</v>
      </c>
      <c r="Z223" s="200">
        <f t="shared" si="21"/>
        <v>1.6259515864657765</v>
      </c>
      <c r="AA223" s="255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</row>
    <row r="224" spans="1:46" ht="19.5" customHeight="1">
      <c r="A224" s="218" t="s">
        <v>315</v>
      </c>
      <c r="B224" s="219">
        <v>136.44000199999999</v>
      </c>
      <c r="C224" s="220">
        <v>141.83999600000001</v>
      </c>
      <c r="D224" s="220">
        <v>135.86999499999999</v>
      </c>
      <c r="E224" s="220">
        <v>141.28999300000001</v>
      </c>
      <c r="F224" s="220">
        <v>134.624054</v>
      </c>
      <c r="G224" s="220">
        <v>532489700</v>
      </c>
      <c r="H224" s="225" t="s">
        <v>315</v>
      </c>
      <c r="I224" s="220">
        <v>14.213749999999999</v>
      </c>
      <c r="J224" s="220">
        <v>15.317500000000001</v>
      </c>
      <c r="K224" s="220">
        <v>14.071249999999999</v>
      </c>
      <c r="L224" s="220">
        <v>15.1975</v>
      </c>
      <c r="M224" s="220">
        <v>15.059453</v>
      </c>
      <c r="N224" s="220">
        <v>116898400</v>
      </c>
      <c r="O224" s="220"/>
      <c r="P224" s="196">
        <f t="shared" si="23"/>
        <v>807148.48514851462</v>
      </c>
      <c r="Q224" s="196">
        <f t="shared" si="133"/>
        <v>517823.76575825294</v>
      </c>
      <c r="R224" s="196">
        <f t="shared" si="134"/>
        <v>373199.27259453724</v>
      </c>
      <c r="S224" s="196">
        <f t="shared" si="26"/>
        <v>0</v>
      </c>
      <c r="T224" s="224"/>
      <c r="U224" s="196">
        <f t="shared" si="16"/>
        <v>923275.2412947159</v>
      </c>
      <c r="V224" s="196">
        <f t="shared" si="17"/>
        <v>923275.2412947159</v>
      </c>
      <c r="W224" s="196">
        <f t="shared" si="18"/>
        <v>1698171.5235013049</v>
      </c>
      <c r="X224" s="200">
        <f t="shared" si="19"/>
        <v>1.6981715235013048</v>
      </c>
      <c r="Y224" s="269">
        <f t="shared" si="20"/>
        <v>1698171.5235013049</v>
      </c>
      <c r="Z224" s="200">
        <f t="shared" si="21"/>
        <v>1.6981715235013048</v>
      </c>
      <c r="AA224" s="255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</row>
    <row r="225" spans="1:46" ht="19.5" customHeight="1">
      <c r="A225" s="218" t="s">
        <v>316</v>
      </c>
      <c r="B225" s="219">
        <v>141.58000200000001</v>
      </c>
      <c r="C225" s="220">
        <v>143.89999399999999</v>
      </c>
      <c r="D225" s="220">
        <v>136.25</v>
      </c>
      <c r="E225" s="220">
        <v>137.63999899999999</v>
      </c>
      <c r="F225" s="220">
        <v>131.14627100000001</v>
      </c>
      <c r="G225" s="220">
        <v>1046003200</v>
      </c>
      <c r="H225" s="225" t="s">
        <v>316</v>
      </c>
      <c r="I225" s="220">
        <v>15.265000000000001</v>
      </c>
      <c r="J225" s="220">
        <v>15.758749999999999</v>
      </c>
      <c r="K225" s="220">
        <v>14.14875</v>
      </c>
      <c r="L225" s="220">
        <v>14.414999999999999</v>
      </c>
      <c r="M225" s="220">
        <v>14.284060999999999</v>
      </c>
      <c r="N225" s="220">
        <v>225859200</v>
      </c>
      <c r="O225" s="220"/>
      <c r="P225" s="196">
        <f t="shared" si="23"/>
        <v>809405.9405940593</v>
      </c>
      <c r="Q225" s="196">
        <f t="shared" si="133"/>
        <v>520675.77548349166</v>
      </c>
      <c r="R225" s="196">
        <f t="shared" si="134"/>
        <v>373199.27259453724</v>
      </c>
      <c r="S225" s="196">
        <f t="shared" si="26"/>
        <v>0</v>
      </c>
      <c r="T225" s="224"/>
      <c r="U225" s="196">
        <f t="shared" si="16"/>
        <v>924855.46010659728</v>
      </c>
      <c r="V225" s="196">
        <f t="shared" si="17"/>
        <v>924855.46010659728</v>
      </c>
      <c r="W225" s="196">
        <f t="shared" si="18"/>
        <v>1703280.9886720884</v>
      </c>
      <c r="X225" s="200">
        <f t="shared" si="19"/>
        <v>1.7032809886720883</v>
      </c>
      <c r="Y225" s="269">
        <f t="shared" si="20"/>
        <v>1703280.9886720884</v>
      </c>
      <c r="Z225" s="200">
        <f t="shared" si="21"/>
        <v>1.7032809886720883</v>
      </c>
      <c r="AA225" s="255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</row>
    <row r="226" spans="1:46" ht="19.5" customHeight="1">
      <c r="A226" s="218" t="s">
        <v>317</v>
      </c>
      <c r="B226" s="219">
        <v>138.270004</v>
      </c>
      <c r="C226" s="220">
        <v>145.96000699999999</v>
      </c>
      <c r="D226" s="220">
        <v>135.800003</v>
      </c>
      <c r="E226" s="220">
        <v>143.229996</v>
      </c>
      <c r="F226" s="220">
        <v>136.844269</v>
      </c>
      <c r="G226" s="220">
        <v>705002300</v>
      </c>
      <c r="H226" s="225" t="s">
        <v>317</v>
      </c>
      <c r="I226" s="220">
        <v>14.56625</v>
      </c>
      <c r="J226" s="220">
        <v>16.202499</v>
      </c>
      <c r="K226" s="220">
        <v>14.05125</v>
      </c>
      <c r="L226" s="220">
        <v>15.5975</v>
      </c>
      <c r="M226" s="220">
        <v>15.456731</v>
      </c>
      <c r="N226" s="220">
        <v>115252400</v>
      </c>
      <c r="O226" s="220"/>
      <c r="P226" s="196">
        <f t="shared" si="23"/>
        <v>806732.69108910882</v>
      </c>
      <c r="Q226" s="196">
        <f t="shared" si="133"/>
        <v>517087.76324851392</v>
      </c>
      <c r="R226" s="196">
        <f t="shared" si="134"/>
        <v>373199.27259453724</v>
      </c>
      <c r="S226" s="196">
        <f t="shared" si="26"/>
        <v>0</v>
      </c>
      <c r="T226" s="224"/>
      <c r="U226" s="196">
        <f t="shared" si="16"/>
        <v>922984.18545313191</v>
      </c>
      <c r="V226" s="196">
        <f t="shared" si="17"/>
        <v>922984.18545313191</v>
      </c>
      <c r="W226" s="196">
        <f t="shared" si="18"/>
        <v>1697019.7269321601</v>
      </c>
      <c r="X226" s="200">
        <f t="shared" si="19"/>
        <v>1.6970197269321601</v>
      </c>
      <c r="Y226" s="269">
        <f t="shared" si="20"/>
        <v>1697019.7269321601</v>
      </c>
      <c r="Z226" s="200">
        <f t="shared" si="21"/>
        <v>1.6970197269321601</v>
      </c>
      <c r="AA226" s="255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</row>
    <row r="227" spans="1:46" ht="19.5" customHeight="1">
      <c r="A227" s="218" t="s">
        <v>318</v>
      </c>
      <c r="B227" s="219">
        <v>143.720001</v>
      </c>
      <c r="C227" s="220">
        <v>146.21000699999999</v>
      </c>
      <c r="D227" s="220">
        <v>140.179993</v>
      </c>
      <c r="E227" s="220">
        <v>146.199997</v>
      </c>
      <c r="F227" s="220">
        <v>139.681915</v>
      </c>
      <c r="G227" s="220">
        <v>810771900</v>
      </c>
      <c r="H227" s="225" t="s">
        <v>318</v>
      </c>
      <c r="I227" s="220">
        <v>15.695</v>
      </c>
      <c r="J227" s="220">
        <v>16.192499000000002</v>
      </c>
      <c r="K227" s="220">
        <v>14.9025</v>
      </c>
      <c r="L227" s="220">
        <v>16.155000999999999</v>
      </c>
      <c r="M227" s="220">
        <v>16.009197</v>
      </c>
      <c r="N227" s="220">
        <v>139304400</v>
      </c>
      <c r="O227" s="220"/>
      <c r="P227" s="196">
        <f t="shared" si="23"/>
        <v>832752.43366336613</v>
      </c>
      <c r="Q227" s="196">
        <f t="shared" si="133"/>
        <v>548413.87006928062</v>
      </c>
      <c r="R227" s="196">
        <f t="shared" si="134"/>
        <v>373199.27259453724</v>
      </c>
      <c r="S227" s="196">
        <f t="shared" si="26"/>
        <v>0</v>
      </c>
      <c r="T227" s="224"/>
      <c r="U227" s="196">
        <f t="shared" si="16"/>
        <v>941198.00525511196</v>
      </c>
      <c r="V227" s="196">
        <f t="shared" si="17"/>
        <v>941198.00525511196</v>
      </c>
      <c r="W227" s="196">
        <f t="shared" si="18"/>
        <v>1754365.5763271837</v>
      </c>
      <c r="X227" s="200">
        <f t="shared" si="19"/>
        <v>1.7543655763271837</v>
      </c>
      <c r="Y227" s="269">
        <f t="shared" si="20"/>
        <v>1754365.5763271837</v>
      </c>
      <c r="Z227" s="200">
        <f t="shared" si="21"/>
        <v>1.7543655763271837</v>
      </c>
      <c r="AA227" s="255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</row>
    <row r="228" spans="1:46" ht="19.5" customHeight="1">
      <c r="A228" s="218" t="s">
        <v>319</v>
      </c>
      <c r="B228" s="219">
        <v>146.38999899999999</v>
      </c>
      <c r="C228" s="220">
        <v>146.58999600000001</v>
      </c>
      <c r="D228" s="220">
        <v>142.10000600000001</v>
      </c>
      <c r="E228" s="220">
        <v>145.449997</v>
      </c>
      <c r="F228" s="220">
        <v>138.965317</v>
      </c>
      <c r="G228" s="220">
        <v>631562000</v>
      </c>
      <c r="H228" s="225" t="s">
        <v>319</v>
      </c>
      <c r="I228" s="220">
        <v>16.235001</v>
      </c>
      <c r="J228" s="220">
        <v>16.2775</v>
      </c>
      <c r="K228" s="220">
        <v>15.3325</v>
      </c>
      <c r="L228" s="220">
        <v>16.055</v>
      </c>
      <c r="M228" s="220">
        <v>15.910100999999999</v>
      </c>
      <c r="N228" s="220">
        <v>87287200</v>
      </c>
      <c r="O228" s="220"/>
      <c r="P228" s="196">
        <f t="shared" si="23"/>
        <v>844158.4514851484</v>
      </c>
      <c r="Q228" s="196">
        <f t="shared" si="133"/>
        <v>564237.92402866937</v>
      </c>
      <c r="R228" s="196">
        <f t="shared" si="134"/>
        <v>373199.27259453724</v>
      </c>
      <c r="S228" s="196">
        <f t="shared" si="26"/>
        <v>0</v>
      </c>
      <c r="T228" s="224"/>
      <c r="U228" s="196">
        <f t="shared" si="16"/>
        <v>949182.21773035964</v>
      </c>
      <c r="V228" s="196">
        <f t="shared" si="17"/>
        <v>949182.21773035964</v>
      </c>
      <c r="W228" s="196">
        <f t="shared" si="18"/>
        <v>1781595.6481083548</v>
      </c>
      <c r="X228" s="200">
        <f t="shared" si="19"/>
        <v>1.7815956481083548</v>
      </c>
      <c r="Y228" s="269">
        <f t="shared" si="20"/>
        <v>1781595.6481083548</v>
      </c>
      <c r="Z228" s="200">
        <f t="shared" si="21"/>
        <v>1.7815956481083548</v>
      </c>
      <c r="AA228" s="255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</row>
    <row r="229" spans="1:46" ht="19.5" customHeight="1">
      <c r="A229" s="218" t="s">
        <v>320</v>
      </c>
      <c r="B229" s="219">
        <v>145.66999799999999</v>
      </c>
      <c r="C229" s="220">
        <v>152.36999499999999</v>
      </c>
      <c r="D229" s="220">
        <v>144.929993</v>
      </c>
      <c r="E229" s="220">
        <v>152.14999399999999</v>
      </c>
      <c r="F229" s="220">
        <v>145.68481399999999</v>
      </c>
      <c r="G229" s="220">
        <v>549094600</v>
      </c>
      <c r="H229" s="225" t="s">
        <v>320</v>
      </c>
      <c r="I229" s="220">
        <v>16.107500000000002</v>
      </c>
      <c r="J229" s="220">
        <v>17.57</v>
      </c>
      <c r="K229" s="220">
        <v>15.945</v>
      </c>
      <c r="L229" s="220">
        <v>17.52</v>
      </c>
      <c r="M229" s="220">
        <v>17.361881</v>
      </c>
      <c r="N229" s="220">
        <v>79744000</v>
      </c>
      <c r="O229" s="220"/>
      <c r="P229" s="196">
        <f t="shared" si="23"/>
        <v>860970.25544554438</v>
      </c>
      <c r="Q229" s="196">
        <f t="shared" si="133"/>
        <v>586778.00088942668</v>
      </c>
      <c r="R229" s="196">
        <f t="shared" si="134"/>
        <v>373199.27259453724</v>
      </c>
      <c r="S229" s="196">
        <f t="shared" si="26"/>
        <v>0</v>
      </c>
      <c r="T229" s="224"/>
      <c r="U229" s="196">
        <f t="shared" si="16"/>
        <v>960950.48050263675</v>
      </c>
      <c r="V229" s="196">
        <f t="shared" si="17"/>
        <v>960950.48050263675</v>
      </c>
      <c r="W229" s="196">
        <f t="shared" si="18"/>
        <v>1820947.5289295083</v>
      </c>
      <c r="X229" s="200">
        <f t="shared" si="19"/>
        <v>1.8209475289295083</v>
      </c>
      <c r="Y229" s="269">
        <f t="shared" si="20"/>
        <v>1820947.5289295083</v>
      </c>
      <c r="Z229" s="200">
        <f t="shared" si="21"/>
        <v>1.8209475289295083</v>
      </c>
      <c r="AA229" s="255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</row>
    <row r="230" spans="1:46" ht="19.5" customHeight="1">
      <c r="A230" s="218" t="s">
        <v>321</v>
      </c>
      <c r="B230" s="219">
        <v>152.759995</v>
      </c>
      <c r="C230" s="220">
        <v>156.69000199999999</v>
      </c>
      <c r="D230" s="220">
        <v>150.770004</v>
      </c>
      <c r="E230" s="220">
        <v>155.14999399999999</v>
      </c>
      <c r="F230" s="220">
        <v>148.55729700000001</v>
      </c>
      <c r="G230" s="220">
        <v>584198400</v>
      </c>
      <c r="H230" s="225" t="s">
        <v>321</v>
      </c>
      <c r="I230" s="220">
        <v>17.649999999999999</v>
      </c>
      <c r="J230" s="220">
        <v>18.535</v>
      </c>
      <c r="K230" s="220">
        <v>17.204999999999998</v>
      </c>
      <c r="L230" s="220">
        <v>18.170000000000002</v>
      </c>
      <c r="M230" s="220">
        <v>18.006014</v>
      </c>
      <c r="N230" s="220">
        <v>82902400</v>
      </c>
      <c r="O230" s="220"/>
      <c r="P230" s="196">
        <f t="shared" si="23"/>
        <v>895663.39009900973</v>
      </c>
      <c r="Q230" s="196">
        <f t="shared" si="133"/>
        <v>633146.15900298441</v>
      </c>
      <c r="R230" s="196">
        <f t="shared" si="134"/>
        <v>373199.27259453724</v>
      </c>
      <c r="S230" s="196">
        <f t="shared" si="26"/>
        <v>0</v>
      </c>
      <c r="T230" s="224"/>
      <c r="U230" s="196">
        <f t="shared" si="16"/>
        <v>985235.67476006248</v>
      </c>
      <c r="V230" s="196">
        <f t="shared" si="17"/>
        <v>985235.67476006248</v>
      </c>
      <c r="W230" s="196">
        <f t="shared" si="18"/>
        <v>1902008.8216965315</v>
      </c>
      <c r="X230" s="200">
        <f t="shared" si="19"/>
        <v>1.9020088216965314</v>
      </c>
      <c r="Y230" s="269">
        <f t="shared" si="20"/>
        <v>1902008.8216965315</v>
      </c>
      <c r="Z230" s="200">
        <f t="shared" si="21"/>
        <v>1.9020088216965314</v>
      </c>
      <c r="AA230" s="255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</row>
    <row r="231" spans="1:46" ht="19.5" customHeight="1">
      <c r="A231" s="218" t="s">
        <v>322</v>
      </c>
      <c r="B231" s="272">
        <v>154.199997</v>
      </c>
      <c r="C231" s="273">
        <v>158.770004</v>
      </c>
      <c r="D231" s="273">
        <v>152.05999800000001</v>
      </c>
      <c r="E231" s="273">
        <v>155.759995</v>
      </c>
      <c r="F231" s="273">
        <v>149.14137299999999</v>
      </c>
      <c r="G231" s="273">
        <v>622383900</v>
      </c>
      <c r="H231" s="275" t="s">
        <v>322</v>
      </c>
      <c r="I231" s="273">
        <v>17.934999000000001</v>
      </c>
      <c r="J231" s="273">
        <v>19.072500000000002</v>
      </c>
      <c r="K231" s="273">
        <v>17.440000999999999</v>
      </c>
      <c r="L231" s="273">
        <v>18.3325</v>
      </c>
      <c r="M231" s="273">
        <v>18.167048000000001</v>
      </c>
      <c r="N231" s="273">
        <v>94058800</v>
      </c>
      <c r="O231" s="273"/>
      <c r="P231" s="196">
        <f t="shared" si="23"/>
        <v>903326.720792079</v>
      </c>
      <c r="Q231" s="196">
        <f t="shared" si="133"/>
        <v>641794.2252925433</v>
      </c>
      <c r="R231" s="196">
        <f t="shared" si="134"/>
        <v>373199.27259453724</v>
      </c>
      <c r="S231" s="196">
        <f t="shared" si="26"/>
        <v>0</v>
      </c>
      <c r="T231" s="274">
        <f>(P231-P219)/P219</f>
        <v>0.31973612810505003</v>
      </c>
      <c r="U231" s="196">
        <f t="shared" si="16"/>
        <v>990600.006245211</v>
      </c>
      <c r="V231" s="196">
        <f t="shared" si="17"/>
        <v>990600.006245211</v>
      </c>
      <c r="W231" s="196">
        <f t="shared" si="18"/>
        <v>1918320.2186791594</v>
      </c>
      <c r="X231" s="200">
        <f t="shared" si="19"/>
        <v>1.9183202186791595</v>
      </c>
      <c r="Y231" s="269">
        <f t="shared" si="20"/>
        <v>1918320.2186791594</v>
      </c>
      <c r="Z231" s="200">
        <f t="shared" si="21"/>
        <v>1.9183202186791595</v>
      </c>
      <c r="AA231" s="255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</row>
    <row r="232" spans="1:46" ht="19.5" customHeight="1">
      <c r="A232" s="218" t="s">
        <v>323</v>
      </c>
      <c r="B232" s="219">
        <v>156.55999800000001</v>
      </c>
      <c r="C232" s="220">
        <v>170.949997</v>
      </c>
      <c r="D232" s="220">
        <v>156.16999799999999</v>
      </c>
      <c r="E232" s="220">
        <v>169.39999399999999</v>
      </c>
      <c r="F232" s="220">
        <v>162.541</v>
      </c>
      <c r="G232" s="220">
        <v>698394900</v>
      </c>
      <c r="H232" s="225" t="s">
        <v>323</v>
      </c>
      <c r="I232" s="220">
        <v>18.514999</v>
      </c>
      <c r="J232" s="220">
        <v>22.002500999999999</v>
      </c>
      <c r="K232" s="220">
        <v>18.434999000000001</v>
      </c>
      <c r="L232" s="220">
        <v>21.602501</v>
      </c>
      <c r="M232" s="220">
        <v>21.407537000000001</v>
      </c>
      <c r="N232" s="220">
        <v>123760000</v>
      </c>
      <c r="O232" s="220"/>
      <c r="P232" s="196">
        <f t="shared" si="23"/>
        <v>927742.56237623736</v>
      </c>
      <c r="Q232" s="196">
        <f>((Q231+R231)/2)*K232/K231</f>
        <v>536450.77539143595</v>
      </c>
      <c r="R232" s="196">
        <f>(Q231+R231)/2</f>
        <v>507496.74894354027</v>
      </c>
      <c r="S232" s="196">
        <f t="shared" si="26"/>
        <v>0</v>
      </c>
      <c r="T232" s="224"/>
      <c r="U232" s="196">
        <f t="shared" si="16"/>
        <v>1136616.6726491647</v>
      </c>
      <c r="V232" s="196">
        <f t="shared" si="17"/>
        <v>1136616.6726491647</v>
      </c>
      <c r="W232" s="196">
        <f t="shared" si="18"/>
        <v>1971690.0867112135</v>
      </c>
      <c r="X232" s="200">
        <f t="shared" si="19"/>
        <v>1.9716900867112135</v>
      </c>
      <c r="Y232" s="269">
        <f t="shared" si="20"/>
        <v>1971690.0867112135</v>
      </c>
      <c r="Z232" s="200">
        <f t="shared" si="21"/>
        <v>1.9716900867112135</v>
      </c>
      <c r="AA232" s="255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</row>
    <row r="233" spans="1:46" ht="19.5" customHeight="1">
      <c r="A233" s="218" t="s">
        <v>324</v>
      </c>
      <c r="B233" s="219">
        <v>168.10000600000001</v>
      </c>
      <c r="C233" s="220">
        <v>170.729996</v>
      </c>
      <c r="D233" s="220">
        <v>150.13000500000001</v>
      </c>
      <c r="E233" s="220">
        <v>167.21000699999999</v>
      </c>
      <c r="F233" s="220">
        <v>160.439682</v>
      </c>
      <c r="G233" s="220">
        <v>1179841200</v>
      </c>
      <c r="H233" s="225" t="s">
        <v>324</v>
      </c>
      <c r="I233" s="220">
        <v>21.280000999999999</v>
      </c>
      <c r="J233" s="220">
        <v>21.76</v>
      </c>
      <c r="K233" s="220">
        <v>16.870000999999998</v>
      </c>
      <c r="L233" s="220">
        <v>20.862499</v>
      </c>
      <c r="M233" s="220">
        <v>20.674213000000002</v>
      </c>
      <c r="N233" s="220">
        <v>203990000</v>
      </c>
      <c r="O233" s="220"/>
      <c r="P233" s="196">
        <f t="shared" si="23"/>
        <v>891861.41584158398</v>
      </c>
      <c r="Q233" s="196">
        <f t="shared" ref="Q233:Q243" si="135">Q232*K233/K232</f>
        <v>490909.98688442016</v>
      </c>
      <c r="R233" s="196">
        <f t="shared" ref="R233:R243" si="136">R232</f>
        <v>507496.74894354027</v>
      </c>
      <c r="S233" s="196">
        <f t="shared" si="26"/>
        <v>0</v>
      </c>
      <c r="T233" s="224"/>
      <c r="U233" s="196">
        <f t="shared" si="16"/>
        <v>1111499.8700749073</v>
      </c>
      <c r="V233" s="196">
        <f t="shared" si="17"/>
        <v>1111499.8700749073</v>
      </c>
      <c r="W233" s="196">
        <f t="shared" si="18"/>
        <v>1890268.1516695444</v>
      </c>
      <c r="X233" s="200">
        <f t="shared" si="19"/>
        <v>1.8902681516695443</v>
      </c>
      <c r="Y233" s="269">
        <f t="shared" si="20"/>
        <v>1890268.1516695444</v>
      </c>
      <c r="Z233" s="200">
        <f t="shared" si="21"/>
        <v>1.8902681516695443</v>
      </c>
      <c r="AA233" s="255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</row>
    <row r="234" spans="1:46" ht="19.5" customHeight="1">
      <c r="A234" s="218" t="s">
        <v>325</v>
      </c>
      <c r="B234" s="219">
        <v>167.300003</v>
      </c>
      <c r="C234" s="220">
        <v>175.21000699999999</v>
      </c>
      <c r="D234" s="220">
        <v>156.03999300000001</v>
      </c>
      <c r="E234" s="220">
        <v>160.13000500000001</v>
      </c>
      <c r="F234" s="220">
        <v>153.646378</v>
      </c>
      <c r="G234" s="220">
        <v>1085306700</v>
      </c>
      <c r="H234" s="225" t="s">
        <v>325</v>
      </c>
      <c r="I234" s="220">
        <v>20.892499999999998</v>
      </c>
      <c r="J234" s="220">
        <v>22.870000999999998</v>
      </c>
      <c r="K234" s="220">
        <v>18.09</v>
      </c>
      <c r="L234" s="220">
        <v>19.049999</v>
      </c>
      <c r="M234" s="220">
        <v>18.878073000000001</v>
      </c>
      <c r="N234" s="220">
        <v>206254400</v>
      </c>
      <c r="O234" s="220"/>
      <c r="P234" s="196">
        <f t="shared" si="23"/>
        <v>926970.25544554438</v>
      </c>
      <c r="Q234" s="196">
        <f t="shared" si="135"/>
        <v>526411.44850786682</v>
      </c>
      <c r="R234" s="196">
        <f t="shared" si="136"/>
        <v>507496.74894354027</v>
      </c>
      <c r="S234" s="196">
        <f t="shared" si="26"/>
        <v>0</v>
      </c>
      <c r="T234" s="224"/>
      <c r="U234" s="196">
        <f t="shared" si="16"/>
        <v>1136076.0577976797</v>
      </c>
      <c r="V234" s="196">
        <f t="shared" si="17"/>
        <v>1136076.0577976797</v>
      </c>
      <c r="W234" s="196">
        <f t="shared" si="18"/>
        <v>1960878.4528969515</v>
      </c>
      <c r="X234" s="200">
        <f t="shared" si="19"/>
        <v>1.9608784528969514</v>
      </c>
      <c r="Y234" s="269">
        <f t="shared" si="20"/>
        <v>1960878.4528969515</v>
      </c>
      <c r="Z234" s="200">
        <f t="shared" si="21"/>
        <v>1.9608784528969514</v>
      </c>
      <c r="AA234" s="255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</row>
    <row r="235" spans="1:46" ht="19.5" customHeight="1">
      <c r="A235" s="218" t="s">
        <v>326</v>
      </c>
      <c r="B235" s="219">
        <v>158.990005</v>
      </c>
      <c r="C235" s="220">
        <v>167</v>
      </c>
      <c r="D235" s="220">
        <v>153.88000500000001</v>
      </c>
      <c r="E235" s="220">
        <v>160.94000199999999</v>
      </c>
      <c r="F235" s="220">
        <v>154.674103</v>
      </c>
      <c r="G235" s="220">
        <v>987380500</v>
      </c>
      <c r="H235" s="225" t="s">
        <v>326</v>
      </c>
      <c r="I235" s="220">
        <v>18.772499</v>
      </c>
      <c r="J235" s="220">
        <v>20.622499000000001</v>
      </c>
      <c r="K235" s="220">
        <v>17.555</v>
      </c>
      <c r="L235" s="220">
        <v>19.100000000000001</v>
      </c>
      <c r="M235" s="220">
        <v>18.927620000000001</v>
      </c>
      <c r="N235" s="220">
        <v>174409200</v>
      </c>
      <c r="O235" s="220"/>
      <c r="P235" s="196">
        <f t="shared" si="23"/>
        <v>914138.64356435626</v>
      </c>
      <c r="Q235" s="196">
        <f t="shared" si="135"/>
        <v>510843.17183834169</v>
      </c>
      <c r="R235" s="196">
        <f t="shared" si="136"/>
        <v>507496.74894354027</v>
      </c>
      <c r="S235" s="196">
        <f t="shared" si="26"/>
        <v>0</v>
      </c>
      <c r="T235" s="224"/>
      <c r="U235" s="196">
        <f t="shared" si="16"/>
        <v>1127093.9294808479</v>
      </c>
      <c r="V235" s="196">
        <f t="shared" si="17"/>
        <v>1127093.9294808479</v>
      </c>
      <c r="W235" s="196">
        <f t="shared" si="18"/>
        <v>1932478.5643462383</v>
      </c>
      <c r="X235" s="200">
        <f t="shared" si="19"/>
        <v>1.9324785643462383</v>
      </c>
      <c r="Y235" s="269">
        <f t="shared" si="20"/>
        <v>1932478.5643462383</v>
      </c>
      <c r="Z235" s="200">
        <f t="shared" si="21"/>
        <v>1.9324785643462383</v>
      </c>
      <c r="AA235" s="255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</row>
    <row r="236" spans="1:46" ht="19.5" customHeight="1">
      <c r="A236" s="218" t="s">
        <v>327</v>
      </c>
      <c r="B236" s="219">
        <v>160.520004</v>
      </c>
      <c r="C236" s="220">
        <v>171.199997</v>
      </c>
      <c r="D236" s="220">
        <v>159.220001</v>
      </c>
      <c r="E236" s="220">
        <v>170.070007</v>
      </c>
      <c r="F236" s="220">
        <v>163.448654</v>
      </c>
      <c r="G236" s="220">
        <v>687987000</v>
      </c>
      <c r="H236" s="225" t="s">
        <v>327</v>
      </c>
      <c r="I236" s="220">
        <v>19.010000000000002</v>
      </c>
      <c r="J236" s="220">
        <v>21.532499000000001</v>
      </c>
      <c r="K236" s="220">
        <v>18.684999000000001</v>
      </c>
      <c r="L236" s="220">
        <v>21.252500999999999</v>
      </c>
      <c r="M236" s="220">
        <v>21.060694000000002</v>
      </c>
      <c r="N236" s="220">
        <v>128710400</v>
      </c>
      <c r="O236" s="220"/>
      <c r="P236" s="196">
        <f t="shared" si="23"/>
        <v>945861.3920792077</v>
      </c>
      <c r="Q236" s="196">
        <f t="shared" si="135"/>
        <v>543725.67103140103</v>
      </c>
      <c r="R236" s="196">
        <f t="shared" si="136"/>
        <v>507496.74894354027</v>
      </c>
      <c r="S236" s="196">
        <f t="shared" si="26"/>
        <v>0</v>
      </c>
      <c r="T236" s="224"/>
      <c r="U236" s="196">
        <f t="shared" si="16"/>
        <v>1149299.853441244</v>
      </c>
      <c r="V236" s="196">
        <f t="shared" si="17"/>
        <v>1149299.853441244</v>
      </c>
      <c r="W236" s="196">
        <f t="shared" si="18"/>
        <v>1997083.8120541489</v>
      </c>
      <c r="X236" s="200">
        <f t="shared" si="19"/>
        <v>1.997083812054149</v>
      </c>
      <c r="Y236" s="269">
        <f t="shared" si="20"/>
        <v>1997083.8120541489</v>
      </c>
      <c r="Z236" s="200">
        <f t="shared" si="21"/>
        <v>1.997083812054149</v>
      </c>
      <c r="AA236" s="255"/>
      <c r="AB236" s="241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</row>
    <row r="237" spans="1:46" ht="19.5" customHeight="1">
      <c r="A237" s="218" t="s">
        <v>328</v>
      </c>
      <c r="B237" s="219">
        <v>170.91999799999999</v>
      </c>
      <c r="C237" s="220">
        <v>177.979996</v>
      </c>
      <c r="D237" s="220">
        <v>169.16999799999999</v>
      </c>
      <c r="E237" s="220">
        <v>171.64999399999999</v>
      </c>
      <c r="F237" s="220">
        <v>164.96710200000001</v>
      </c>
      <c r="G237" s="220">
        <v>784338500</v>
      </c>
      <c r="H237" s="225" t="s">
        <v>328</v>
      </c>
      <c r="I237" s="220">
        <v>21.459999</v>
      </c>
      <c r="J237" s="220">
        <v>23.322500000000002</v>
      </c>
      <c r="K237" s="220">
        <v>21.040001</v>
      </c>
      <c r="L237" s="220">
        <v>21.614999999999998</v>
      </c>
      <c r="M237" s="220">
        <v>21.419917999999999</v>
      </c>
      <c r="N237" s="220">
        <v>117291600</v>
      </c>
      <c r="O237" s="220"/>
      <c r="P237" s="196">
        <f t="shared" si="23"/>
        <v>1004970.2851485146</v>
      </c>
      <c r="Q237" s="196">
        <f t="shared" si="135"/>
        <v>612255.24615903641</v>
      </c>
      <c r="R237" s="196">
        <f t="shared" si="136"/>
        <v>507496.74894354027</v>
      </c>
      <c r="S237" s="196">
        <f t="shared" si="26"/>
        <v>0</v>
      </c>
      <c r="T237" s="224"/>
      <c r="U237" s="196">
        <f t="shared" si="16"/>
        <v>1190676.0785897588</v>
      </c>
      <c r="V237" s="196">
        <f t="shared" si="17"/>
        <v>1190676.0785897588</v>
      </c>
      <c r="W237" s="196">
        <f t="shared" si="18"/>
        <v>2124722.2802510913</v>
      </c>
      <c r="X237" s="200">
        <f t="shared" si="19"/>
        <v>2.1247222802510914</v>
      </c>
      <c r="Y237" s="269">
        <f t="shared" si="20"/>
        <v>2124722.2802510913</v>
      </c>
      <c r="Z237" s="200">
        <f t="shared" si="21"/>
        <v>2.1247222802510914</v>
      </c>
      <c r="AA237" s="255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</row>
    <row r="238" spans="1:46" ht="19.5" customHeight="1">
      <c r="A238" s="218" t="s">
        <v>329</v>
      </c>
      <c r="B238" s="219">
        <v>170.03999300000001</v>
      </c>
      <c r="C238" s="220">
        <v>182.929993</v>
      </c>
      <c r="D238" s="220">
        <v>169.66999799999999</v>
      </c>
      <c r="E238" s="220">
        <v>176.449997</v>
      </c>
      <c r="F238" s="220">
        <v>169.94323700000001</v>
      </c>
      <c r="G238" s="220">
        <v>708010500</v>
      </c>
      <c r="H238" s="225" t="s">
        <v>329</v>
      </c>
      <c r="I238" s="220">
        <v>21.247499000000001</v>
      </c>
      <c r="J238" s="220">
        <v>24.5075</v>
      </c>
      <c r="K238" s="220">
        <v>21.157499000000001</v>
      </c>
      <c r="L238" s="220">
        <v>22.704999999999998</v>
      </c>
      <c r="M238" s="220">
        <v>22.500081999999999</v>
      </c>
      <c r="N238" s="220">
        <v>105476400</v>
      </c>
      <c r="O238" s="220"/>
      <c r="P238" s="196">
        <f t="shared" si="23"/>
        <v>1007940.5821782176</v>
      </c>
      <c r="Q238" s="196">
        <f t="shared" si="135"/>
        <v>615674.38891065482</v>
      </c>
      <c r="R238" s="196">
        <f t="shared" si="136"/>
        <v>507496.74894354027</v>
      </c>
      <c r="S238" s="196">
        <f t="shared" si="26"/>
        <v>0</v>
      </c>
      <c r="T238" s="224"/>
      <c r="U238" s="196">
        <f t="shared" si="16"/>
        <v>1192755.2865105509</v>
      </c>
      <c r="V238" s="196">
        <f t="shared" si="17"/>
        <v>1192755.2865105509</v>
      </c>
      <c r="W238" s="196">
        <f t="shared" si="18"/>
        <v>2131111.7200324126</v>
      </c>
      <c r="X238" s="200">
        <f t="shared" si="19"/>
        <v>2.1311117200324126</v>
      </c>
      <c r="Y238" s="269">
        <f t="shared" si="20"/>
        <v>2131111.7200324126</v>
      </c>
      <c r="Z238" s="200">
        <f t="shared" si="21"/>
        <v>2.1311117200324126</v>
      </c>
      <c r="AA238" s="255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</row>
    <row r="239" spans="1:46" ht="19.5" customHeight="1">
      <c r="A239" s="218" t="s">
        <v>330</v>
      </c>
      <c r="B239" s="219">
        <v>176.86000100000001</v>
      </c>
      <c r="C239" s="220">
        <v>187.520004</v>
      </c>
      <c r="D239" s="220">
        <v>175.78999300000001</v>
      </c>
      <c r="E239" s="220">
        <v>186.64999399999999</v>
      </c>
      <c r="F239" s="220">
        <v>179.767044</v>
      </c>
      <c r="G239" s="220">
        <v>667523000</v>
      </c>
      <c r="H239" s="225" t="s">
        <v>330</v>
      </c>
      <c r="I239" s="220">
        <v>22.889999</v>
      </c>
      <c r="J239" s="220">
        <v>25.627500999999999</v>
      </c>
      <c r="K239" s="220">
        <v>22.6</v>
      </c>
      <c r="L239" s="220">
        <v>25.379999000000002</v>
      </c>
      <c r="M239" s="220">
        <v>25.150936000000002</v>
      </c>
      <c r="N239" s="220">
        <v>99221600</v>
      </c>
      <c r="O239" s="220"/>
      <c r="P239" s="196">
        <f t="shared" si="23"/>
        <v>1044296.9881188117</v>
      </c>
      <c r="Q239" s="196">
        <f t="shared" si="135"/>
        <v>657650.56585283543</v>
      </c>
      <c r="R239" s="196">
        <f t="shared" si="136"/>
        <v>507496.74894354027</v>
      </c>
      <c r="S239" s="196">
        <f t="shared" si="26"/>
        <v>0</v>
      </c>
      <c r="T239" s="224"/>
      <c r="U239" s="196">
        <f t="shared" si="16"/>
        <v>1218204.7706689667</v>
      </c>
      <c r="V239" s="196">
        <f t="shared" si="17"/>
        <v>1218204.7706689667</v>
      </c>
      <c r="W239" s="196">
        <f t="shared" si="18"/>
        <v>2209444.3029151876</v>
      </c>
      <c r="X239" s="200">
        <f t="shared" si="19"/>
        <v>2.2094443029151876</v>
      </c>
      <c r="Y239" s="269">
        <f t="shared" si="20"/>
        <v>2209444.3029151876</v>
      </c>
      <c r="Z239" s="200">
        <f t="shared" si="21"/>
        <v>2.2094443029151876</v>
      </c>
      <c r="AA239" s="255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</row>
    <row r="240" spans="1:46" ht="19.5" customHeight="1">
      <c r="A240" s="218" t="s">
        <v>331</v>
      </c>
      <c r="B240" s="219">
        <v>186.08000200000001</v>
      </c>
      <c r="C240" s="220">
        <v>186.490005</v>
      </c>
      <c r="D240" s="220">
        <v>180.44000199999999</v>
      </c>
      <c r="E240" s="220">
        <v>185.78999300000001</v>
      </c>
      <c r="F240" s="220">
        <v>178.938828</v>
      </c>
      <c r="G240" s="220">
        <v>645534400</v>
      </c>
      <c r="H240" s="225" t="s">
        <v>331</v>
      </c>
      <c r="I240" s="220">
        <v>25.24</v>
      </c>
      <c r="J240" s="220">
        <v>25.344999000000001</v>
      </c>
      <c r="K240" s="220">
        <v>23.7075</v>
      </c>
      <c r="L240" s="220">
        <v>25.17</v>
      </c>
      <c r="M240" s="220">
        <v>24.942838999999999</v>
      </c>
      <c r="N240" s="220">
        <v>81350800</v>
      </c>
      <c r="O240" s="220"/>
      <c r="P240" s="196">
        <f t="shared" si="23"/>
        <v>1071920.803960396</v>
      </c>
      <c r="Q240" s="196">
        <f t="shared" si="135"/>
        <v>689878.35353788023</v>
      </c>
      <c r="R240" s="196">
        <f t="shared" si="136"/>
        <v>507496.74894354027</v>
      </c>
      <c r="S240" s="196">
        <f t="shared" si="26"/>
        <v>0</v>
      </c>
      <c r="T240" s="224"/>
      <c r="U240" s="196">
        <f t="shared" si="16"/>
        <v>1237541.4417580757</v>
      </c>
      <c r="V240" s="196">
        <f t="shared" si="17"/>
        <v>1237541.4417580757</v>
      </c>
      <c r="W240" s="196">
        <f t="shared" si="18"/>
        <v>2269295.9064418166</v>
      </c>
      <c r="X240" s="200">
        <f t="shared" si="19"/>
        <v>2.2692959064418168</v>
      </c>
      <c r="Y240" s="269">
        <f t="shared" si="20"/>
        <v>2269295.9064418166</v>
      </c>
      <c r="Z240" s="200">
        <f t="shared" si="21"/>
        <v>2.2692959064418168</v>
      </c>
      <c r="AA240" s="255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</row>
    <row r="241" spans="1:46" ht="19.5" customHeight="1">
      <c r="A241" s="218" t="s">
        <v>332</v>
      </c>
      <c r="B241" s="219">
        <v>186.86999499999999</v>
      </c>
      <c r="C241" s="220">
        <v>187.529999</v>
      </c>
      <c r="D241" s="220">
        <v>160.08999600000001</v>
      </c>
      <c r="E241" s="220">
        <v>169.820007</v>
      </c>
      <c r="F241" s="220">
        <v>163.85199</v>
      </c>
      <c r="G241" s="220">
        <v>1817070600</v>
      </c>
      <c r="H241" s="225" t="s">
        <v>332</v>
      </c>
      <c r="I241" s="220">
        <v>25.442499000000002</v>
      </c>
      <c r="J241" s="220">
        <v>25.625</v>
      </c>
      <c r="K241" s="220">
        <v>18.427499999999998</v>
      </c>
      <c r="L241" s="220">
        <v>20.702499</v>
      </c>
      <c r="M241" s="220">
        <v>20.515654000000001</v>
      </c>
      <c r="N241" s="220">
        <v>235472000</v>
      </c>
      <c r="O241" s="220"/>
      <c r="P241" s="196">
        <f t="shared" si="23"/>
        <v>951029.6792079208</v>
      </c>
      <c r="Q241" s="196">
        <f t="shared" si="135"/>
        <v>536232.55762181955</v>
      </c>
      <c r="R241" s="196">
        <f t="shared" si="136"/>
        <v>507496.74894354027</v>
      </c>
      <c r="S241" s="196">
        <f t="shared" si="26"/>
        <v>0</v>
      </c>
      <c r="T241" s="224"/>
      <c r="U241" s="196">
        <f t="shared" si="16"/>
        <v>1152917.6544313431</v>
      </c>
      <c r="V241" s="196">
        <f t="shared" si="17"/>
        <v>1152917.6544313431</v>
      </c>
      <c r="W241" s="196">
        <f t="shared" si="18"/>
        <v>1994758.9857732807</v>
      </c>
      <c r="X241" s="200">
        <f t="shared" si="19"/>
        <v>1.9947589857732808</v>
      </c>
      <c r="Y241" s="269">
        <f t="shared" si="20"/>
        <v>1994758.9857732807</v>
      </c>
      <c r="Z241" s="200">
        <f t="shared" si="21"/>
        <v>1.9947589857732808</v>
      </c>
      <c r="AA241" s="255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</row>
    <row r="242" spans="1:46" ht="19.5" customHeight="1">
      <c r="A242" s="218" t="s">
        <v>333</v>
      </c>
      <c r="B242" s="219">
        <v>170.070007</v>
      </c>
      <c r="C242" s="220">
        <v>175.58000200000001</v>
      </c>
      <c r="D242" s="220">
        <v>157.13000500000001</v>
      </c>
      <c r="E242" s="220">
        <v>169.36999499999999</v>
      </c>
      <c r="F242" s="220">
        <v>163.41783100000001</v>
      </c>
      <c r="G242" s="220">
        <v>1152121500</v>
      </c>
      <c r="H242" s="225" t="s">
        <v>333</v>
      </c>
      <c r="I242" s="220">
        <v>20.805</v>
      </c>
      <c r="J242" s="220">
        <v>22.114999999999998</v>
      </c>
      <c r="K242" s="220">
        <v>17.625</v>
      </c>
      <c r="L242" s="220">
        <v>20.459999</v>
      </c>
      <c r="M242" s="220">
        <v>20.275342999999999</v>
      </c>
      <c r="N242" s="220">
        <v>149764000</v>
      </c>
      <c r="O242" s="220"/>
      <c r="P242" s="196">
        <f t="shared" si="23"/>
        <v>933445.57425742573</v>
      </c>
      <c r="Q242" s="196">
        <f t="shared" si="135"/>
        <v>512880.14261753194</v>
      </c>
      <c r="R242" s="196">
        <f t="shared" si="136"/>
        <v>507496.74894354027</v>
      </c>
      <c r="S242" s="196">
        <f t="shared" si="26"/>
        <v>0</v>
      </c>
      <c r="T242" s="224"/>
      <c r="U242" s="196">
        <f t="shared" si="16"/>
        <v>1140608.7809659967</v>
      </c>
      <c r="V242" s="196">
        <f t="shared" si="17"/>
        <v>1140608.7809659967</v>
      </c>
      <c r="W242" s="196">
        <f t="shared" si="18"/>
        <v>1953822.4658184978</v>
      </c>
      <c r="X242" s="200">
        <f t="shared" si="19"/>
        <v>1.9538224658184977</v>
      </c>
      <c r="Y242" s="269">
        <f t="shared" si="20"/>
        <v>1953822.4658184978</v>
      </c>
      <c r="Z242" s="200">
        <f t="shared" si="21"/>
        <v>1.9538224658184977</v>
      </c>
      <c r="AA242" s="255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</row>
    <row r="243" spans="1:46" ht="19.5" customHeight="1">
      <c r="A243" s="218" t="s">
        <v>334</v>
      </c>
      <c r="B243" s="272">
        <v>173.11000100000001</v>
      </c>
      <c r="C243" s="273">
        <v>173.30999800000001</v>
      </c>
      <c r="D243" s="273">
        <v>143.46000699999999</v>
      </c>
      <c r="E243" s="273">
        <v>154.259995</v>
      </c>
      <c r="F243" s="273">
        <v>148.838852</v>
      </c>
      <c r="G243" s="273">
        <v>1395544900</v>
      </c>
      <c r="H243" s="275" t="s">
        <v>334</v>
      </c>
      <c r="I243" s="273">
        <v>21.34</v>
      </c>
      <c r="J243" s="273">
        <v>21.385000000000002</v>
      </c>
      <c r="K243" s="273">
        <v>14.61</v>
      </c>
      <c r="L243" s="273">
        <v>16.797501</v>
      </c>
      <c r="M243" s="273">
        <v>16.645899</v>
      </c>
      <c r="N243" s="273">
        <v>217454400</v>
      </c>
      <c r="O243" s="273"/>
      <c r="P243" s="196">
        <f t="shared" si="23"/>
        <v>852237.66534653446</v>
      </c>
      <c r="Q243" s="196">
        <f t="shared" si="135"/>
        <v>425144.90119955415</v>
      </c>
      <c r="R243" s="196">
        <f t="shared" si="136"/>
        <v>507496.74894354027</v>
      </c>
      <c r="S243" s="196">
        <f t="shared" si="26"/>
        <v>0</v>
      </c>
      <c r="T243" s="274">
        <f>(P243-P231)/P231</f>
        <v>-5.6556563942609016E-2</v>
      </c>
      <c r="U243" s="196">
        <f t="shared" si="16"/>
        <v>1083763.2447283727</v>
      </c>
      <c r="V243" s="196">
        <f t="shared" si="17"/>
        <v>1083763.2447283727</v>
      </c>
      <c r="W243" s="196">
        <f t="shared" si="18"/>
        <v>1784879.3154896288</v>
      </c>
      <c r="X243" s="200">
        <f t="shared" si="19"/>
        <v>1.7848793154896287</v>
      </c>
      <c r="Y243" s="269">
        <f t="shared" si="20"/>
        <v>1784879.3154896288</v>
      </c>
      <c r="Z243" s="200">
        <f t="shared" si="21"/>
        <v>1.7848793154896287</v>
      </c>
      <c r="AA243" s="255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</row>
    <row r="244" spans="1:46" ht="19.5" customHeight="1">
      <c r="A244" s="218" t="s">
        <v>335</v>
      </c>
      <c r="B244" s="219">
        <v>150.990005</v>
      </c>
      <c r="C244" s="220">
        <v>168.990005</v>
      </c>
      <c r="D244" s="220">
        <v>149.490005</v>
      </c>
      <c r="E244" s="220">
        <v>168.16000399999999</v>
      </c>
      <c r="F244" s="220">
        <v>162.71455399999999</v>
      </c>
      <c r="G244" s="220">
        <v>933706500</v>
      </c>
      <c r="H244" s="225" t="s">
        <v>335</v>
      </c>
      <c r="I244" s="220">
        <v>16.084999</v>
      </c>
      <c r="J244" s="220">
        <v>19.967500999999999</v>
      </c>
      <c r="K244" s="220">
        <v>15.7425</v>
      </c>
      <c r="L244" s="220">
        <v>19.7925</v>
      </c>
      <c r="M244" s="220">
        <v>19.627282999999998</v>
      </c>
      <c r="N244" s="220">
        <v>166696000</v>
      </c>
      <c r="O244" s="220"/>
      <c r="P244" s="196">
        <f t="shared" si="23"/>
        <v>888059.43564356421</v>
      </c>
      <c r="Q244" s="196">
        <f>((Q243+R243)/2)*K244/K243</f>
        <v>502467.87054680573</v>
      </c>
      <c r="R244" s="196">
        <f>(Q243+R243)/2</f>
        <v>466320.82507154718</v>
      </c>
      <c r="S244" s="196">
        <f t="shared" si="26"/>
        <v>0</v>
      </c>
      <c r="T244" s="224"/>
      <c r="U244" s="196">
        <f t="shared" si="16"/>
        <v>1069309.5970191802</v>
      </c>
      <c r="V244" s="196">
        <f t="shared" si="17"/>
        <v>1069309.5970191802</v>
      </c>
      <c r="W244" s="196">
        <f t="shared" si="18"/>
        <v>1856848.1312619171</v>
      </c>
      <c r="X244" s="200">
        <f t="shared" si="19"/>
        <v>1.8568481312619172</v>
      </c>
      <c r="Y244" s="269">
        <f t="shared" si="20"/>
        <v>1856848.1312619171</v>
      </c>
      <c r="Z244" s="200">
        <f t="shared" si="21"/>
        <v>1.8568481312619172</v>
      </c>
      <c r="AA244" s="255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</row>
    <row r="245" spans="1:46" ht="19.5" customHeight="1">
      <c r="A245" s="218" t="s">
        <v>336</v>
      </c>
      <c r="B245" s="219">
        <v>167.33000200000001</v>
      </c>
      <c r="C245" s="220">
        <v>174.66000399999999</v>
      </c>
      <c r="D245" s="220">
        <v>166.570007</v>
      </c>
      <c r="E245" s="220">
        <v>173.19000199999999</v>
      </c>
      <c r="F245" s="220">
        <v>167.58169599999999</v>
      </c>
      <c r="G245" s="220">
        <v>535964100</v>
      </c>
      <c r="H245" s="225" t="s">
        <v>336</v>
      </c>
      <c r="I245" s="220">
        <v>19.594999000000001</v>
      </c>
      <c r="J245" s="220">
        <v>21.274999999999999</v>
      </c>
      <c r="K245" s="220">
        <v>19.3825</v>
      </c>
      <c r="L245" s="220">
        <v>20.905000999999999</v>
      </c>
      <c r="M245" s="220">
        <v>20.730501</v>
      </c>
      <c r="N245" s="220">
        <v>109219200</v>
      </c>
      <c r="O245" s="220"/>
      <c r="P245" s="196">
        <f t="shared" si="23"/>
        <v>989524.79405940569</v>
      </c>
      <c r="Q245" s="196">
        <f t="shared" ref="Q245:Q255" si="137">Q244*K245/K244</f>
        <v>618649.10280282435</v>
      </c>
      <c r="R245" s="196">
        <f t="shared" ref="R245:R255" si="138">R244</f>
        <v>466320.82507154718</v>
      </c>
      <c r="S245" s="196">
        <f t="shared" si="26"/>
        <v>0</v>
      </c>
      <c r="T245" s="224"/>
      <c r="U245" s="196">
        <f t="shared" si="16"/>
        <v>1140335.3479102692</v>
      </c>
      <c r="V245" s="196">
        <f t="shared" si="17"/>
        <v>1140335.3479102692</v>
      </c>
      <c r="W245" s="196">
        <f t="shared" si="18"/>
        <v>2074494.7219337772</v>
      </c>
      <c r="X245" s="200">
        <f t="shared" si="19"/>
        <v>2.0744947219337773</v>
      </c>
      <c r="Y245" s="269">
        <f t="shared" si="20"/>
        <v>2074494.7219337772</v>
      </c>
      <c r="Z245" s="200">
        <f t="shared" si="21"/>
        <v>2.0744947219337773</v>
      </c>
      <c r="AA245" s="255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</row>
    <row r="246" spans="1:46" ht="19.5" customHeight="1">
      <c r="A246" s="218" t="s">
        <v>337</v>
      </c>
      <c r="B246" s="219">
        <v>174.44000199999999</v>
      </c>
      <c r="C246" s="220">
        <v>182.83000200000001</v>
      </c>
      <c r="D246" s="220">
        <v>169.33999600000001</v>
      </c>
      <c r="E246" s="220">
        <v>179.66000399999999</v>
      </c>
      <c r="F246" s="220">
        <v>173.84219400000001</v>
      </c>
      <c r="G246" s="220">
        <v>781972700</v>
      </c>
      <c r="H246" s="225" t="s">
        <v>337</v>
      </c>
      <c r="I246" s="220">
        <v>21.2075</v>
      </c>
      <c r="J246" s="220">
        <v>23.290001</v>
      </c>
      <c r="K246" s="220">
        <v>19.962499999999999</v>
      </c>
      <c r="L246" s="220">
        <v>22.482500000000002</v>
      </c>
      <c r="M246" s="220">
        <v>22.294830000000001</v>
      </c>
      <c r="N246" s="220">
        <v>121992800</v>
      </c>
      <c r="O246" s="220"/>
      <c r="P246" s="196">
        <f t="shared" si="23"/>
        <v>1005980.1742574255</v>
      </c>
      <c r="Q246" s="196">
        <f t="shared" si="137"/>
        <v>637161.49695350858</v>
      </c>
      <c r="R246" s="196">
        <f t="shared" si="138"/>
        <v>466320.82507154718</v>
      </c>
      <c r="S246" s="196">
        <f t="shared" si="26"/>
        <v>0</v>
      </c>
      <c r="T246" s="224"/>
      <c r="U246" s="196">
        <f t="shared" si="16"/>
        <v>1151854.1140488831</v>
      </c>
      <c r="V246" s="196">
        <f t="shared" si="17"/>
        <v>1151854.1140488831</v>
      </c>
      <c r="W246" s="196">
        <f t="shared" si="18"/>
        <v>2109462.4962824811</v>
      </c>
      <c r="X246" s="200">
        <f t="shared" si="19"/>
        <v>2.1094624962824811</v>
      </c>
      <c r="Y246" s="269">
        <f t="shared" si="20"/>
        <v>2109462.4962824811</v>
      </c>
      <c r="Z246" s="200">
        <f t="shared" si="21"/>
        <v>2.1094624962824811</v>
      </c>
      <c r="AA246" s="255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</row>
    <row r="247" spans="1:46" ht="19.5" customHeight="1">
      <c r="A247" s="218" t="s">
        <v>338</v>
      </c>
      <c r="B247" s="219">
        <v>181.509995</v>
      </c>
      <c r="C247" s="220">
        <v>191.320007</v>
      </c>
      <c r="D247" s="220">
        <v>180.770004</v>
      </c>
      <c r="E247" s="220">
        <v>189.53999300000001</v>
      </c>
      <c r="F247" s="220">
        <v>183.73597699999999</v>
      </c>
      <c r="G247" s="220">
        <v>550157700</v>
      </c>
      <c r="H247" s="225" t="s">
        <v>338</v>
      </c>
      <c r="I247" s="220">
        <v>22.9025</v>
      </c>
      <c r="J247" s="220">
        <v>25.3825</v>
      </c>
      <c r="K247" s="220">
        <v>22.74</v>
      </c>
      <c r="L247" s="220">
        <v>24.92</v>
      </c>
      <c r="M247" s="220">
        <v>24.729399000000001</v>
      </c>
      <c r="N247" s="220">
        <v>88063200</v>
      </c>
      <c r="O247" s="220"/>
      <c r="P247" s="196">
        <f t="shared" si="23"/>
        <v>1073881.2118811877</v>
      </c>
      <c r="Q247" s="196">
        <f t="shared" si="137"/>
        <v>725813.52239062171</v>
      </c>
      <c r="R247" s="196">
        <f t="shared" si="138"/>
        <v>466320.82507154718</v>
      </c>
      <c r="S247" s="196">
        <f t="shared" si="26"/>
        <v>0</v>
      </c>
      <c r="T247" s="224"/>
      <c r="U247" s="196">
        <f t="shared" si="16"/>
        <v>1199384.8403855166</v>
      </c>
      <c r="V247" s="196">
        <f t="shared" si="17"/>
        <v>1199384.8403855166</v>
      </c>
      <c r="W247" s="196">
        <f t="shared" si="18"/>
        <v>2266015.5593433566</v>
      </c>
      <c r="X247" s="200">
        <f t="shared" si="19"/>
        <v>2.2660155593433569</v>
      </c>
      <c r="Y247" s="269">
        <f t="shared" si="20"/>
        <v>2266015.5593433566</v>
      </c>
      <c r="Z247" s="200">
        <f t="shared" si="21"/>
        <v>2.2660155593433569</v>
      </c>
      <c r="AA247" s="255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</row>
    <row r="248" spans="1:46" ht="19.5" customHeight="1">
      <c r="A248" s="218" t="s">
        <v>339</v>
      </c>
      <c r="B248" s="219">
        <v>190.779999</v>
      </c>
      <c r="C248" s="220">
        <v>191.320007</v>
      </c>
      <c r="D248" s="220">
        <v>173.86999499999999</v>
      </c>
      <c r="E248" s="220">
        <v>173.949997</v>
      </c>
      <c r="F248" s="220">
        <v>168.62338299999999</v>
      </c>
      <c r="G248" s="220">
        <v>901554000</v>
      </c>
      <c r="H248" s="225" t="s">
        <v>339</v>
      </c>
      <c r="I248" s="220">
        <v>25.232500000000002</v>
      </c>
      <c r="J248" s="220">
        <v>25.377500999999999</v>
      </c>
      <c r="K248" s="220">
        <v>20.815000999999999</v>
      </c>
      <c r="L248" s="220">
        <v>20.817499000000002</v>
      </c>
      <c r="M248" s="220">
        <v>20.658276000000001</v>
      </c>
      <c r="N248" s="220">
        <v>184002400</v>
      </c>
      <c r="O248" s="220"/>
      <c r="P248" s="196">
        <f t="shared" si="23"/>
        <v>1032891.0594059401</v>
      </c>
      <c r="Q248" s="196">
        <f t="shared" si="137"/>
        <v>664371.55648084055</v>
      </c>
      <c r="R248" s="196">
        <f t="shared" si="138"/>
        <v>466320.82507154718</v>
      </c>
      <c r="S248" s="196">
        <f t="shared" si="26"/>
        <v>0</v>
      </c>
      <c r="T248" s="224"/>
      <c r="U248" s="196">
        <f t="shared" si="16"/>
        <v>1170691.7336528434</v>
      </c>
      <c r="V248" s="196">
        <f t="shared" si="17"/>
        <v>1170691.7336528434</v>
      </c>
      <c r="W248" s="196">
        <f t="shared" si="18"/>
        <v>2163583.4409583276</v>
      </c>
      <c r="X248" s="200">
        <f t="shared" si="19"/>
        <v>2.1635834409583277</v>
      </c>
      <c r="Y248" s="269">
        <f t="shared" si="20"/>
        <v>2163583.4409583276</v>
      </c>
      <c r="Z248" s="200">
        <f t="shared" si="21"/>
        <v>2.1635834409583277</v>
      </c>
      <c r="AA248" s="255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</row>
    <row r="249" spans="1:46" ht="19.5" customHeight="1">
      <c r="A249" s="218" t="s">
        <v>340</v>
      </c>
      <c r="B249" s="219">
        <v>173.479996</v>
      </c>
      <c r="C249" s="220">
        <v>189.770004</v>
      </c>
      <c r="D249" s="220">
        <v>169.270004</v>
      </c>
      <c r="E249" s="220">
        <v>186.740005</v>
      </c>
      <c r="F249" s="220">
        <v>181.02174400000001</v>
      </c>
      <c r="G249" s="220">
        <v>688730400</v>
      </c>
      <c r="H249" s="225" t="s">
        <v>340</v>
      </c>
      <c r="I249" s="220">
        <v>20.727501</v>
      </c>
      <c r="J249" s="220">
        <v>24.695</v>
      </c>
      <c r="K249" s="220">
        <v>19.709999</v>
      </c>
      <c r="L249" s="220">
        <v>24.002500999999999</v>
      </c>
      <c r="M249" s="220">
        <v>23.818918</v>
      </c>
      <c r="N249" s="220">
        <v>121086000</v>
      </c>
      <c r="O249" s="220"/>
      <c r="P249" s="196">
        <f t="shared" si="23"/>
        <v>1005564.3801980194</v>
      </c>
      <c r="Q249" s="196">
        <f t="shared" si="137"/>
        <v>629102.1899958502</v>
      </c>
      <c r="R249" s="196">
        <f t="shared" si="138"/>
        <v>466320.82507154718</v>
      </c>
      <c r="S249" s="196">
        <f t="shared" si="26"/>
        <v>0</v>
      </c>
      <c r="T249" s="224"/>
      <c r="U249" s="196">
        <f t="shared" si="16"/>
        <v>1151563.0582072989</v>
      </c>
      <c r="V249" s="196">
        <f t="shared" si="17"/>
        <v>1151563.0582072989</v>
      </c>
      <c r="W249" s="196">
        <f t="shared" si="18"/>
        <v>2100987.3952654167</v>
      </c>
      <c r="X249" s="200">
        <f t="shared" si="19"/>
        <v>2.1009873952654168</v>
      </c>
      <c r="Y249" s="269">
        <f t="shared" si="20"/>
        <v>2100987.3952654167</v>
      </c>
      <c r="Z249" s="200">
        <f t="shared" si="21"/>
        <v>2.1009873952654168</v>
      </c>
      <c r="AA249" s="255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</row>
    <row r="250" spans="1:46" ht="19.5" customHeight="1">
      <c r="A250" s="218" t="s">
        <v>341</v>
      </c>
      <c r="B250" s="219">
        <v>190.320007</v>
      </c>
      <c r="C250" s="220">
        <v>195.550003</v>
      </c>
      <c r="D250" s="220">
        <v>188.38000500000001</v>
      </c>
      <c r="E250" s="220">
        <v>191.10000600000001</v>
      </c>
      <c r="F250" s="220">
        <v>185.657791</v>
      </c>
      <c r="G250" s="220">
        <v>494025500</v>
      </c>
      <c r="H250" s="225" t="s">
        <v>341</v>
      </c>
      <c r="I250" s="220">
        <v>24.897499</v>
      </c>
      <c r="J250" s="220">
        <v>26.200001</v>
      </c>
      <c r="K250" s="220">
        <v>24.4025</v>
      </c>
      <c r="L250" s="220">
        <v>25.037500000000001</v>
      </c>
      <c r="M250" s="220">
        <v>24.856449000000001</v>
      </c>
      <c r="N250" s="220">
        <v>78596800</v>
      </c>
      <c r="O250" s="220"/>
      <c r="P250" s="196">
        <f t="shared" si="23"/>
        <v>1119089.1386138611</v>
      </c>
      <c r="Q250" s="196">
        <f t="shared" si="137"/>
        <v>778877.06596909184</v>
      </c>
      <c r="R250" s="196">
        <f t="shared" si="138"/>
        <v>466320.82507154718</v>
      </c>
      <c r="S250" s="196">
        <f t="shared" si="26"/>
        <v>0</v>
      </c>
      <c r="T250" s="224"/>
      <c r="U250" s="196">
        <f t="shared" si="16"/>
        <v>1231030.3890983879</v>
      </c>
      <c r="V250" s="196">
        <f t="shared" si="17"/>
        <v>1231030.3890983879</v>
      </c>
      <c r="W250" s="196">
        <f t="shared" si="18"/>
        <v>2364287.0296545001</v>
      </c>
      <c r="X250" s="200">
        <f t="shared" si="19"/>
        <v>2.3642870296545002</v>
      </c>
      <c r="Y250" s="269">
        <f t="shared" si="20"/>
        <v>2364287.0296545001</v>
      </c>
      <c r="Z250" s="200">
        <f t="shared" si="21"/>
        <v>2.3642870296545002</v>
      </c>
      <c r="AA250" s="255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</row>
    <row r="251" spans="1:46" ht="19.5" customHeight="1">
      <c r="A251" s="218" t="s">
        <v>342</v>
      </c>
      <c r="B251" s="219">
        <v>191.429993</v>
      </c>
      <c r="C251" s="220">
        <v>194.979996</v>
      </c>
      <c r="D251" s="220">
        <v>179.199997</v>
      </c>
      <c r="E251" s="220">
        <v>187.470001</v>
      </c>
      <c r="F251" s="220">
        <v>182.13119499999999</v>
      </c>
      <c r="G251" s="220">
        <v>814286500</v>
      </c>
      <c r="H251" s="225" t="s">
        <v>342</v>
      </c>
      <c r="I251" s="220">
        <v>25.107500000000002</v>
      </c>
      <c r="J251" s="220">
        <v>26.012501</v>
      </c>
      <c r="K251" s="220">
        <v>21.927499999999998</v>
      </c>
      <c r="L251" s="220">
        <v>23.857500000000002</v>
      </c>
      <c r="M251" s="220">
        <v>23.684978000000001</v>
      </c>
      <c r="N251" s="220">
        <v>147426800</v>
      </c>
      <c r="O251" s="220"/>
      <c r="P251" s="196">
        <f t="shared" si="23"/>
        <v>1064554.4376237618</v>
      </c>
      <c r="Q251" s="196">
        <f t="shared" si="137"/>
        <v>699880.21161918901</v>
      </c>
      <c r="R251" s="196">
        <f t="shared" si="138"/>
        <v>466320.82507154718</v>
      </c>
      <c r="S251" s="196">
        <f t="shared" si="26"/>
        <v>0</v>
      </c>
      <c r="T251" s="224"/>
      <c r="U251" s="196">
        <f t="shared" si="16"/>
        <v>1192856.0984053186</v>
      </c>
      <c r="V251" s="196">
        <f t="shared" si="17"/>
        <v>1192856.0984053186</v>
      </c>
      <c r="W251" s="196">
        <f t="shared" si="18"/>
        <v>2230755.4743144978</v>
      </c>
      <c r="X251" s="200">
        <f t="shared" si="19"/>
        <v>2.2307554743144977</v>
      </c>
      <c r="Y251" s="269">
        <f t="shared" si="20"/>
        <v>2230755.4743144978</v>
      </c>
      <c r="Z251" s="200">
        <f t="shared" si="21"/>
        <v>2.2307554743144977</v>
      </c>
      <c r="AA251" s="255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</row>
    <row r="252" spans="1:46" ht="19.5" customHeight="1">
      <c r="A252" s="218" t="s">
        <v>343</v>
      </c>
      <c r="B252" s="219">
        <v>186.220001</v>
      </c>
      <c r="C252" s="220">
        <v>194.71000699999999</v>
      </c>
      <c r="D252" s="220">
        <v>185.029999</v>
      </c>
      <c r="E252" s="220">
        <v>188.80999800000001</v>
      </c>
      <c r="F252" s="220">
        <v>183.433029</v>
      </c>
      <c r="G252" s="220">
        <v>550650200</v>
      </c>
      <c r="H252" s="225" t="s">
        <v>343</v>
      </c>
      <c r="I252" s="220">
        <v>23.540001</v>
      </c>
      <c r="J252" s="220">
        <v>25.674999</v>
      </c>
      <c r="K252" s="220">
        <v>23.225000000000001</v>
      </c>
      <c r="L252" s="220">
        <v>24.182500999999998</v>
      </c>
      <c r="M252" s="220">
        <v>24.007629000000001</v>
      </c>
      <c r="N252" s="220">
        <v>79662000</v>
      </c>
      <c r="O252" s="220"/>
      <c r="P252" s="196">
        <f t="shared" si="23"/>
        <v>1099188.1128712867</v>
      </c>
      <c r="Q252" s="196">
        <f t="shared" si="137"/>
        <v>741293.71405110788</v>
      </c>
      <c r="R252" s="196">
        <f t="shared" si="138"/>
        <v>466320.82507154718</v>
      </c>
      <c r="S252" s="196">
        <f t="shared" si="26"/>
        <v>0</v>
      </c>
      <c r="T252" s="224"/>
      <c r="U252" s="196">
        <f t="shared" si="16"/>
        <v>1217099.671078586</v>
      </c>
      <c r="V252" s="196">
        <f t="shared" si="17"/>
        <v>1217099.671078586</v>
      </c>
      <c r="W252" s="196">
        <f t="shared" si="18"/>
        <v>2306802.6519939415</v>
      </c>
      <c r="X252" s="200">
        <f t="shared" si="19"/>
        <v>2.3068026519939413</v>
      </c>
      <c r="Y252" s="269">
        <f t="shared" si="20"/>
        <v>2306802.6519939415</v>
      </c>
      <c r="Z252" s="200">
        <f t="shared" si="21"/>
        <v>2.3068026519939413</v>
      </c>
      <c r="AA252" s="255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</row>
    <row r="253" spans="1:46" ht="19.5" customHeight="1">
      <c r="A253" s="218" t="s">
        <v>344</v>
      </c>
      <c r="B253" s="219">
        <v>189.5</v>
      </c>
      <c r="C253" s="220">
        <v>197.83000200000001</v>
      </c>
      <c r="D253" s="220">
        <v>181.820007</v>
      </c>
      <c r="E253" s="220">
        <v>197.08000200000001</v>
      </c>
      <c r="F253" s="220">
        <v>191.85363799999999</v>
      </c>
      <c r="G253" s="220">
        <v>576983400</v>
      </c>
      <c r="H253" s="225" t="s">
        <v>344</v>
      </c>
      <c r="I253" s="220">
        <v>24.360001</v>
      </c>
      <c r="J253" s="220">
        <v>26.442499000000002</v>
      </c>
      <c r="K253" s="220">
        <v>22.412500000000001</v>
      </c>
      <c r="L253" s="220">
        <v>26.2225</v>
      </c>
      <c r="M253" s="220">
        <v>26.032879000000001</v>
      </c>
      <c r="N253" s="220">
        <v>85729200</v>
      </c>
      <c r="O253" s="220"/>
      <c r="P253" s="196">
        <f t="shared" si="23"/>
        <v>1080118.8534653462</v>
      </c>
      <c r="Q253" s="196">
        <f t="shared" si="137"/>
        <v>715360.40327967517</v>
      </c>
      <c r="R253" s="196">
        <f t="shared" si="138"/>
        <v>466320.82507154718</v>
      </c>
      <c r="S253" s="196">
        <f t="shared" si="26"/>
        <v>0</v>
      </c>
      <c r="T253" s="224"/>
      <c r="U253" s="196">
        <f t="shared" si="16"/>
        <v>1203751.1894944275</v>
      </c>
      <c r="V253" s="196">
        <f t="shared" si="17"/>
        <v>1203751.1894944275</v>
      </c>
      <c r="W253" s="196">
        <f t="shared" si="18"/>
        <v>2261800.0818165685</v>
      </c>
      <c r="X253" s="200">
        <f t="shared" si="19"/>
        <v>2.2618000818165687</v>
      </c>
      <c r="Y253" s="269">
        <f t="shared" si="20"/>
        <v>2261800.0818165685</v>
      </c>
      <c r="Z253" s="200">
        <f t="shared" si="21"/>
        <v>2.2618000818165687</v>
      </c>
      <c r="AA253" s="255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</row>
    <row r="254" spans="1:46" ht="19.5" customHeight="1">
      <c r="A254" s="218" t="s">
        <v>345</v>
      </c>
      <c r="B254" s="219">
        <v>197.929993</v>
      </c>
      <c r="C254" s="220">
        <v>206.050003</v>
      </c>
      <c r="D254" s="220">
        <v>197.63000500000001</v>
      </c>
      <c r="E254" s="220">
        <v>205.10000600000001</v>
      </c>
      <c r="F254" s="220">
        <v>199.66095000000001</v>
      </c>
      <c r="G254" s="220">
        <v>351429700</v>
      </c>
      <c r="H254" s="225" t="s">
        <v>345</v>
      </c>
      <c r="I254" s="220">
        <v>26.454999999999998</v>
      </c>
      <c r="J254" s="220">
        <v>28.6</v>
      </c>
      <c r="K254" s="220">
        <v>26.377500999999999</v>
      </c>
      <c r="L254" s="220">
        <v>28.33</v>
      </c>
      <c r="M254" s="220">
        <v>28.125136999999999</v>
      </c>
      <c r="N254" s="220">
        <v>53265600</v>
      </c>
      <c r="O254" s="220"/>
      <c r="P254" s="196">
        <f t="shared" si="23"/>
        <v>1174039.6336633659</v>
      </c>
      <c r="Q254" s="196">
        <f t="shared" si="137"/>
        <v>841914.9917621878</v>
      </c>
      <c r="R254" s="196">
        <f t="shared" si="138"/>
        <v>466320.82507154718</v>
      </c>
      <c r="S254" s="196">
        <f t="shared" si="26"/>
        <v>0</v>
      </c>
      <c r="T254" s="224"/>
      <c r="U254" s="196">
        <f t="shared" si="16"/>
        <v>1269495.7356330412</v>
      </c>
      <c r="V254" s="196">
        <f t="shared" si="17"/>
        <v>1269495.7356330412</v>
      </c>
      <c r="W254" s="196">
        <f t="shared" si="18"/>
        <v>2482275.4504971011</v>
      </c>
      <c r="X254" s="200">
        <f t="shared" si="19"/>
        <v>2.482275450497101</v>
      </c>
      <c r="Y254" s="269">
        <f t="shared" si="20"/>
        <v>2482275.4504971011</v>
      </c>
      <c r="Z254" s="200">
        <f t="shared" si="21"/>
        <v>2.482275450497101</v>
      </c>
      <c r="AA254" s="255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</row>
    <row r="255" spans="1:46" ht="19.5" customHeight="1">
      <c r="A255" s="218" t="s">
        <v>346</v>
      </c>
      <c r="B255" s="272">
        <v>205.11000100000001</v>
      </c>
      <c r="C255" s="273">
        <v>214.55999800000001</v>
      </c>
      <c r="D255" s="273">
        <v>199.229996</v>
      </c>
      <c r="E255" s="273">
        <v>212.61000100000001</v>
      </c>
      <c r="F255" s="273">
        <v>206.97178600000001</v>
      </c>
      <c r="G255" s="273">
        <v>429951100</v>
      </c>
      <c r="H255" s="275" t="s">
        <v>346</v>
      </c>
      <c r="I255" s="273">
        <v>28.337499999999999</v>
      </c>
      <c r="J255" s="273">
        <v>31.047501</v>
      </c>
      <c r="K255" s="273">
        <v>26.717500999999999</v>
      </c>
      <c r="L255" s="273">
        <v>30.4725</v>
      </c>
      <c r="M255" s="273">
        <v>30.252146</v>
      </c>
      <c r="N255" s="273">
        <v>74275600</v>
      </c>
      <c r="O255" s="273"/>
      <c r="P255" s="196">
        <f t="shared" si="23"/>
        <v>1183544.5306930689</v>
      </c>
      <c r="Q255" s="196">
        <f t="shared" si="137"/>
        <v>852767.0848850027</v>
      </c>
      <c r="R255" s="196">
        <f t="shared" si="138"/>
        <v>466320.82507154718</v>
      </c>
      <c r="S255" s="196">
        <f t="shared" si="26"/>
        <v>0</v>
      </c>
      <c r="T255" s="274">
        <f>(P255-P243)/P243</f>
        <v>0.38874938156109229</v>
      </c>
      <c r="U255" s="196">
        <f t="shared" si="16"/>
        <v>1276149.1635538335</v>
      </c>
      <c r="V255" s="196">
        <f t="shared" si="17"/>
        <v>1276149.1635538335</v>
      </c>
      <c r="W255" s="196">
        <f t="shared" si="18"/>
        <v>2502632.4406496189</v>
      </c>
      <c r="X255" s="200">
        <f t="shared" si="19"/>
        <v>2.5026324406496188</v>
      </c>
      <c r="Y255" s="269">
        <f t="shared" si="20"/>
        <v>2502632.4406496189</v>
      </c>
      <c r="Z255" s="200">
        <f t="shared" si="21"/>
        <v>2.5026324406496188</v>
      </c>
      <c r="AA255" s="255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</row>
    <row r="256" spans="1:46" ht="19.5" customHeight="1">
      <c r="A256" s="218" t="s">
        <v>347</v>
      </c>
      <c r="B256" s="219">
        <v>214.39999399999999</v>
      </c>
      <c r="C256" s="220">
        <v>225.88000500000001</v>
      </c>
      <c r="D256" s="220">
        <v>212.240005</v>
      </c>
      <c r="E256" s="220">
        <v>219.070007</v>
      </c>
      <c r="F256" s="220">
        <v>213.722824</v>
      </c>
      <c r="G256" s="220">
        <v>585493000</v>
      </c>
      <c r="H256" s="225" t="s">
        <v>347</v>
      </c>
      <c r="I256" s="220">
        <v>30.977501</v>
      </c>
      <c r="J256" s="220">
        <v>34.299999</v>
      </c>
      <c r="K256" s="220">
        <v>30.337499999999999</v>
      </c>
      <c r="L256" s="220">
        <v>32.185001</v>
      </c>
      <c r="M256" s="220">
        <v>31.965461999999999</v>
      </c>
      <c r="N256" s="220">
        <v>85392800</v>
      </c>
      <c r="O256" s="220"/>
      <c r="P256" s="196">
        <f t="shared" si="23"/>
        <v>1260831.7128712868</v>
      </c>
      <c r="Q256" s="196">
        <f>((Q255+R255)/2)*K256/K255</f>
        <v>748906.67110495898</v>
      </c>
      <c r="R256" s="196">
        <f>(Q255+R255)/2</f>
        <v>659543.95497827488</v>
      </c>
      <c r="S256" s="196">
        <f t="shared" si="26"/>
        <v>0</v>
      </c>
      <c r="T256" s="224"/>
      <c r="U256" s="196">
        <f t="shared" si="16"/>
        <v>1515744.3957890444</v>
      </c>
      <c r="V256" s="196">
        <f t="shared" si="17"/>
        <v>1515744.3957890444</v>
      </c>
      <c r="W256" s="196">
        <f t="shared" si="18"/>
        <v>2669282.3389545204</v>
      </c>
      <c r="X256" s="200">
        <f t="shared" si="19"/>
        <v>2.6692823389545204</v>
      </c>
      <c r="Y256" s="269">
        <f t="shared" si="20"/>
        <v>2669282.3389545204</v>
      </c>
      <c r="Z256" s="200">
        <f t="shared" si="21"/>
        <v>2.6692823389545204</v>
      </c>
      <c r="AA256" s="255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</row>
    <row r="257" spans="1:46" ht="19.5" customHeight="1">
      <c r="A257" s="218" t="s">
        <v>348</v>
      </c>
      <c r="B257" s="219">
        <v>220.13999899999999</v>
      </c>
      <c r="C257" s="220">
        <v>237.470001</v>
      </c>
      <c r="D257" s="220">
        <v>198.16999799999999</v>
      </c>
      <c r="E257" s="220">
        <v>205.800003</v>
      </c>
      <c r="F257" s="220">
        <v>200.77671799999999</v>
      </c>
      <c r="G257" s="220">
        <v>952392300</v>
      </c>
      <c r="H257" s="225" t="s">
        <v>348</v>
      </c>
      <c r="I257" s="220">
        <v>32.509998000000003</v>
      </c>
      <c r="J257" s="220">
        <v>37.759998000000003</v>
      </c>
      <c r="K257" s="220">
        <v>26.087499999999999</v>
      </c>
      <c r="L257" s="220">
        <v>28.395</v>
      </c>
      <c r="M257" s="220">
        <v>28.201315000000001</v>
      </c>
      <c r="N257" s="220">
        <v>152984800</v>
      </c>
      <c r="O257" s="220"/>
      <c r="P257" s="196">
        <f t="shared" si="23"/>
        <v>1177247.5128712868</v>
      </c>
      <c r="Q257" s="196">
        <f t="shared" ref="Q257:Q267" si="139">Q256*K257/K256</f>
        <v>643991.85109025519</v>
      </c>
      <c r="R257" s="196">
        <f t="shared" ref="R257:R267" si="140">R256</f>
        <v>659543.95497827488</v>
      </c>
      <c r="S257" s="196">
        <f t="shared" si="26"/>
        <v>0</v>
      </c>
      <c r="T257" s="224"/>
      <c r="U257" s="196">
        <f t="shared" si="16"/>
        <v>1457235.4557890445</v>
      </c>
      <c r="V257" s="196">
        <f t="shared" si="17"/>
        <v>1457235.4557890445</v>
      </c>
      <c r="W257" s="196">
        <f t="shared" si="18"/>
        <v>2480783.3189398171</v>
      </c>
      <c r="X257" s="200">
        <f t="shared" si="19"/>
        <v>2.480783318939817</v>
      </c>
      <c r="Y257" s="269">
        <f t="shared" si="20"/>
        <v>2480783.3189398171</v>
      </c>
      <c r="Z257" s="200">
        <f t="shared" si="21"/>
        <v>2.480783318939817</v>
      </c>
      <c r="AA257" s="255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</row>
    <row r="258" spans="1:46" ht="19.5" customHeight="1">
      <c r="A258" s="218" t="s">
        <v>349</v>
      </c>
      <c r="B258" s="219">
        <v>208.88000500000001</v>
      </c>
      <c r="C258" s="220">
        <v>219.61000100000001</v>
      </c>
      <c r="D258" s="220">
        <v>164.929993</v>
      </c>
      <c r="E258" s="220">
        <v>190.39999399999999</v>
      </c>
      <c r="F258" s="220">
        <v>185.75262499999999</v>
      </c>
      <c r="G258" s="220">
        <v>2191775700</v>
      </c>
      <c r="H258" s="225" t="s">
        <v>349</v>
      </c>
      <c r="I258" s="220">
        <v>28.9925</v>
      </c>
      <c r="J258" s="220">
        <v>31.982500000000002</v>
      </c>
      <c r="K258" s="220">
        <v>17.0075</v>
      </c>
      <c r="L258" s="220">
        <v>22.395</v>
      </c>
      <c r="M258" s="220">
        <v>22.242236999999999</v>
      </c>
      <c r="N258" s="220">
        <v>303825200</v>
      </c>
      <c r="O258" s="220"/>
      <c r="P258" s="196">
        <f t="shared" si="23"/>
        <v>979782.13663366321</v>
      </c>
      <c r="Q258" s="196">
        <f t="shared" si="139"/>
        <v>419844.42385884107</v>
      </c>
      <c r="R258" s="196">
        <f t="shared" si="140"/>
        <v>659543.95497827488</v>
      </c>
      <c r="S258" s="196">
        <f t="shared" si="26"/>
        <v>0</v>
      </c>
      <c r="T258" s="224"/>
      <c r="U258" s="196">
        <f t="shared" si="16"/>
        <v>1319009.692422708</v>
      </c>
      <c r="V258" s="196">
        <f t="shared" si="17"/>
        <v>1319009.692422708</v>
      </c>
      <c r="W258" s="196">
        <f t="shared" si="18"/>
        <v>2059170.5154707793</v>
      </c>
      <c r="X258" s="200">
        <f t="shared" si="19"/>
        <v>2.0591705154707793</v>
      </c>
      <c r="Y258" s="269">
        <f t="shared" si="20"/>
        <v>2059170.5154707793</v>
      </c>
      <c r="Z258" s="200">
        <f t="shared" si="21"/>
        <v>2.0591705154707793</v>
      </c>
      <c r="AA258" s="255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</row>
    <row r="259" spans="1:46" ht="19.5" customHeight="1">
      <c r="A259" s="218" t="s">
        <v>350</v>
      </c>
      <c r="B259" s="219">
        <v>184.770004</v>
      </c>
      <c r="C259" s="220">
        <v>220.03999300000001</v>
      </c>
      <c r="D259" s="220">
        <v>180.86000100000001</v>
      </c>
      <c r="E259" s="220">
        <v>218.91000399999999</v>
      </c>
      <c r="F259" s="220">
        <v>214.02186599999999</v>
      </c>
      <c r="G259" s="220">
        <v>1092071200</v>
      </c>
      <c r="H259" s="225" t="s">
        <v>350</v>
      </c>
      <c r="I259" s="220">
        <v>21.105</v>
      </c>
      <c r="J259" s="220">
        <v>29.462499999999999</v>
      </c>
      <c r="K259" s="220">
        <v>20.1875</v>
      </c>
      <c r="L259" s="220">
        <v>29.245000999999998</v>
      </c>
      <c r="M259" s="220">
        <v>29.048622000000002</v>
      </c>
      <c r="N259" s="220">
        <v>181504400</v>
      </c>
      <c r="O259" s="220"/>
      <c r="P259" s="196">
        <f t="shared" si="23"/>
        <v>1074415.8475247524</v>
      </c>
      <c r="Q259" s="196">
        <f t="shared" si="139"/>
        <v>498345.39506984293</v>
      </c>
      <c r="R259" s="196">
        <f t="shared" si="140"/>
        <v>659543.95497827488</v>
      </c>
      <c r="S259" s="196">
        <f t="shared" si="26"/>
        <v>0</v>
      </c>
      <c r="T259" s="224"/>
      <c r="U259" s="196">
        <f t="shared" si="16"/>
        <v>1385253.2900464705</v>
      </c>
      <c r="V259" s="196">
        <f t="shared" si="17"/>
        <v>1385253.2900464705</v>
      </c>
      <c r="W259" s="196">
        <f t="shared" si="18"/>
        <v>2232305.1975728702</v>
      </c>
      <c r="X259" s="200">
        <f t="shared" si="19"/>
        <v>2.2323051975728703</v>
      </c>
      <c r="Y259" s="269">
        <f t="shared" si="20"/>
        <v>2232305.1975728702</v>
      </c>
      <c r="Z259" s="200">
        <f t="shared" si="21"/>
        <v>2.2323051975728703</v>
      </c>
      <c r="AA259" s="255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</row>
    <row r="260" spans="1:46" ht="19.5" customHeight="1">
      <c r="A260" s="218" t="s">
        <v>351</v>
      </c>
      <c r="B260" s="219">
        <v>214.5</v>
      </c>
      <c r="C260" s="220">
        <v>233.60000600000001</v>
      </c>
      <c r="D260" s="220">
        <v>211.11999499999999</v>
      </c>
      <c r="E260" s="220">
        <v>233.36000100000001</v>
      </c>
      <c r="F260" s="220">
        <v>228.149216</v>
      </c>
      <c r="G260" s="220">
        <v>846592000</v>
      </c>
      <c r="H260" s="225" t="s">
        <v>351</v>
      </c>
      <c r="I260" s="220">
        <v>27.985001</v>
      </c>
      <c r="J260" s="220">
        <v>33.047500999999997</v>
      </c>
      <c r="K260" s="220">
        <v>27.09</v>
      </c>
      <c r="L260" s="220">
        <v>32.8675</v>
      </c>
      <c r="M260" s="220">
        <v>32.646796999999999</v>
      </c>
      <c r="N260" s="220">
        <v>138845600</v>
      </c>
      <c r="O260" s="220"/>
      <c r="P260" s="196">
        <f t="shared" si="23"/>
        <v>1254178.1881188117</v>
      </c>
      <c r="Q260" s="196">
        <f t="shared" si="139"/>
        <v>668739.40569372359</v>
      </c>
      <c r="R260" s="196">
        <f t="shared" si="140"/>
        <v>659543.95497827488</v>
      </c>
      <c r="S260" s="196">
        <f t="shared" si="26"/>
        <v>0</v>
      </c>
      <c r="T260" s="224"/>
      <c r="U260" s="196">
        <f t="shared" si="16"/>
        <v>1511086.9284623121</v>
      </c>
      <c r="V260" s="196">
        <f t="shared" si="17"/>
        <v>1511086.9284623121</v>
      </c>
      <c r="W260" s="196">
        <f t="shared" si="18"/>
        <v>2582461.5487908102</v>
      </c>
      <c r="X260" s="200">
        <f t="shared" si="19"/>
        <v>2.58246154879081</v>
      </c>
      <c r="Y260" s="269">
        <f t="shared" si="20"/>
        <v>2582461.5487908102</v>
      </c>
      <c r="Z260" s="200">
        <f t="shared" si="21"/>
        <v>2.58246154879081</v>
      </c>
      <c r="AA260" s="255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</row>
    <row r="261" spans="1:46" ht="19.5" customHeight="1">
      <c r="A261" s="218" t="s">
        <v>352</v>
      </c>
      <c r="B261" s="219">
        <v>232.46000699999999</v>
      </c>
      <c r="C261" s="220">
        <v>251.14999399999999</v>
      </c>
      <c r="D261" s="220">
        <v>231.470001</v>
      </c>
      <c r="E261" s="220">
        <v>247.60000600000001</v>
      </c>
      <c r="F261" s="220">
        <v>242.07122799999999</v>
      </c>
      <c r="G261" s="220">
        <v>928360400</v>
      </c>
      <c r="H261" s="225" t="s">
        <v>352</v>
      </c>
      <c r="I261" s="220">
        <v>32.709999000000003</v>
      </c>
      <c r="J261" s="220">
        <v>38.130001</v>
      </c>
      <c r="K261" s="220">
        <v>32.307499</v>
      </c>
      <c r="L261" s="220">
        <v>36.922500999999997</v>
      </c>
      <c r="M261" s="220">
        <v>36.674571999999998</v>
      </c>
      <c r="N261" s="220">
        <v>144789600</v>
      </c>
      <c r="O261" s="220"/>
      <c r="P261" s="196">
        <f t="shared" si="23"/>
        <v>1375069.3128712869</v>
      </c>
      <c r="Q261" s="196">
        <f t="shared" si="139"/>
        <v>797537.7512259346</v>
      </c>
      <c r="R261" s="196">
        <f t="shared" si="140"/>
        <v>659543.95497827488</v>
      </c>
      <c r="S261" s="196">
        <f t="shared" si="26"/>
        <v>0</v>
      </c>
      <c r="T261" s="224"/>
      <c r="U261" s="196">
        <f t="shared" si="16"/>
        <v>1595710.7157890447</v>
      </c>
      <c r="V261" s="196">
        <f t="shared" si="17"/>
        <v>1595710.7157890447</v>
      </c>
      <c r="W261" s="196">
        <f t="shared" si="18"/>
        <v>2832151.0190754961</v>
      </c>
      <c r="X261" s="200">
        <f t="shared" si="19"/>
        <v>2.8321510190754959</v>
      </c>
      <c r="Y261" s="269">
        <f t="shared" si="20"/>
        <v>2832151.0190754961</v>
      </c>
      <c r="Z261" s="200">
        <f t="shared" si="21"/>
        <v>2.8321510190754959</v>
      </c>
      <c r="AA261" s="255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</row>
    <row r="262" spans="1:46" ht="19.5" customHeight="1">
      <c r="A262" s="218" t="s">
        <v>353</v>
      </c>
      <c r="B262" s="219">
        <v>247.63999899999999</v>
      </c>
      <c r="C262" s="220">
        <v>269.790009</v>
      </c>
      <c r="D262" s="220">
        <v>247.08000200000001</v>
      </c>
      <c r="E262" s="220">
        <v>265.790009</v>
      </c>
      <c r="F262" s="220">
        <v>260.30694599999998</v>
      </c>
      <c r="G262" s="220">
        <v>924935100</v>
      </c>
      <c r="H262" s="225" t="s">
        <v>353</v>
      </c>
      <c r="I262" s="220">
        <v>37.009998000000003</v>
      </c>
      <c r="J262" s="220">
        <v>43.845001000000003</v>
      </c>
      <c r="K262" s="220">
        <v>36.849997999999999</v>
      </c>
      <c r="L262" s="220">
        <v>42.419998</v>
      </c>
      <c r="M262" s="220">
        <v>42.135147000000003</v>
      </c>
      <c r="N262" s="220">
        <v>122141200</v>
      </c>
      <c r="O262" s="220"/>
      <c r="P262" s="196">
        <f t="shared" si="23"/>
        <v>1467801.9920792079</v>
      </c>
      <c r="Q262" s="196">
        <f t="shared" si="139"/>
        <v>909673.15475581028</v>
      </c>
      <c r="R262" s="196">
        <f t="shared" si="140"/>
        <v>659543.95497827488</v>
      </c>
      <c r="S262" s="196">
        <f t="shared" si="26"/>
        <v>0</v>
      </c>
      <c r="T262" s="224"/>
      <c r="U262" s="196">
        <f t="shared" si="16"/>
        <v>1660623.5912345895</v>
      </c>
      <c r="V262" s="196">
        <f t="shared" si="17"/>
        <v>1660623.5912345895</v>
      </c>
      <c r="W262" s="196">
        <f t="shared" si="18"/>
        <v>3037019.1018132931</v>
      </c>
      <c r="X262" s="200">
        <f t="shared" si="19"/>
        <v>3.0370191018132933</v>
      </c>
      <c r="Y262" s="269">
        <f t="shared" si="20"/>
        <v>3037019.1018132931</v>
      </c>
      <c r="Z262" s="200">
        <f t="shared" si="21"/>
        <v>3.0370191018132933</v>
      </c>
      <c r="AA262" s="255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</row>
    <row r="263" spans="1:46" ht="19.5" customHeight="1">
      <c r="A263" s="218" t="s">
        <v>354</v>
      </c>
      <c r="B263" s="219">
        <v>268</v>
      </c>
      <c r="C263" s="220">
        <v>296.75</v>
      </c>
      <c r="D263" s="220">
        <v>264.63000499999998</v>
      </c>
      <c r="E263" s="220">
        <v>294.88000499999998</v>
      </c>
      <c r="F263" s="220">
        <v>288.79684400000002</v>
      </c>
      <c r="G263" s="220">
        <v>701414600</v>
      </c>
      <c r="H263" s="225" t="s">
        <v>354</v>
      </c>
      <c r="I263" s="220">
        <v>43.137501</v>
      </c>
      <c r="J263" s="220">
        <v>52.674999</v>
      </c>
      <c r="K263" s="220">
        <v>41.987499</v>
      </c>
      <c r="L263" s="220">
        <v>52.080002</v>
      </c>
      <c r="M263" s="220">
        <v>51.730288999999999</v>
      </c>
      <c r="N263" s="220">
        <v>74779000</v>
      </c>
      <c r="O263" s="220"/>
      <c r="P263" s="196">
        <f t="shared" si="23"/>
        <v>1572059.4356435642</v>
      </c>
      <c r="Q263" s="196">
        <f t="shared" si="139"/>
        <v>1036496.6824594245</v>
      </c>
      <c r="R263" s="196">
        <f t="shared" si="140"/>
        <v>659543.95497827488</v>
      </c>
      <c r="S263" s="196">
        <f t="shared" si="26"/>
        <v>0</v>
      </c>
      <c r="T263" s="224"/>
      <c r="U263" s="196">
        <f t="shared" si="16"/>
        <v>1733603.8017296386</v>
      </c>
      <c r="V263" s="196">
        <f t="shared" si="17"/>
        <v>1733603.8017296386</v>
      </c>
      <c r="W263" s="196">
        <f t="shared" si="18"/>
        <v>3268100.0730812633</v>
      </c>
      <c r="X263" s="200">
        <f t="shared" si="19"/>
        <v>3.2681000730812633</v>
      </c>
      <c r="Y263" s="269">
        <f t="shared" si="20"/>
        <v>3268100.0730812633</v>
      </c>
      <c r="Z263" s="200">
        <f t="shared" si="21"/>
        <v>3.2681000730812633</v>
      </c>
      <c r="AA263" s="255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</row>
    <row r="264" spans="1:46" ht="19.5" customHeight="1">
      <c r="A264" s="218" t="s">
        <v>355</v>
      </c>
      <c r="B264" s="219">
        <v>297.61999500000002</v>
      </c>
      <c r="C264" s="220">
        <v>303.5</v>
      </c>
      <c r="D264" s="220">
        <v>260.10998499999999</v>
      </c>
      <c r="E264" s="220">
        <v>277.83999599999999</v>
      </c>
      <c r="F264" s="220">
        <v>272.10830700000002</v>
      </c>
      <c r="G264" s="220">
        <v>1325374300</v>
      </c>
      <c r="H264" s="225" t="s">
        <v>355</v>
      </c>
      <c r="I264" s="220">
        <v>52.994999</v>
      </c>
      <c r="J264" s="220">
        <v>55.014999000000003</v>
      </c>
      <c r="K264" s="220">
        <v>40.189999</v>
      </c>
      <c r="L264" s="220">
        <v>45.825001</v>
      </c>
      <c r="M264" s="220">
        <v>45.517291999999998</v>
      </c>
      <c r="N264" s="220">
        <v>135627600</v>
      </c>
      <c r="O264" s="220"/>
      <c r="P264" s="196">
        <f t="shared" si="23"/>
        <v>1545207.8316831682</v>
      </c>
      <c r="Q264" s="196">
        <f t="shared" si="139"/>
        <v>992123.88505320565</v>
      </c>
      <c r="R264" s="196">
        <f t="shared" si="140"/>
        <v>659543.95497827488</v>
      </c>
      <c r="S264" s="196">
        <f t="shared" si="26"/>
        <v>0</v>
      </c>
      <c r="T264" s="224"/>
      <c r="U264" s="196">
        <f t="shared" si="16"/>
        <v>1714807.6789573617</v>
      </c>
      <c r="V264" s="196">
        <f t="shared" si="17"/>
        <v>1714807.6789573617</v>
      </c>
      <c r="W264" s="196">
        <f t="shared" si="18"/>
        <v>3196875.6717146486</v>
      </c>
      <c r="X264" s="200">
        <f t="shared" si="19"/>
        <v>3.1968756717146487</v>
      </c>
      <c r="Y264" s="269">
        <f t="shared" si="20"/>
        <v>3196875.6717146486</v>
      </c>
      <c r="Z264" s="200">
        <f t="shared" si="21"/>
        <v>3.1968756717146487</v>
      </c>
      <c r="AA264" s="255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</row>
    <row r="265" spans="1:46" ht="19.5" customHeight="1">
      <c r="A265" s="218" t="s">
        <v>356</v>
      </c>
      <c r="B265" s="219">
        <v>281.790009</v>
      </c>
      <c r="C265" s="220">
        <v>297.459991</v>
      </c>
      <c r="D265" s="220">
        <v>267.07000699999998</v>
      </c>
      <c r="E265" s="220">
        <v>269.38000499999998</v>
      </c>
      <c r="F265" s="220">
        <v>263.82287600000001</v>
      </c>
      <c r="G265" s="220">
        <v>936826500</v>
      </c>
      <c r="H265" s="225" t="s">
        <v>356</v>
      </c>
      <c r="I265" s="220">
        <v>47.055</v>
      </c>
      <c r="J265" s="220">
        <v>52.200001</v>
      </c>
      <c r="K265" s="220">
        <v>41.904998999999997</v>
      </c>
      <c r="L265" s="220">
        <v>42.75</v>
      </c>
      <c r="M265" s="220">
        <v>42.462935999999999</v>
      </c>
      <c r="N265" s="220">
        <v>113851000</v>
      </c>
      <c r="O265" s="220"/>
      <c r="P265" s="196">
        <f t="shared" si="23"/>
        <v>1586554.4970297029</v>
      </c>
      <c r="Q265" s="196">
        <f t="shared" si="139"/>
        <v>1034460.100659139</v>
      </c>
      <c r="R265" s="196">
        <f t="shared" si="140"/>
        <v>659543.95497827488</v>
      </c>
      <c r="S265" s="196">
        <f t="shared" si="26"/>
        <v>0</v>
      </c>
      <c r="T265" s="224"/>
      <c r="U265" s="196">
        <f t="shared" si="16"/>
        <v>1743750.344699936</v>
      </c>
      <c r="V265" s="196">
        <f t="shared" si="17"/>
        <v>1743750.344699936</v>
      </c>
      <c r="W265" s="196">
        <f t="shared" si="18"/>
        <v>3280558.5526671167</v>
      </c>
      <c r="X265" s="200">
        <f t="shared" si="19"/>
        <v>3.2805585526671166</v>
      </c>
      <c r="Y265" s="269">
        <f t="shared" si="20"/>
        <v>3280558.5526671167</v>
      </c>
      <c r="Z265" s="200">
        <f t="shared" si="21"/>
        <v>3.2805585526671166</v>
      </c>
      <c r="AA265" s="255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</row>
    <row r="266" spans="1:46" ht="19.5" customHeight="1">
      <c r="A266" s="218" t="s">
        <v>357</v>
      </c>
      <c r="B266" s="219">
        <v>271.85000600000001</v>
      </c>
      <c r="C266" s="220">
        <v>300.17001299999998</v>
      </c>
      <c r="D266" s="220">
        <v>266.97000100000002</v>
      </c>
      <c r="E266" s="220">
        <v>299.61999500000002</v>
      </c>
      <c r="F266" s="220">
        <v>293.43899499999998</v>
      </c>
      <c r="G266" s="220">
        <v>751645800</v>
      </c>
      <c r="H266" s="225" t="s">
        <v>357</v>
      </c>
      <c r="I266" s="220">
        <v>43.400002000000001</v>
      </c>
      <c r="J266" s="220">
        <v>52.66</v>
      </c>
      <c r="K266" s="220">
        <v>41.900002000000001</v>
      </c>
      <c r="L266" s="220">
        <v>52.404998999999997</v>
      </c>
      <c r="M266" s="220">
        <v>52.053103999999998</v>
      </c>
      <c r="N266" s="220">
        <v>70319600</v>
      </c>
      <c r="O266" s="220"/>
      <c r="P266" s="196">
        <f t="shared" si="23"/>
        <v>1585960.4019801982</v>
      </c>
      <c r="Q266" s="196">
        <f t="shared" si="139"/>
        <v>1034336.7455166418</v>
      </c>
      <c r="R266" s="196">
        <f t="shared" si="140"/>
        <v>659543.95497827488</v>
      </c>
      <c r="S266" s="196">
        <f t="shared" si="26"/>
        <v>0</v>
      </c>
      <c r="T266" s="224"/>
      <c r="U266" s="196">
        <f t="shared" si="16"/>
        <v>1743334.4781652824</v>
      </c>
      <c r="V266" s="196">
        <f t="shared" si="17"/>
        <v>1743334.4781652824</v>
      </c>
      <c r="W266" s="196">
        <f t="shared" si="18"/>
        <v>3279841.1024751151</v>
      </c>
      <c r="X266" s="200">
        <f t="shared" si="19"/>
        <v>3.2798411024751153</v>
      </c>
      <c r="Y266" s="269">
        <f t="shared" si="20"/>
        <v>3279841.1024751151</v>
      </c>
      <c r="Z266" s="200">
        <f t="shared" si="21"/>
        <v>3.2798411024751153</v>
      </c>
      <c r="AA266" s="255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</row>
    <row r="267" spans="1:46" ht="19.5" customHeight="1">
      <c r="A267" s="218" t="s">
        <v>358</v>
      </c>
      <c r="B267" s="272">
        <v>301.97000100000002</v>
      </c>
      <c r="C267" s="273">
        <v>314.69000199999999</v>
      </c>
      <c r="D267" s="273">
        <v>298.08999599999999</v>
      </c>
      <c r="E267" s="273">
        <v>313.73998999999998</v>
      </c>
      <c r="F267" s="273">
        <v>307.26773100000003</v>
      </c>
      <c r="G267" s="273">
        <v>569870600</v>
      </c>
      <c r="H267" s="275" t="s">
        <v>358</v>
      </c>
      <c r="I267" s="273">
        <v>53.255001</v>
      </c>
      <c r="J267" s="273">
        <v>57.959999000000003</v>
      </c>
      <c r="K267" s="273">
        <v>51.880001</v>
      </c>
      <c r="L267" s="273">
        <v>57.555</v>
      </c>
      <c r="M267" s="273">
        <v>57.168526</v>
      </c>
      <c r="N267" s="273">
        <v>56182800</v>
      </c>
      <c r="O267" s="273"/>
      <c r="P267" s="196">
        <f t="shared" si="23"/>
        <v>1770831.6594059407</v>
      </c>
      <c r="Q267" s="196">
        <f t="shared" si="139"/>
        <v>1280701.4040653296</v>
      </c>
      <c r="R267" s="196">
        <f t="shared" si="140"/>
        <v>659543.95497827488</v>
      </c>
      <c r="S267" s="196">
        <f t="shared" si="26"/>
        <v>0</v>
      </c>
      <c r="T267" s="274">
        <f>(P267-P255)/P255</f>
        <v>0.49621042004136828</v>
      </c>
      <c r="U267" s="196">
        <f t="shared" si="16"/>
        <v>1872744.3583633024</v>
      </c>
      <c r="V267" s="196">
        <f t="shared" si="17"/>
        <v>1872744.3583633024</v>
      </c>
      <c r="W267" s="196">
        <f t="shared" si="18"/>
        <v>3711077.0184495449</v>
      </c>
      <c r="X267" s="200">
        <f t="shared" si="19"/>
        <v>3.711077018449545</v>
      </c>
      <c r="Y267" s="269">
        <f t="shared" si="20"/>
        <v>3711077.0184495449</v>
      </c>
      <c r="Z267" s="200">
        <f t="shared" si="21"/>
        <v>3.711077018449545</v>
      </c>
      <c r="AA267" s="255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</row>
    <row r="268" spans="1:46" ht="19.5" customHeight="1">
      <c r="A268" s="218" t="s">
        <v>359</v>
      </c>
      <c r="B268" s="219">
        <v>315.10998499999999</v>
      </c>
      <c r="C268" s="220">
        <v>330.32000699999998</v>
      </c>
      <c r="D268" s="220">
        <v>305.17999300000002</v>
      </c>
      <c r="E268" s="220">
        <v>314.55999800000001</v>
      </c>
      <c r="F268" s="220">
        <v>308.62924199999998</v>
      </c>
      <c r="G268" s="220">
        <v>655263000</v>
      </c>
      <c r="H268" s="225" t="s">
        <v>359</v>
      </c>
      <c r="I268" s="220">
        <v>58.110000999999997</v>
      </c>
      <c r="J268" s="220">
        <v>63.604999999999997</v>
      </c>
      <c r="K268" s="220">
        <v>54.48</v>
      </c>
      <c r="L268" s="220">
        <v>57.685001</v>
      </c>
      <c r="M268" s="220">
        <v>57.297649</v>
      </c>
      <c r="N268" s="220">
        <v>78100400</v>
      </c>
      <c r="O268" s="220"/>
      <c r="P268" s="196">
        <f t="shared" si="23"/>
        <v>1812950.4534653469</v>
      </c>
      <c r="Q268" s="196">
        <f>((Q267+R267)/2)*K268/K267</f>
        <v>1018740.990007841</v>
      </c>
      <c r="R268" s="196">
        <f>(Q267+R267)/2</f>
        <v>970122.67952180223</v>
      </c>
      <c r="S268" s="196">
        <f t="shared" si="26"/>
        <v>0</v>
      </c>
      <c r="T268" s="224"/>
      <c r="U268" s="196">
        <f t="shared" si="16"/>
        <v>2200383.0897666728</v>
      </c>
      <c r="V268" s="196">
        <f t="shared" si="17"/>
        <v>2200383.0897666728</v>
      </c>
      <c r="W268" s="196">
        <f t="shared" si="18"/>
        <v>3801814.1229949906</v>
      </c>
      <c r="X268" s="200">
        <f t="shared" si="19"/>
        <v>3.8018141229949904</v>
      </c>
      <c r="Y268" s="269">
        <f t="shared" si="20"/>
        <v>3801814.1229949906</v>
      </c>
      <c r="Z268" s="200">
        <f t="shared" si="21"/>
        <v>3.8018141229949904</v>
      </c>
      <c r="AA268" s="255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</row>
    <row r="269" spans="1:46" ht="19.5" customHeight="1">
      <c r="A269" s="218" t="s">
        <v>360</v>
      </c>
      <c r="B269" s="219">
        <v>318.10998499999999</v>
      </c>
      <c r="C269" s="220">
        <v>338.19000199999999</v>
      </c>
      <c r="D269" s="220">
        <v>310.88000499999998</v>
      </c>
      <c r="E269" s="220">
        <v>314.14001500000001</v>
      </c>
      <c r="F269" s="220">
        <v>308.21719400000001</v>
      </c>
      <c r="G269" s="220">
        <v>795468600</v>
      </c>
      <c r="H269" s="225" t="s">
        <v>360</v>
      </c>
      <c r="I269" s="220">
        <v>58.939999</v>
      </c>
      <c r="J269" s="220">
        <v>66.480002999999996</v>
      </c>
      <c r="K269" s="220">
        <v>56.044998</v>
      </c>
      <c r="L269" s="220">
        <v>57.27</v>
      </c>
      <c r="M269" s="220">
        <v>56.885437000000003</v>
      </c>
      <c r="N269" s="220">
        <v>74716400</v>
      </c>
      <c r="O269" s="220"/>
      <c r="P269" s="196">
        <f t="shared" si="23"/>
        <v>1846811.9108910894</v>
      </c>
      <c r="Q269" s="196">
        <f t="shared" ref="Q269:Q279" si="141">Q268*K269/K268</f>
        <v>1048005.4469072591</v>
      </c>
      <c r="R269" s="196">
        <f t="shared" ref="R269:R279" si="142">R268</f>
        <v>970122.67952180223</v>
      </c>
      <c r="S269" s="196">
        <f t="shared" si="26"/>
        <v>0</v>
      </c>
      <c r="T269" s="224"/>
      <c r="U269" s="196">
        <f t="shared" si="16"/>
        <v>2224086.1099646925</v>
      </c>
      <c r="V269" s="196">
        <f t="shared" si="17"/>
        <v>2224086.1099646925</v>
      </c>
      <c r="W269" s="196">
        <f t="shared" si="18"/>
        <v>3864940.0373201505</v>
      </c>
      <c r="X269" s="200">
        <f t="shared" si="19"/>
        <v>3.8649400373201503</v>
      </c>
      <c r="Y269" s="269">
        <f t="shared" si="20"/>
        <v>3864940.0373201505</v>
      </c>
      <c r="Z269" s="200">
        <f t="shared" si="21"/>
        <v>3.8649400373201503</v>
      </c>
      <c r="AA269" s="255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</row>
    <row r="270" spans="1:46" ht="19.5" customHeight="1">
      <c r="A270" s="218" t="s">
        <v>361</v>
      </c>
      <c r="B270" s="219">
        <v>319.26998900000001</v>
      </c>
      <c r="C270" s="220">
        <v>324.32998700000002</v>
      </c>
      <c r="D270" s="220">
        <v>297.45001200000002</v>
      </c>
      <c r="E270" s="220">
        <v>319.13000499999998</v>
      </c>
      <c r="F270" s="220">
        <v>313.11309799999998</v>
      </c>
      <c r="G270" s="220">
        <v>1621173600</v>
      </c>
      <c r="H270" s="225" t="s">
        <v>361</v>
      </c>
      <c r="I270" s="220">
        <v>59.115001999999997</v>
      </c>
      <c r="J270" s="220">
        <v>60.919998</v>
      </c>
      <c r="K270" s="220">
        <v>51.200001</v>
      </c>
      <c r="L270" s="220">
        <v>58.595001000000003</v>
      </c>
      <c r="M270" s="220">
        <v>58.201542000000003</v>
      </c>
      <c r="N270" s="220">
        <v>116862600</v>
      </c>
      <c r="O270" s="220"/>
      <c r="P270" s="196">
        <f t="shared" si="23"/>
        <v>1767029.7742574264</v>
      </c>
      <c r="Q270" s="196">
        <f t="shared" si="141"/>
        <v>957407.11650408315</v>
      </c>
      <c r="R270" s="196">
        <f t="shared" si="142"/>
        <v>970122.67952180223</v>
      </c>
      <c r="S270" s="196">
        <f t="shared" si="26"/>
        <v>0</v>
      </c>
      <c r="T270" s="224"/>
      <c r="U270" s="196">
        <f t="shared" si="16"/>
        <v>2168238.6143211285</v>
      </c>
      <c r="V270" s="196">
        <f t="shared" si="17"/>
        <v>2168238.6143211285</v>
      </c>
      <c r="W270" s="196">
        <f t="shared" si="18"/>
        <v>3694559.5702833119</v>
      </c>
      <c r="X270" s="200">
        <f t="shared" si="19"/>
        <v>3.6945595702833121</v>
      </c>
      <c r="Y270" s="269">
        <f t="shared" si="20"/>
        <v>3694559.5702833119</v>
      </c>
      <c r="Z270" s="200">
        <f t="shared" si="21"/>
        <v>3.6945595702833121</v>
      </c>
      <c r="AA270" s="255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</row>
    <row r="271" spans="1:46" ht="19.5" customHeight="1">
      <c r="A271" s="218" t="s">
        <v>362</v>
      </c>
      <c r="B271" s="219">
        <v>323.07000699999998</v>
      </c>
      <c r="C271" s="220">
        <v>342.79998799999998</v>
      </c>
      <c r="D271" s="220">
        <v>322.80999800000001</v>
      </c>
      <c r="E271" s="220">
        <v>337.98998999999998</v>
      </c>
      <c r="F271" s="220">
        <v>332.03634599999998</v>
      </c>
      <c r="G271" s="220">
        <v>771139800</v>
      </c>
      <c r="H271" s="225" t="s">
        <v>362</v>
      </c>
      <c r="I271" s="220">
        <v>60.115001999999997</v>
      </c>
      <c r="J271" s="220">
        <v>67.449996999999996</v>
      </c>
      <c r="K271" s="220">
        <v>60.009998000000003</v>
      </c>
      <c r="L271" s="220">
        <v>65.535004000000001</v>
      </c>
      <c r="M271" s="220">
        <v>65.094939999999994</v>
      </c>
      <c r="N271" s="220">
        <v>56411400</v>
      </c>
      <c r="O271" s="220"/>
      <c r="P271" s="196">
        <f t="shared" si="23"/>
        <v>1917683.1564356443</v>
      </c>
      <c r="Q271" s="196">
        <f t="shared" si="141"/>
        <v>1122148.3989149882</v>
      </c>
      <c r="R271" s="196">
        <f t="shared" si="142"/>
        <v>970122.67952180223</v>
      </c>
      <c r="S271" s="196">
        <f t="shared" si="26"/>
        <v>0</v>
      </c>
      <c r="T271" s="224"/>
      <c r="U271" s="196">
        <f t="shared" si="16"/>
        <v>2273695.9818458809</v>
      </c>
      <c r="V271" s="196">
        <f t="shared" si="17"/>
        <v>2273695.9818458809</v>
      </c>
      <c r="W271" s="196">
        <f t="shared" si="18"/>
        <v>4009954.2348724348</v>
      </c>
      <c r="X271" s="200">
        <f t="shared" si="19"/>
        <v>4.0099542348724349</v>
      </c>
      <c r="Y271" s="269">
        <f t="shared" si="20"/>
        <v>4009954.2348724348</v>
      </c>
      <c r="Z271" s="200">
        <f t="shared" si="21"/>
        <v>4.0099542348724349</v>
      </c>
      <c r="AA271" s="255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</row>
    <row r="272" spans="1:46" ht="19.5" customHeight="1">
      <c r="A272" s="218" t="s">
        <v>363</v>
      </c>
      <c r="B272" s="219">
        <v>339.23001099999999</v>
      </c>
      <c r="C272" s="220">
        <v>340</v>
      </c>
      <c r="D272" s="220">
        <v>316</v>
      </c>
      <c r="E272" s="220">
        <v>333.92999300000002</v>
      </c>
      <c r="F272" s="220">
        <v>328.047821</v>
      </c>
      <c r="G272" s="220">
        <v>965410800</v>
      </c>
      <c r="H272" s="225" t="s">
        <v>363</v>
      </c>
      <c r="I272" s="220">
        <v>66.040001000000004</v>
      </c>
      <c r="J272" s="220">
        <v>66.334998999999996</v>
      </c>
      <c r="K272" s="220">
        <v>57.189999</v>
      </c>
      <c r="L272" s="220">
        <v>63.689999</v>
      </c>
      <c r="M272" s="220">
        <v>63.262321</v>
      </c>
      <c r="N272" s="220">
        <v>75861400</v>
      </c>
      <c r="O272" s="220"/>
      <c r="P272" s="196">
        <f t="shared" si="23"/>
        <v>1877227.7227722779</v>
      </c>
      <c r="Q272" s="196">
        <f t="shared" si="141"/>
        <v>1069416.2298055696</v>
      </c>
      <c r="R272" s="196">
        <f t="shared" si="142"/>
        <v>970122.67952180223</v>
      </c>
      <c r="S272" s="196">
        <f t="shared" si="26"/>
        <v>0</v>
      </c>
      <c r="T272" s="224"/>
      <c r="U272" s="196">
        <f t="shared" si="16"/>
        <v>2245377.1782815242</v>
      </c>
      <c r="V272" s="196">
        <f t="shared" si="17"/>
        <v>2245377.1782815242</v>
      </c>
      <c r="W272" s="196">
        <f t="shared" si="18"/>
        <v>3916766.6320996499</v>
      </c>
      <c r="X272" s="200">
        <f t="shared" si="19"/>
        <v>3.9167666320996499</v>
      </c>
      <c r="Y272" s="269">
        <f t="shared" si="20"/>
        <v>3916766.6320996499</v>
      </c>
      <c r="Z272" s="200">
        <f t="shared" si="21"/>
        <v>3.9167666320996499</v>
      </c>
      <c r="AA272" s="255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</row>
    <row r="273" spans="1:46" ht="19.5" customHeight="1">
      <c r="A273" s="218" t="s">
        <v>364</v>
      </c>
      <c r="B273" s="219">
        <v>335.29998799999998</v>
      </c>
      <c r="C273" s="220">
        <v>355.23001099999999</v>
      </c>
      <c r="D273" s="220">
        <v>328.27999899999998</v>
      </c>
      <c r="E273" s="220">
        <v>354.42999300000002</v>
      </c>
      <c r="F273" s="220">
        <v>348.18679800000001</v>
      </c>
      <c r="G273" s="220">
        <v>751288500</v>
      </c>
      <c r="H273" s="225" t="s">
        <v>364</v>
      </c>
      <c r="I273" s="220">
        <v>64.260002</v>
      </c>
      <c r="J273" s="220">
        <v>72.120002999999997</v>
      </c>
      <c r="K273" s="220">
        <v>61.57</v>
      </c>
      <c r="L273" s="220">
        <v>71.809997999999993</v>
      </c>
      <c r="M273" s="220">
        <v>71.327797000000004</v>
      </c>
      <c r="N273" s="220">
        <v>45817600</v>
      </c>
      <c r="O273" s="220"/>
      <c r="P273" s="196">
        <f t="shared" si="23"/>
        <v>1950178.2118811887</v>
      </c>
      <c r="Q273" s="196">
        <f t="shared" si="141"/>
        <v>1151319.4338249408</v>
      </c>
      <c r="R273" s="196">
        <f t="shared" si="142"/>
        <v>970122.67952180223</v>
      </c>
      <c r="S273" s="196">
        <f t="shared" si="26"/>
        <v>0</v>
      </c>
      <c r="T273" s="224"/>
      <c r="U273" s="196">
        <f t="shared" ref="U273:U305" si="143">P273*0.7+R273*0.96</f>
        <v>2296442.520657762</v>
      </c>
      <c r="V273" s="196">
        <f t="shared" ref="V273:V305" si="144">U273+S273</f>
        <v>2296442.520657762</v>
      </c>
      <c r="W273" s="196">
        <f t="shared" ref="W273:W305" si="145">P273+Q273+R273</f>
        <v>4071620.3252279316</v>
      </c>
      <c r="X273" s="200">
        <f t="shared" ref="X273:X305" si="146">W273/1000000</f>
        <v>4.0716203252279319</v>
      </c>
      <c r="Y273" s="269">
        <f t="shared" ref="Y273:Y305" si="147">SUM(P273:S273)</f>
        <v>4071620.3252279316</v>
      </c>
      <c r="Z273" s="200">
        <f t="shared" ref="Z273:Z305" si="148">Y273/1000000</f>
        <v>4.0716203252279319</v>
      </c>
      <c r="AA273" s="255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</row>
    <row r="274" spans="1:46" ht="19.5" customHeight="1">
      <c r="A274" s="218" t="s">
        <v>365</v>
      </c>
      <c r="B274" s="219">
        <v>354.07000699999998</v>
      </c>
      <c r="C274" s="220">
        <v>368.89001500000001</v>
      </c>
      <c r="D274" s="220">
        <v>352.040009</v>
      </c>
      <c r="E274" s="220">
        <v>364.57000699999998</v>
      </c>
      <c r="F274" s="220">
        <v>358.56356799999998</v>
      </c>
      <c r="G274" s="220">
        <v>813285700</v>
      </c>
      <c r="H274" s="225" t="s">
        <v>365</v>
      </c>
      <c r="I274" s="220">
        <v>71.639999000000003</v>
      </c>
      <c r="J274" s="220">
        <v>77.639999000000003</v>
      </c>
      <c r="K274" s="220">
        <v>70.730002999999996</v>
      </c>
      <c r="L274" s="220">
        <v>75.800003000000004</v>
      </c>
      <c r="M274" s="220">
        <v>75.291015999999999</v>
      </c>
      <c r="N274" s="220">
        <v>55284600</v>
      </c>
      <c r="O274" s="220"/>
      <c r="P274" s="196">
        <f t="shared" ref="P274:P305" si="149">P273*D274/D273</f>
        <v>2091326.7861386146</v>
      </c>
      <c r="Q274" s="196">
        <f t="shared" si="141"/>
        <v>1322605.6035146397</v>
      </c>
      <c r="R274" s="196">
        <f t="shared" si="142"/>
        <v>970122.67952180223</v>
      </c>
      <c r="S274" s="196">
        <f t="shared" ref="S274:S305" si="150">S273*(1+$S$4/12)+$S$18</f>
        <v>0</v>
      </c>
      <c r="T274" s="224"/>
      <c r="U274" s="196">
        <f t="shared" si="143"/>
        <v>2395246.5226379605</v>
      </c>
      <c r="V274" s="196">
        <f t="shared" si="144"/>
        <v>2395246.5226379605</v>
      </c>
      <c r="W274" s="196">
        <f t="shared" si="145"/>
        <v>4384055.0691750562</v>
      </c>
      <c r="X274" s="200">
        <f t="shared" si="146"/>
        <v>4.3840550691750559</v>
      </c>
      <c r="Y274" s="269">
        <f t="shared" si="147"/>
        <v>4384055.0691750562</v>
      </c>
      <c r="Z274" s="200">
        <f t="shared" si="148"/>
        <v>4.3840550691750559</v>
      </c>
      <c r="AA274" s="255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</row>
    <row r="275" spans="1:46" ht="19.5" customHeight="1">
      <c r="A275" s="218" t="s">
        <v>366</v>
      </c>
      <c r="B275" s="219">
        <v>366.27999899999998</v>
      </c>
      <c r="C275" s="220">
        <v>380.76001000000002</v>
      </c>
      <c r="D275" s="220">
        <v>359.959991</v>
      </c>
      <c r="E275" s="220">
        <v>379.95001200000002</v>
      </c>
      <c r="F275" s="220">
        <v>373.69018599999998</v>
      </c>
      <c r="G275" s="220">
        <v>683466500</v>
      </c>
      <c r="H275" s="225" t="s">
        <v>366</v>
      </c>
      <c r="I275" s="220">
        <v>76.510002</v>
      </c>
      <c r="J275" s="220">
        <v>82.510002</v>
      </c>
      <c r="K275" s="220">
        <v>73.800003000000004</v>
      </c>
      <c r="L275" s="220">
        <v>82.160004000000001</v>
      </c>
      <c r="M275" s="220">
        <v>81.608299000000002</v>
      </c>
      <c r="N275" s="220">
        <v>47366500</v>
      </c>
      <c r="O275" s="220"/>
      <c r="P275" s="196">
        <f t="shared" si="149"/>
        <v>2138376.1841584169</v>
      </c>
      <c r="Q275" s="196">
        <f t="shared" si="141"/>
        <v>1380012.6306681652</v>
      </c>
      <c r="R275" s="196">
        <f t="shared" si="142"/>
        <v>970122.67952180223</v>
      </c>
      <c r="S275" s="196">
        <f t="shared" si="150"/>
        <v>0</v>
      </c>
      <c r="T275" s="224"/>
      <c r="U275" s="196">
        <f t="shared" si="143"/>
        <v>2428181.101251822</v>
      </c>
      <c r="V275" s="196">
        <f t="shared" si="144"/>
        <v>2428181.101251822</v>
      </c>
      <c r="W275" s="196">
        <f t="shared" si="145"/>
        <v>4488511.4943483844</v>
      </c>
      <c r="X275" s="200">
        <f t="shared" si="146"/>
        <v>4.4885114943483844</v>
      </c>
      <c r="Y275" s="269">
        <f t="shared" si="147"/>
        <v>4488511.4943483844</v>
      </c>
      <c r="Z275" s="200">
        <f t="shared" si="148"/>
        <v>4.4885114943483844</v>
      </c>
      <c r="AA275" s="255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</row>
    <row r="276" spans="1:46" ht="19.5" customHeight="1">
      <c r="A276" s="218" t="s">
        <v>367</v>
      </c>
      <c r="B276" s="219">
        <v>381.040009</v>
      </c>
      <c r="C276" s="220">
        <v>382.77999899999998</v>
      </c>
      <c r="D276" s="220">
        <v>357.10000600000001</v>
      </c>
      <c r="E276" s="220">
        <v>357.959991</v>
      </c>
      <c r="F276" s="220">
        <v>352.0625</v>
      </c>
      <c r="G276" s="220">
        <v>931849900</v>
      </c>
      <c r="H276" s="225" t="s">
        <v>367</v>
      </c>
      <c r="I276" s="220">
        <v>82.639999000000003</v>
      </c>
      <c r="J276" s="220">
        <v>83.370002999999997</v>
      </c>
      <c r="K276" s="220">
        <v>72.730002999999996</v>
      </c>
      <c r="L276" s="220">
        <v>72.769997000000004</v>
      </c>
      <c r="M276" s="220">
        <v>72.281357</v>
      </c>
      <c r="N276" s="220">
        <v>62903100</v>
      </c>
      <c r="O276" s="220"/>
      <c r="P276" s="196">
        <f t="shared" si="149"/>
        <v>2121386.1742574265</v>
      </c>
      <c r="Q276" s="196">
        <f t="shared" si="141"/>
        <v>1360004.3182726367</v>
      </c>
      <c r="R276" s="196">
        <f t="shared" si="142"/>
        <v>970122.67952180223</v>
      </c>
      <c r="S276" s="196">
        <f t="shared" si="150"/>
        <v>0</v>
      </c>
      <c r="T276" s="224"/>
      <c r="U276" s="196">
        <f t="shared" si="143"/>
        <v>2416288.0943211284</v>
      </c>
      <c r="V276" s="196">
        <f t="shared" si="144"/>
        <v>2416288.0943211284</v>
      </c>
      <c r="W276" s="196">
        <f t="shared" si="145"/>
        <v>4451513.1720518656</v>
      </c>
      <c r="X276" s="200">
        <f t="shared" si="146"/>
        <v>4.4515131720518655</v>
      </c>
      <c r="Y276" s="269">
        <f t="shared" si="147"/>
        <v>4451513.1720518656</v>
      </c>
      <c r="Z276" s="200">
        <f t="shared" si="148"/>
        <v>4.4515131720518655</v>
      </c>
      <c r="AA276" s="255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</row>
    <row r="277" spans="1:46" ht="19.5" customHeight="1">
      <c r="A277" s="218" t="s">
        <v>368</v>
      </c>
      <c r="B277" s="219">
        <v>358.60000600000001</v>
      </c>
      <c r="C277" s="220">
        <v>386.27999899999998</v>
      </c>
      <c r="D277" s="220">
        <v>350.32000699999998</v>
      </c>
      <c r="E277" s="220">
        <v>386.10998499999999</v>
      </c>
      <c r="F277" s="220">
        <v>380.16967799999998</v>
      </c>
      <c r="G277" s="220">
        <v>878747900</v>
      </c>
      <c r="H277" s="225" t="s">
        <v>368</v>
      </c>
      <c r="I277" s="220">
        <v>73.089995999999999</v>
      </c>
      <c r="J277" s="220">
        <v>84.599997999999999</v>
      </c>
      <c r="K277" s="220">
        <v>69.730002999999996</v>
      </c>
      <c r="L277" s="220">
        <v>84.540001000000004</v>
      </c>
      <c r="M277" s="220">
        <v>83.972328000000005</v>
      </c>
      <c r="N277" s="220">
        <v>57117800</v>
      </c>
      <c r="O277" s="220"/>
      <c r="P277" s="196">
        <f t="shared" si="149"/>
        <v>2081108.9524752479</v>
      </c>
      <c r="Q277" s="196">
        <f t="shared" si="141"/>
        <v>1303906.2461356411</v>
      </c>
      <c r="R277" s="196">
        <f t="shared" si="142"/>
        <v>970122.67952180223</v>
      </c>
      <c r="S277" s="196">
        <f t="shared" si="150"/>
        <v>0</v>
      </c>
      <c r="T277" s="224"/>
      <c r="U277" s="196">
        <f t="shared" si="143"/>
        <v>2388094.0390736032</v>
      </c>
      <c r="V277" s="196">
        <f t="shared" si="144"/>
        <v>2388094.0390736032</v>
      </c>
      <c r="W277" s="196">
        <f t="shared" si="145"/>
        <v>4355137.8781326907</v>
      </c>
      <c r="X277" s="200">
        <f t="shared" si="146"/>
        <v>4.355137878132691</v>
      </c>
      <c r="Y277" s="269">
        <f t="shared" si="147"/>
        <v>4355137.8781326907</v>
      </c>
      <c r="Z277" s="200">
        <f t="shared" si="148"/>
        <v>4.355137878132691</v>
      </c>
      <c r="AA277" s="255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</row>
    <row r="278" spans="1:46" ht="19.5" customHeight="1">
      <c r="A278" s="218" t="s">
        <v>369</v>
      </c>
      <c r="B278" s="219">
        <v>386.55999800000001</v>
      </c>
      <c r="C278" s="220">
        <v>408.709991</v>
      </c>
      <c r="D278" s="220">
        <v>384.42001299999998</v>
      </c>
      <c r="E278" s="220">
        <v>393.82000699999998</v>
      </c>
      <c r="F278" s="220">
        <v>387.76113900000001</v>
      </c>
      <c r="G278" s="220">
        <v>922244500</v>
      </c>
      <c r="H278" s="225" t="s">
        <v>369</v>
      </c>
      <c r="I278" s="220">
        <v>84.739998</v>
      </c>
      <c r="J278" s="220">
        <v>94.540001000000004</v>
      </c>
      <c r="K278" s="220">
        <v>83.790001000000004</v>
      </c>
      <c r="L278" s="220">
        <v>87.610000999999997</v>
      </c>
      <c r="M278" s="220">
        <v>87.021705999999995</v>
      </c>
      <c r="N278" s="220">
        <v>62336900</v>
      </c>
      <c r="O278" s="220"/>
      <c r="P278" s="196">
        <f t="shared" si="149"/>
        <v>2283683.2455445551</v>
      </c>
      <c r="Q278" s="196">
        <f t="shared" si="141"/>
        <v>1566819.173485646</v>
      </c>
      <c r="R278" s="196">
        <f t="shared" si="142"/>
        <v>970122.67952180223</v>
      </c>
      <c r="S278" s="196">
        <f t="shared" si="150"/>
        <v>0</v>
      </c>
      <c r="T278" s="224"/>
      <c r="U278" s="196">
        <f t="shared" si="143"/>
        <v>2529896.0442221183</v>
      </c>
      <c r="V278" s="196">
        <f t="shared" si="144"/>
        <v>2529896.0442221183</v>
      </c>
      <c r="W278" s="196">
        <f t="shared" si="145"/>
        <v>4820625.0985520035</v>
      </c>
      <c r="X278" s="200">
        <f t="shared" si="146"/>
        <v>4.8206250985520036</v>
      </c>
      <c r="Y278" s="269">
        <f t="shared" si="147"/>
        <v>4820625.0985520035</v>
      </c>
      <c r="Z278" s="200">
        <f t="shared" si="148"/>
        <v>4.8206250985520036</v>
      </c>
      <c r="AA278" s="255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</row>
    <row r="279" spans="1:46" ht="19.5" customHeight="1">
      <c r="A279" s="218" t="s">
        <v>370</v>
      </c>
      <c r="B279" s="272">
        <v>398.27999899999998</v>
      </c>
      <c r="C279" s="273">
        <v>404.57998700000002</v>
      </c>
      <c r="D279" s="273">
        <v>377.47000100000002</v>
      </c>
      <c r="E279" s="273">
        <v>397.85000600000001</v>
      </c>
      <c r="F279" s="273">
        <v>391.72909499999997</v>
      </c>
      <c r="G279" s="273">
        <v>1232817200</v>
      </c>
      <c r="H279" s="275" t="s">
        <v>370</v>
      </c>
      <c r="I279" s="273">
        <v>89.650002000000001</v>
      </c>
      <c r="J279" s="273">
        <v>92.25</v>
      </c>
      <c r="K279" s="273">
        <v>80.330001999999993</v>
      </c>
      <c r="L279" s="273">
        <v>89.019997000000004</v>
      </c>
      <c r="M279" s="273">
        <v>88.422225999999995</v>
      </c>
      <c r="N279" s="273">
        <v>101761400</v>
      </c>
      <c r="O279" s="273"/>
      <c r="P279" s="196">
        <f t="shared" si="149"/>
        <v>2242396.0455445554</v>
      </c>
      <c r="Q279" s="196">
        <f t="shared" si="141"/>
        <v>1502119.4156536681</v>
      </c>
      <c r="R279" s="196">
        <f t="shared" si="142"/>
        <v>970122.67952180223</v>
      </c>
      <c r="S279" s="196">
        <f t="shared" si="150"/>
        <v>0</v>
      </c>
      <c r="T279" s="274">
        <f>(P279-P267)/P267</f>
        <v>0.26629543448348447</v>
      </c>
      <c r="U279" s="196">
        <f t="shared" si="143"/>
        <v>2500995.0042221188</v>
      </c>
      <c r="V279" s="196">
        <f t="shared" si="144"/>
        <v>2500995.0042221188</v>
      </c>
      <c r="W279" s="196">
        <f t="shared" si="145"/>
        <v>4714638.1407200256</v>
      </c>
      <c r="X279" s="200">
        <f t="shared" si="146"/>
        <v>4.7146381407200257</v>
      </c>
      <c r="Y279" s="269">
        <f t="shared" si="147"/>
        <v>4714638.1407200256</v>
      </c>
      <c r="Z279" s="200">
        <f t="shared" si="148"/>
        <v>4.7146381407200257</v>
      </c>
      <c r="AA279" s="255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</row>
    <row r="280" spans="1:46" ht="19.5" customHeight="1">
      <c r="A280" s="218" t="s">
        <v>371</v>
      </c>
      <c r="B280" s="219">
        <v>399.04998799999998</v>
      </c>
      <c r="C280" s="220">
        <v>402.27999899999998</v>
      </c>
      <c r="D280" s="220">
        <v>334.14999399999999</v>
      </c>
      <c r="E280" s="220">
        <v>363.04998799999998</v>
      </c>
      <c r="F280" s="220">
        <v>357.921021</v>
      </c>
      <c r="G280" s="220">
        <v>1847203000</v>
      </c>
      <c r="H280" s="225" t="s">
        <v>371</v>
      </c>
      <c r="I280" s="220">
        <v>89.650002000000001</v>
      </c>
      <c r="J280" s="220">
        <v>91.099997999999999</v>
      </c>
      <c r="K280" s="220">
        <v>62.369999</v>
      </c>
      <c r="L280" s="220">
        <v>73.709998999999996</v>
      </c>
      <c r="M280" s="220">
        <v>73.215050000000005</v>
      </c>
      <c r="N280" s="220">
        <v>235423300</v>
      </c>
      <c r="O280" s="220"/>
      <c r="P280" s="196">
        <f t="shared" si="149"/>
        <v>1985049.4693069314</v>
      </c>
      <c r="Q280" s="196">
        <f>((Q279+R279)/2)*K280/K279</f>
        <v>959751.855874795</v>
      </c>
      <c r="R280" s="196">
        <f>(Q279+R279)/2</f>
        <v>1236121.0475877351</v>
      </c>
      <c r="S280" s="196">
        <f t="shared" si="150"/>
        <v>0</v>
      </c>
      <c r="T280" s="224"/>
      <c r="U280" s="196">
        <f t="shared" si="143"/>
        <v>2576210.8341990774</v>
      </c>
      <c r="V280" s="196">
        <f t="shared" si="144"/>
        <v>2576210.8341990774</v>
      </c>
      <c r="W280" s="196">
        <f t="shared" si="145"/>
        <v>4180922.3727694615</v>
      </c>
      <c r="X280" s="200">
        <f t="shared" si="146"/>
        <v>4.1809223727694613</v>
      </c>
      <c r="Y280" s="269">
        <f t="shared" si="147"/>
        <v>4180922.3727694615</v>
      </c>
      <c r="Z280" s="200">
        <f t="shared" si="148"/>
        <v>4.1809223727694613</v>
      </c>
      <c r="AA280" s="255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</row>
    <row r="281" spans="1:46" ht="19.5" customHeight="1">
      <c r="A281" s="218" t="s">
        <v>372</v>
      </c>
      <c r="B281" s="219">
        <v>364.42999300000002</v>
      </c>
      <c r="C281" s="220">
        <v>370.10000600000001</v>
      </c>
      <c r="D281" s="220">
        <v>318.26001000000002</v>
      </c>
      <c r="E281" s="220">
        <v>346.79998799999998</v>
      </c>
      <c r="F281" s="220">
        <v>341.90060399999999</v>
      </c>
      <c r="G281" s="220">
        <v>1522923600</v>
      </c>
      <c r="H281" s="225" t="s">
        <v>372</v>
      </c>
      <c r="I281" s="220">
        <v>74.139999000000003</v>
      </c>
      <c r="J281" s="220">
        <v>76.449996999999996</v>
      </c>
      <c r="K281" s="220">
        <v>56.119999</v>
      </c>
      <c r="L281" s="220">
        <v>66.669998000000007</v>
      </c>
      <c r="M281" s="220">
        <v>66.222313</v>
      </c>
      <c r="N281" s="220">
        <v>159010100</v>
      </c>
      <c r="O281" s="220"/>
      <c r="P281" s="196">
        <f t="shared" si="149"/>
        <v>1890653.5247524763</v>
      </c>
      <c r="Q281" s="196">
        <f t="shared" ref="Q281:Q291" si="151">Q280*K281/K280</f>
        <v>863576.62426676718</v>
      </c>
      <c r="R281" s="196">
        <f t="shared" ref="R281:R291" si="152">R280</f>
        <v>1236121.0475877351</v>
      </c>
      <c r="S281" s="196">
        <f t="shared" si="150"/>
        <v>0</v>
      </c>
      <c r="T281" s="224"/>
      <c r="U281" s="196">
        <f t="shared" si="143"/>
        <v>2510133.6730109593</v>
      </c>
      <c r="V281" s="196">
        <f t="shared" si="144"/>
        <v>2510133.6730109593</v>
      </c>
      <c r="W281" s="196">
        <f t="shared" si="145"/>
        <v>3990351.1966069783</v>
      </c>
      <c r="X281" s="200">
        <f t="shared" si="146"/>
        <v>3.9903511966069782</v>
      </c>
      <c r="Y281" s="269">
        <f t="shared" si="147"/>
        <v>3990351.1966069783</v>
      </c>
      <c r="Z281" s="200">
        <f t="shared" si="148"/>
        <v>3.9903511966069782</v>
      </c>
      <c r="AA281" s="255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</row>
    <row r="282" spans="1:46" ht="19.5" customHeight="1">
      <c r="A282" s="218" t="s">
        <v>373</v>
      </c>
      <c r="B282" s="219">
        <v>345.75</v>
      </c>
      <c r="C282" s="220">
        <v>371.82998700000002</v>
      </c>
      <c r="D282" s="220">
        <v>317.45001200000002</v>
      </c>
      <c r="E282" s="220">
        <v>362.540009</v>
      </c>
      <c r="F282" s="220">
        <v>357.41830399999998</v>
      </c>
      <c r="G282" s="220">
        <v>1686792800</v>
      </c>
      <c r="H282" s="225" t="s">
        <v>373</v>
      </c>
      <c r="I282" s="220">
        <v>66.120002999999997</v>
      </c>
      <c r="J282" s="220">
        <v>75.860000999999997</v>
      </c>
      <c r="K282" s="220">
        <v>55.43</v>
      </c>
      <c r="L282" s="220">
        <v>71.919998000000007</v>
      </c>
      <c r="M282" s="220">
        <v>71.437056999999996</v>
      </c>
      <c r="N282" s="220">
        <v>174080200</v>
      </c>
      <c r="O282" s="220"/>
      <c r="P282" s="196">
        <f t="shared" si="149"/>
        <v>1885841.6554455457</v>
      </c>
      <c r="Q282" s="196">
        <f t="shared" si="151"/>
        <v>852958.89408527792</v>
      </c>
      <c r="R282" s="196">
        <f t="shared" si="152"/>
        <v>1236121.0475877351</v>
      </c>
      <c r="S282" s="196">
        <f t="shared" si="150"/>
        <v>0</v>
      </c>
      <c r="T282" s="224"/>
      <c r="U282" s="196">
        <f t="shared" si="143"/>
        <v>2506765.3644961077</v>
      </c>
      <c r="V282" s="196">
        <f t="shared" si="144"/>
        <v>2506765.3644961077</v>
      </c>
      <c r="W282" s="196">
        <f t="shared" si="145"/>
        <v>3974921.5971185588</v>
      </c>
      <c r="X282" s="200">
        <f t="shared" si="146"/>
        <v>3.9749215971185587</v>
      </c>
      <c r="Y282" s="269">
        <f t="shared" si="147"/>
        <v>3974921.5971185588</v>
      </c>
      <c r="Z282" s="200">
        <f t="shared" si="148"/>
        <v>3.9749215971185587</v>
      </c>
      <c r="AA282" s="255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</row>
    <row r="283" spans="1:46" ht="19.5" customHeight="1">
      <c r="A283" s="218" t="s">
        <v>374</v>
      </c>
      <c r="B283" s="219">
        <v>362.80999800000001</v>
      </c>
      <c r="C283" s="220">
        <v>369.30999800000001</v>
      </c>
      <c r="D283" s="220">
        <v>312.60000600000001</v>
      </c>
      <c r="E283" s="220">
        <v>313.25</v>
      </c>
      <c r="F283" s="220">
        <v>309.20636000000002</v>
      </c>
      <c r="G283" s="220">
        <v>1501959100</v>
      </c>
      <c r="H283" s="225" t="s">
        <v>374</v>
      </c>
      <c r="I283" s="220">
        <v>72.220000999999996</v>
      </c>
      <c r="J283" s="220">
        <v>74.769997000000004</v>
      </c>
      <c r="K283" s="220">
        <v>53.009998000000003</v>
      </c>
      <c r="L283" s="220">
        <v>53.200001</v>
      </c>
      <c r="M283" s="220">
        <v>52.842765999999997</v>
      </c>
      <c r="N283" s="220">
        <v>159000700</v>
      </c>
      <c r="O283" s="220"/>
      <c r="P283" s="196">
        <f t="shared" si="149"/>
        <v>1857029.7386138623</v>
      </c>
      <c r="Q283" s="196">
        <f t="shared" si="151"/>
        <v>815719.81363057543</v>
      </c>
      <c r="R283" s="196">
        <f t="shared" si="152"/>
        <v>1236121.0475877351</v>
      </c>
      <c r="S283" s="196">
        <f t="shared" si="150"/>
        <v>0</v>
      </c>
      <c r="T283" s="224"/>
      <c r="U283" s="196">
        <f t="shared" si="143"/>
        <v>2486597.0227139294</v>
      </c>
      <c r="V283" s="196">
        <f t="shared" si="144"/>
        <v>2486597.0227139294</v>
      </c>
      <c r="W283" s="196">
        <f t="shared" si="145"/>
        <v>3908870.599832173</v>
      </c>
      <c r="X283" s="200">
        <f t="shared" si="146"/>
        <v>3.9088705998321731</v>
      </c>
      <c r="Y283" s="269">
        <f t="shared" si="147"/>
        <v>3908870.599832173</v>
      </c>
      <c r="Z283" s="200">
        <f t="shared" si="148"/>
        <v>3.9088705998321731</v>
      </c>
      <c r="AA283" s="255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</row>
    <row r="284" spans="1:46" ht="19.5" customHeight="1">
      <c r="A284" s="218" t="s">
        <v>375</v>
      </c>
      <c r="B284" s="219">
        <v>312.82998700000002</v>
      </c>
      <c r="C284" s="220">
        <v>330.290009</v>
      </c>
      <c r="D284" s="220">
        <v>280.209991</v>
      </c>
      <c r="E284" s="220">
        <v>308.27999899999998</v>
      </c>
      <c r="F284" s="220">
        <v>304.300568</v>
      </c>
      <c r="G284" s="220">
        <v>1951162500</v>
      </c>
      <c r="H284" s="225" t="s">
        <v>375</v>
      </c>
      <c r="I284" s="220">
        <v>53.060001</v>
      </c>
      <c r="J284" s="220">
        <v>59.060001</v>
      </c>
      <c r="K284" s="220">
        <v>41.959999000000003</v>
      </c>
      <c r="L284" s="220">
        <v>50.669998</v>
      </c>
      <c r="M284" s="220">
        <v>50.329754000000001</v>
      </c>
      <c r="N284" s="220">
        <v>197881600</v>
      </c>
      <c r="O284" s="220"/>
      <c r="P284" s="196">
        <f t="shared" si="149"/>
        <v>1664613.8079207928</v>
      </c>
      <c r="Q284" s="196">
        <f t="shared" si="151"/>
        <v>645682.01953561907</v>
      </c>
      <c r="R284" s="196">
        <f t="shared" si="152"/>
        <v>1236121.0475877351</v>
      </c>
      <c r="S284" s="196">
        <f t="shared" si="150"/>
        <v>0</v>
      </c>
      <c r="T284" s="224"/>
      <c r="U284" s="196">
        <f t="shared" si="143"/>
        <v>2351905.8712287806</v>
      </c>
      <c r="V284" s="196">
        <f t="shared" si="144"/>
        <v>2351905.8712287806</v>
      </c>
      <c r="W284" s="196">
        <f t="shared" si="145"/>
        <v>3546416.875044147</v>
      </c>
      <c r="X284" s="200">
        <f t="shared" si="146"/>
        <v>3.5464168750441472</v>
      </c>
      <c r="Y284" s="269">
        <f t="shared" si="147"/>
        <v>3546416.875044147</v>
      </c>
      <c r="Z284" s="200">
        <f t="shared" si="148"/>
        <v>3.5464168750441472</v>
      </c>
      <c r="AA284" s="255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</row>
    <row r="285" spans="1:46" ht="19.5" customHeight="1">
      <c r="A285" s="218" t="s">
        <v>376</v>
      </c>
      <c r="B285" s="219">
        <v>310.47000100000002</v>
      </c>
      <c r="C285" s="220">
        <v>314.55999800000001</v>
      </c>
      <c r="D285" s="220">
        <v>269.27999899999998</v>
      </c>
      <c r="E285" s="220">
        <v>280.27999899999998</v>
      </c>
      <c r="F285" s="220">
        <v>276.66198700000001</v>
      </c>
      <c r="G285" s="220">
        <v>1359608000</v>
      </c>
      <c r="H285" s="225" t="s">
        <v>376</v>
      </c>
      <c r="I285" s="220">
        <v>51.41</v>
      </c>
      <c r="J285" s="220">
        <v>52.700001</v>
      </c>
      <c r="K285" s="220">
        <v>38.240001999999997</v>
      </c>
      <c r="L285" s="220">
        <v>41.41</v>
      </c>
      <c r="M285" s="220">
        <v>41.131934999999999</v>
      </c>
      <c r="N285" s="220">
        <v>129226100</v>
      </c>
      <c r="O285" s="220"/>
      <c r="P285" s="196">
        <f t="shared" si="149"/>
        <v>1599683.1623762383</v>
      </c>
      <c r="Q285" s="196">
        <f t="shared" si="151"/>
        <v>588438.56784663198</v>
      </c>
      <c r="R285" s="196">
        <f t="shared" si="152"/>
        <v>1236121.0475877351</v>
      </c>
      <c r="S285" s="196">
        <f t="shared" si="150"/>
        <v>0</v>
      </c>
      <c r="T285" s="224"/>
      <c r="U285" s="196">
        <f t="shared" si="143"/>
        <v>2306454.4193475926</v>
      </c>
      <c r="V285" s="196">
        <f t="shared" si="144"/>
        <v>2306454.4193475926</v>
      </c>
      <c r="W285" s="196">
        <f t="shared" si="145"/>
        <v>3424242.7778106052</v>
      </c>
      <c r="X285" s="200">
        <f t="shared" si="146"/>
        <v>3.4242427778106053</v>
      </c>
      <c r="Y285" s="269">
        <f t="shared" si="147"/>
        <v>3424242.7778106052</v>
      </c>
      <c r="Z285" s="200">
        <f t="shared" si="148"/>
        <v>3.4242427778106053</v>
      </c>
      <c r="AA285" s="255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</row>
    <row r="286" spans="1:46" ht="19.5" customHeight="1">
      <c r="A286" s="218" t="s">
        <v>377</v>
      </c>
      <c r="B286" s="219">
        <v>278.95001200000002</v>
      </c>
      <c r="C286" s="220">
        <v>316.39001500000001</v>
      </c>
      <c r="D286" s="220">
        <v>276.75</v>
      </c>
      <c r="E286" s="220">
        <v>315.459991</v>
      </c>
      <c r="F286" s="220">
        <v>311.98644999999999</v>
      </c>
      <c r="G286" s="220">
        <v>1178025500</v>
      </c>
      <c r="H286" s="225" t="s">
        <v>377</v>
      </c>
      <c r="I286" s="220">
        <v>40.98</v>
      </c>
      <c r="J286" s="220">
        <v>52.299999</v>
      </c>
      <c r="K286" s="220">
        <v>40.340000000000003</v>
      </c>
      <c r="L286" s="220">
        <v>52.02</v>
      </c>
      <c r="M286" s="220">
        <v>51.670692000000003</v>
      </c>
      <c r="N286" s="220">
        <v>87270500</v>
      </c>
      <c r="O286" s="220"/>
      <c r="P286" s="196">
        <f t="shared" si="149"/>
        <v>1644059.4059405949</v>
      </c>
      <c r="Q286" s="196">
        <f t="shared" si="151"/>
        <v>620753.41489085532</v>
      </c>
      <c r="R286" s="196">
        <f t="shared" si="152"/>
        <v>1236121.0475877351</v>
      </c>
      <c r="S286" s="196">
        <f t="shared" si="150"/>
        <v>0</v>
      </c>
      <c r="T286" s="224"/>
      <c r="U286" s="196">
        <f t="shared" si="143"/>
        <v>2337517.7898426419</v>
      </c>
      <c r="V286" s="196">
        <f t="shared" si="144"/>
        <v>2337517.7898426419</v>
      </c>
      <c r="W286" s="196">
        <f t="shared" si="145"/>
        <v>3500933.8684191853</v>
      </c>
      <c r="X286" s="200">
        <f t="shared" si="146"/>
        <v>3.5009338684191853</v>
      </c>
      <c r="Y286" s="269">
        <f t="shared" si="147"/>
        <v>3500933.8684191853</v>
      </c>
      <c r="Z286" s="200">
        <f t="shared" si="148"/>
        <v>3.5009338684191853</v>
      </c>
      <c r="AA286" s="255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</row>
    <row r="287" spans="1:46" ht="19.5" customHeight="1">
      <c r="A287" s="218" t="s">
        <v>378</v>
      </c>
      <c r="B287" s="219">
        <v>313.64999399999999</v>
      </c>
      <c r="C287" s="220">
        <v>334.42001299999998</v>
      </c>
      <c r="D287" s="220">
        <v>298.44000199999999</v>
      </c>
      <c r="E287" s="220">
        <v>299.26998900000001</v>
      </c>
      <c r="F287" s="220">
        <v>295.97470099999998</v>
      </c>
      <c r="G287" s="220">
        <v>1069920100</v>
      </c>
      <c r="H287" s="225" t="s">
        <v>378</v>
      </c>
      <c r="I287" s="220">
        <v>51.419998</v>
      </c>
      <c r="J287" s="220">
        <v>58.220001000000003</v>
      </c>
      <c r="K287" s="220">
        <v>46.099997999999999</v>
      </c>
      <c r="L287" s="220">
        <v>46.369999</v>
      </c>
      <c r="M287" s="220">
        <v>46.058627999999999</v>
      </c>
      <c r="N287" s="220">
        <v>90950200</v>
      </c>
      <c r="O287" s="220"/>
      <c r="P287" s="196">
        <f t="shared" si="149"/>
        <v>1772910.902970298</v>
      </c>
      <c r="Q287" s="196">
        <f t="shared" si="151"/>
        <v>709388.47756473965</v>
      </c>
      <c r="R287" s="196">
        <f t="shared" si="152"/>
        <v>1236121.0475877351</v>
      </c>
      <c r="S287" s="196">
        <f t="shared" si="150"/>
        <v>0</v>
      </c>
      <c r="T287" s="224"/>
      <c r="U287" s="196">
        <f t="shared" si="143"/>
        <v>2427713.8377634343</v>
      </c>
      <c r="V287" s="196">
        <f t="shared" si="144"/>
        <v>2427713.8377634343</v>
      </c>
      <c r="W287" s="196">
        <f t="shared" si="145"/>
        <v>3718420.4281227728</v>
      </c>
      <c r="X287" s="200">
        <f t="shared" si="146"/>
        <v>3.7184204281227728</v>
      </c>
      <c r="Y287" s="269">
        <f t="shared" si="147"/>
        <v>3718420.4281227728</v>
      </c>
      <c r="Z287" s="200">
        <f t="shared" si="148"/>
        <v>3.7184204281227728</v>
      </c>
      <c r="AA287" s="255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</row>
    <row r="288" spans="1:46" ht="19.5" customHeight="1">
      <c r="A288" s="218" t="s">
        <v>379</v>
      </c>
      <c r="B288" s="219">
        <v>296.72000100000002</v>
      </c>
      <c r="C288" s="220">
        <v>311.07998700000002</v>
      </c>
      <c r="D288" s="220">
        <v>267.10000600000001</v>
      </c>
      <c r="E288" s="220">
        <v>267.26001000000002</v>
      </c>
      <c r="F288" s="220">
        <v>264.31720000000001</v>
      </c>
      <c r="G288" s="220">
        <v>1370988700</v>
      </c>
      <c r="H288" s="225" t="s">
        <v>379</v>
      </c>
      <c r="I288" s="220">
        <v>45.549999</v>
      </c>
      <c r="J288" s="220">
        <v>49.959999000000003</v>
      </c>
      <c r="K288" s="220">
        <v>36.630001</v>
      </c>
      <c r="L288" s="220">
        <v>36.659999999999997</v>
      </c>
      <c r="M288" s="220">
        <v>36.413834000000001</v>
      </c>
      <c r="N288" s="220">
        <v>114239600</v>
      </c>
      <c r="O288" s="220"/>
      <c r="P288" s="196">
        <f t="shared" si="149"/>
        <v>1586732.708910892</v>
      </c>
      <c r="Q288" s="196">
        <f t="shared" si="151"/>
        <v>563663.81279636698</v>
      </c>
      <c r="R288" s="196">
        <f t="shared" si="152"/>
        <v>1236121.0475877351</v>
      </c>
      <c r="S288" s="196">
        <f t="shared" si="150"/>
        <v>0</v>
      </c>
      <c r="T288" s="224"/>
      <c r="U288" s="196">
        <f t="shared" si="143"/>
        <v>2297389.1019218499</v>
      </c>
      <c r="V288" s="196">
        <f t="shared" si="144"/>
        <v>2297389.1019218499</v>
      </c>
      <c r="W288" s="196">
        <f t="shared" si="145"/>
        <v>3386517.5692949942</v>
      </c>
      <c r="X288" s="200">
        <f t="shared" si="146"/>
        <v>3.3865175692949943</v>
      </c>
      <c r="Y288" s="269">
        <f t="shared" si="147"/>
        <v>3386517.5692949942</v>
      </c>
      <c r="Z288" s="200">
        <f t="shared" si="148"/>
        <v>3.3865175692949943</v>
      </c>
      <c r="AA288" s="255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</row>
    <row r="289" spans="1:46" ht="19.5" customHeight="1">
      <c r="A289" s="218" t="s">
        <v>380</v>
      </c>
      <c r="B289" s="219">
        <v>269.07000699999998</v>
      </c>
      <c r="C289" s="220">
        <v>284.60000600000001</v>
      </c>
      <c r="D289" s="220">
        <v>254.259995</v>
      </c>
      <c r="E289" s="220">
        <v>277.95001200000002</v>
      </c>
      <c r="F289" s="220">
        <v>275.38351399999999</v>
      </c>
      <c r="G289" s="220">
        <v>1356809000</v>
      </c>
      <c r="H289" s="225" t="s">
        <v>380</v>
      </c>
      <c r="I289" s="220">
        <v>37.139999000000003</v>
      </c>
      <c r="J289" s="220">
        <v>41.349997999999999</v>
      </c>
      <c r="K289" s="220">
        <v>32.979999999999997</v>
      </c>
      <c r="L289" s="220">
        <v>39.080002</v>
      </c>
      <c r="M289" s="220">
        <v>38.817580999999997</v>
      </c>
      <c r="N289" s="220">
        <v>128472000</v>
      </c>
      <c r="O289" s="220"/>
      <c r="P289" s="196">
        <f t="shared" si="149"/>
        <v>1510455.415841585</v>
      </c>
      <c r="Q289" s="196">
        <f t="shared" si="151"/>
        <v>507497.46214924159</v>
      </c>
      <c r="R289" s="196">
        <f t="shared" si="152"/>
        <v>1236121.0475877351</v>
      </c>
      <c r="S289" s="196">
        <f t="shared" si="150"/>
        <v>0</v>
      </c>
      <c r="T289" s="224"/>
      <c r="U289" s="196">
        <f t="shared" si="143"/>
        <v>2243994.9967733352</v>
      </c>
      <c r="V289" s="196">
        <f t="shared" si="144"/>
        <v>2243994.9967733352</v>
      </c>
      <c r="W289" s="196">
        <f t="shared" si="145"/>
        <v>3254073.9255785616</v>
      </c>
      <c r="X289" s="200">
        <f t="shared" si="146"/>
        <v>3.2540739255785618</v>
      </c>
      <c r="Y289" s="269">
        <f t="shared" si="147"/>
        <v>3254073.9255785616</v>
      </c>
      <c r="Z289" s="200">
        <f t="shared" si="148"/>
        <v>3.2540739255785618</v>
      </c>
      <c r="AA289" s="255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</row>
    <row r="290" spans="1:46" ht="19.5" customHeight="1">
      <c r="A290" s="218" t="s">
        <v>381</v>
      </c>
      <c r="B290" s="219">
        <v>281.5</v>
      </c>
      <c r="C290" s="220">
        <v>293.47000100000002</v>
      </c>
      <c r="D290" s="220">
        <v>259.07998700000002</v>
      </c>
      <c r="E290" s="220">
        <v>293.35998499999999</v>
      </c>
      <c r="F290" s="220">
        <v>290.65115400000002</v>
      </c>
      <c r="G290" s="220">
        <v>1195762800</v>
      </c>
      <c r="H290" s="225" t="s">
        <v>381</v>
      </c>
      <c r="I290" s="220">
        <v>40.110000999999997</v>
      </c>
      <c r="J290" s="220">
        <v>43.049999</v>
      </c>
      <c r="K290" s="220">
        <v>33.900002000000001</v>
      </c>
      <c r="L290" s="220">
        <v>42.900002000000001</v>
      </c>
      <c r="M290" s="220">
        <v>42.611935000000003</v>
      </c>
      <c r="N290" s="220">
        <v>105858300</v>
      </c>
      <c r="O290" s="220"/>
      <c r="P290" s="196">
        <f t="shared" si="149"/>
        <v>1539089.0316831693</v>
      </c>
      <c r="Q290" s="196">
        <f t="shared" si="151"/>
        <v>521654.48701801751</v>
      </c>
      <c r="R290" s="196">
        <f t="shared" si="152"/>
        <v>1236121.0475877351</v>
      </c>
      <c r="S290" s="196">
        <f t="shared" si="150"/>
        <v>0</v>
      </c>
      <c r="T290" s="224"/>
      <c r="U290" s="196">
        <f t="shared" si="143"/>
        <v>2264038.5278624445</v>
      </c>
      <c r="V290" s="196">
        <f t="shared" si="144"/>
        <v>2264038.5278624445</v>
      </c>
      <c r="W290" s="196">
        <f t="shared" si="145"/>
        <v>3296864.566288922</v>
      </c>
      <c r="X290" s="200">
        <f t="shared" si="146"/>
        <v>3.2968645662889218</v>
      </c>
      <c r="Y290" s="269">
        <f t="shared" si="147"/>
        <v>3296864.566288922</v>
      </c>
      <c r="Z290" s="200">
        <f t="shared" si="148"/>
        <v>3.2968645662889218</v>
      </c>
      <c r="AA290" s="255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</row>
    <row r="291" spans="1:46" ht="19.5" customHeight="1">
      <c r="A291" s="218" t="s">
        <v>382</v>
      </c>
      <c r="B291" s="272">
        <v>293.69000199999999</v>
      </c>
      <c r="C291" s="273">
        <v>296.88000499999998</v>
      </c>
      <c r="D291" s="273">
        <v>259.73001099999999</v>
      </c>
      <c r="E291" s="273">
        <v>266.27999899999998</v>
      </c>
      <c r="F291" s="273">
        <v>263.82122800000002</v>
      </c>
      <c r="G291" s="273">
        <v>1057037700</v>
      </c>
      <c r="H291" s="275" t="s">
        <v>382</v>
      </c>
      <c r="I291" s="273">
        <v>42.970001000000003</v>
      </c>
      <c r="J291" s="273">
        <v>43.720001000000003</v>
      </c>
      <c r="K291" s="273">
        <v>33.380001</v>
      </c>
      <c r="L291" s="273">
        <v>35.040000999999997</v>
      </c>
      <c r="M291" s="273">
        <v>34.80471</v>
      </c>
      <c r="N291" s="273">
        <v>98713400</v>
      </c>
      <c r="O291" s="273"/>
      <c r="P291" s="196">
        <f t="shared" si="149"/>
        <v>1542950.5603960403</v>
      </c>
      <c r="Q291" s="196">
        <f t="shared" si="151"/>
        <v>513652.69236019254</v>
      </c>
      <c r="R291" s="196">
        <f t="shared" si="152"/>
        <v>1236121.0475877351</v>
      </c>
      <c r="S291" s="196">
        <f t="shared" si="150"/>
        <v>0</v>
      </c>
      <c r="T291" s="274">
        <f>(P291-P279)/P279</f>
        <v>-0.3119188006678178</v>
      </c>
      <c r="U291" s="196">
        <f t="shared" si="143"/>
        <v>2266741.5979614537</v>
      </c>
      <c r="V291" s="196">
        <f t="shared" si="144"/>
        <v>2266741.5979614537</v>
      </c>
      <c r="W291" s="196">
        <f t="shared" si="145"/>
        <v>3292724.300343968</v>
      </c>
      <c r="X291" s="200">
        <f t="shared" si="146"/>
        <v>3.2927243003439681</v>
      </c>
      <c r="Y291" s="269">
        <f t="shared" si="147"/>
        <v>3292724.300343968</v>
      </c>
      <c r="Z291" s="200">
        <f t="shared" si="148"/>
        <v>3.2927243003439681</v>
      </c>
      <c r="AA291" s="255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</row>
    <row r="292" spans="1:46" ht="19.5" customHeight="1">
      <c r="A292" s="218" t="s">
        <v>383</v>
      </c>
      <c r="B292" s="219">
        <v>268.64999399999999</v>
      </c>
      <c r="C292" s="220">
        <v>298.26001000000002</v>
      </c>
      <c r="D292" s="220">
        <v>260.33999599999999</v>
      </c>
      <c r="E292" s="220">
        <v>294.61999500000002</v>
      </c>
      <c r="F292" s="220">
        <v>292.59835800000002</v>
      </c>
      <c r="G292" s="220">
        <v>961927300</v>
      </c>
      <c r="H292" s="225" t="s">
        <v>383</v>
      </c>
      <c r="I292" s="220">
        <v>35.639999000000003</v>
      </c>
      <c r="J292" s="220">
        <v>43.560001</v>
      </c>
      <c r="K292" s="220">
        <v>33.419998</v>
      </c>
      <c r="L292" s="220">
        <v>42.470001000000003</v>
      </c>
      <c r="M292" s="220">
        <v>42.308757999999997</v>
      </c>
      <c r="N292" s="220">
        <v>95664100</v>
      </c>
      <c r="O292" s="220"/>
      <c r="P292" s="196">
        <f t="shared" si="149"/>
        <v>1546574.2336633671</v>
      </c>
      <c r="Q292" s="196">
        <f>((Q291+R291)/2)*K292/K291</f>
        <v>875935.18780170591</v>
      </c>
      <c r="R292" s="196">
        <f>(Q291+R291)/2</f>
        <v>874886.86997396383</v>
      </c>
      <c r="S292" s="196">
        <f t="shared" si="150"/>
        <v>0</v>
      </c>
      <c r="T292" s="224"/>
      <c r="U292" s="196">
        <f t="shared" si="143"/>
        <v>1922493.3587393621</v>
      </c>
      <c r="V292" s="196">
        <f t="shared" si="144"/>
        <v>1922493.3587393621</v>
      </c>
      <c r="W292" s="196">
        <f t="shared" si="145"/>
        <v>3297396.2914390368</v>
      </c>
      <c r="X292" s="200">
        <f t="shared" si="146"/>
        <v>3.2973962914390369</v>
      </c>
      <c r="Y292" s="269">
        <f t="shared" si="147"/>
        <v>3297396.2914390368</v>
      </c>
      <c r="Z292" s="200">
        <f t="shared" si="148"/>
        <v>3.2973962914390369</v>
      </c>
      <c r="AA292" s="255"/>
      <c r="AB292" s="241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</row>
    <row r="293" spans="1:46" ht="19.5" customHeight="1">
      <c r="A293" s="218" t="s">
        <v>384</v>
      </c>
      <c r="B293" s="219">
        <v>294.41000400000001</v>
      </c>
      <c r="C293" s="220">
        <v>313.67999300000002</v>
      </c>
      <c r="D293" s="220">
        <v>290.04998799999998</v>
      </c>
      <c r="E293" s="220">
        <v>293.55999800000001</v>
      </c>
      <c r="F293" s="220">
        <v>291.54568499999999</v>
      </c>
      <c r="G293" s="220">
        <v>1094424800</v>
      </c>
      <c r="H293" s="225" t="s">
        <v>384</v>
      </c>
      <c r="I293" s="220">
        <v>42.400002000000001</v>
      </c>
      <c r="J293" s="220">
        <v>48.009998000000003</v>
      </c>
      <c r="K293" s="220">
        <v>40.75</v>
      </c>
      <c r="L293" s="220">
        <v>41.73</v>
      </c>
      <c r="M293" s="220">
        <v>41.571559999999998</v>
      </c>
      <c r="N293" s="220">
        <v>106704800</v>
      </c>
      <c r="O293" s="220"/>
      <c r="P293" s="196">
        <f t="shared" si="149"/>
        <v>1723069.2356435652</v>
      </c>
      <c r="Q293" s="196">
        <f t="shared" ref="Q293:Q303" si="153">Q292*K293/K292</f>
        <v>1068053.8910540782</v>
      </c>
      <c r="R293" s="196">
        <f t="shared" ref="R293:R303" si="154">R292</f>
        <v>874886.86997396383</v>
      </c>
      <c r="S293" s="196">
        <f t="shared" si="150"/>
        <v>0</v>
      </c>
      <c r="T293" s="224"/>
      <c r="U293" s="196">
        <f t="shared" si="143"/>
        <v>2046039.8601255007</v>
      </c>
      <c r="V293" s="196">
        <f t="shared" si="144"/>
        <v>2046039.8601255007</v>
      </c>
      <c r="W293" s="196">
        <f t="shared" si="145"/>
        <v>3666009.9966716077</v>
      </c>
      <c r="X293" s="200">
        <f t="shared" si="146"/>
        <v>3.6660099966716078</v>
      </c>
      <c r="Y293" s="269">
        <f t="shared" si="147"/>
        <v>3666009.9966716077</v>
      </c>
      <c r="Z293" s="200">
        <f t="shared" si="148"/>
        <v>3.6660099966716078</v>
      </c>
      <c r="AA293" s="255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</row>
    <row r="294" spans="1:46" ht="19.5" customHeight="1">
      <c r="A294" s="218" t="s">
        <v>385</v>
      </c>
      <c r="B294" s="219">
        <v>293.26001000000002</v>
      </c>
      <c r="C294" s="220">
        <v>321.17001299999998</v>
      </c>
      <c r="D294" s="220">
        <v>285.19000199999999</v>
      </c>
      <c r="E294" s="220">
        <v>320.92999300000002</v>
      </c>
      <c r="F294" s="220">
        <v>318.727844</v>
      </c>
      <c r="G294" s="220">
        <v>1544782600</v>
      </c>
      <c r="H294" s="225" t="s">
        <v>385</v>
      </c>
      <c r="I294" s="220">
        <v>41.639999000000003</v>
      </c>
      <c r="J294" s="220">
        <v>49.630001</v>
      </c>
      <c r="K294" s="220">
        <v>39.240001999999997</v>
      </c>
      <c r="L294" s="220">
        <v>49.57</v>
      </c>
      <c r="M294" s="220">
        <v>49.381793999999999</v>
      </c>
      <c r="N294" s="220">
        <v>141906000</v>
      </c>
      <c r="O294" s="220"/>
      <c r="P294" s="196">
        <f t="shared" si="149"/>
        <v>1694198.0316831691</v>
      </c>
      <c r="Q294" s="196">
        <f t="shared" si="153"/>
        <v>1028476.9772041671</v>
      </c>
      <c r="R294" s="196">
        <f t="shared" si="154"/>
        <v>874886.86997396383</v>
      </c>
      <c r="S294" s="196">
        <f t="shared" si="150"/>
        <v>0</v>
      </c>
      <c r="T294" s="224"/>
      <c r="U294" s="196">
        <f t="shared" si="143"/>
        <v>2025830.0173532236</v>
      </c>
      <c r="V294" s="196">
        <f t="shared" si="144"/>
        <v>2025830.0173532236</v>
      </c>
      <c r="W294" s="196">
        <f t="shared" si="145"/>
        <v>3597561.8788612997</v>
      </c>
      <c r="X294" s="200">
        <f t="shared" si="146"/>
        <v>3.5975618788612995</v>
      </c>
      <c r="Y294" s="269">
        <f t="shared" si="147"/>
        <v>3597561.8788612997</v>
      </c>
      <c r="Z294" s="200">
        <f t="shared" si="148"/>
        <v>3.5975618788612995</v>
      </c>
      <c r="AA294" s="255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</row>
    <row r="295" spans="1:46" ht="19.5" customHeight="1">
      <c r="A295" s="218" t="s">
        <v>386</v>
      </c>
      <c r="B295" s="219">
        <v>318.76998900000001</v>
      </c>
      <c r="C295" s="220">
        <v>322.64999399999999</v>
      </c>
      <c r="D295" s="220">
        <v>309.89001500000001</v>
      </c>
      <c r="E295" s="220">
        <v>322.55999800000001</v>
      </c>
      <c r="F295" s="220">
        <v>320.84255999999999</v>
      </c>
      <c r="G295" s="220">
        <v>993494600</v>
      </c>
      <c r="H295" s="225" t="s">
        <v>386</v>
      </c>
      <c r="I295" s="220">
        <v>48.889999000000003</v>
      </c>
      <c r="J295" s="220">
        <v>49.759998000000003</v>
      </c>
      <c r="K295" s="220">
        <v>45.98</v>
      </c>
      <c r="L295" s="220">
        <v>49.740001999999997</v>
      </c>
      <c r="M295" s="220">
        <v>49.551155000000001</v>
      </c>
      <c r="N295" s="220">
        <v>74125900</v>
      </c>
      <c r="O295" s="220"/>
      <c r="P295" s="196">
        <f t="shared" si="149"/>
        <v>1840930.7821782187</v>
      </c>
      <c r="Q295" s="196">
        <f t="shared" si="153"/>
        <v>1205131.7278691169</v>
      </c>
      <c r="R295" s="196">
        <f t="shared" si="154"/>
        <v>874886.86997396383</v>
      </c>
      <c r="S295" s="196">
        <f t="shared" si="150"/>
        <v>0</v>
      </c>
      <c r="T295" s="224"/>
      <c r="U295" s="196">
        <f t="shared" si="143"/>
        <v>2128542.9426997583</v>
      </c>
      <c r="V295" s="196">
        <f t="shared" si="144"/>
        <v>2128542.9426997583</v>
      </c>
      <c r="W295" s="196">
        <f t="shared" si="145"/>
        <v>3920949.3800212992</v>
      </c>
      <c r="X295" s="200">
        <f t="shared" si="146"/>
        <v>3.9209493800212991</v>
      </c>
      <c r="Y295" s="269">
        <f t="shared" si="147"/>
        <v>3920949.3800212992</v>
      </c>
      <c r="Z295" s="200">
        <f t="shared" si="148"/>
        <v>3.9209493800212991</v>
      </c>
      <c r="AA295" s="255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</row>
    <row r="296" spans="1:46" ht="19.5" customHeight="1">
      <c r="A296" s="218" t="s">
        <v>387</v>
      </c>
      <c r="B296" s="219">
        <v>322.08999599999999</v>
      </c>
      <c r="C296" s="220">
        <v>353.92999300000002</v>
      </c>
      <c r="D296" s="220">
        <v>315.11999500000002</v>
      </c>
      <c r="E296" s="220">
        <v>347.98998999999998</v>
      </c>
      <c r="F296" s="220">
        <v>346.13714599999997</v>
      </c>
      <c r="G296" s="220">
        <v>1149079300</v>
      </c>
      <c r="H296" s="225" t="s">
        <v>387</v>
      </c>
      <c r="I296" s="220">
        <v>49.599997999999999</v>
      </c>
      <c r="J296" s="220">
        <v>59.389999000000003</v>
      </c>
      <c r="K296" s="220">
        <v>47.41</v>
      </c>
      <c r="L296" s="220">
        <v>57.32</v>
      </c>
      <c r="M296" s="220">
        <v>57.102370999999998</v>
      </c>
      <c r="N296" s="220">
        <v>84614700</v>
      </c>
      <c r="O296" s="220"/>
      <c r="P296" s="196">
        <f t="shared" si="149"/>
        <v>1871999.9702970306</v>
      </c>
      <c r="Q296" s="196">
        <f t="shared" si="153"/>
        <v>1242611.9012238982</v>
      </c>
      <c r="R296" s="196">
        <f t="shared" si="154"/>
        <v>874886.86997396383</v>
      </c>
      <c r="S296" s="196">
        <f t="shared" si="150"/>
        <v>0</v>
      </c>
      <c r="T296" s="224"/>
      <c r="U296" s="196">
        <f t="shared" si="143"/>
        <v>2150291.3743829266</v>
      </c>
      <c r="V296" s="196">
        <f t="shared" si="144"/>
        <v>2150291.3743829266</v>
      </c>
      <c r="W296" s="196">
        <f t="shared" si="145"/>
        <v>3989498.7414948931</v>
      </c>
      <c r="X296" s="200">
        <f t="shared" si="146"/>
        <v>3.9894987414948933</v>
      </c>
      <c r="Y296" s="269">
        <f t="shared" si="147"/>
        <v>3989498.7414948931</v>
      </c>
      <c r="Z296" s="200">
        <f t="shared" si="148"/>
        <v>3.9894987414948933</v>
      </c>
      <c r="AA296" s="255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</row>
    <row r="297" spans="1:46" ht="19.5" customHeight="1">
      <c r="A297" s="218" t="s">
        <v>388</v>
      </c>
      <c r="B297" s="219">
        <v>347.73001099999999</v>
      </c>
      <c r="C297" s="220">
        <v>372.85000600000001</v>
      </c>
      <c r="D297" s="220">
        <v>346.66000400000001</v>
      </c>
      <c r="E297" s="220">
        <v>369.42001299999998</v>
      </c>
      <c r="F297" s="220">
        <v>367.45309400000002</v>
      </c>
      <c r="G297" s="220">
        <v>1137710300</v>
      </c>
      <c r="H297" s="225" t="s">
        <v>388</v>
      </c>
      <c r="I297" s="220">
        <v>57.290000999999997</v>
      </c>
      <c r="J297" s="220">
        <v>65.620002999999997</v>
      </c>
      <c r="K297" s="220">
        <v>56.950001</v>
      </c>
      <c r="L297" s="220">
        <v>64.379997000000003</v>
      </c>
      <c r="M297" s="220">
        <v>64.135559000000001</v>
      </c>
      <c r="N297" s="220">
        <v>76844100</v>
      </c>
      <c r="O297" s="220"/>
      <c r="P297" s="196">
        <f t="shared" si="149"/>
        <v>2059366.3603960406</v>
      </c>
      <c r="Q297" s="196">
        <f t="shared" si="153"/>
        <v>1492654.4825419302</v>
      </c>
      <c r="R297" s="196">
        <f t="shared" si="154"/>
        <v>874886.86997396383</v>
      </c>
      <c r="S297" s="196">
        <f t="shared" si="150"/>
        <v>0</v>
      </c>
      <c r="T297" s="224"/>
      <c r="U297" s="196">
        <f t="shared" si="143"/>
        <v>2281447.8474522335</v>
      </c>
      <c r="V297" s="196">
        <f t="shared" si="144"/>
        <v>2281447.8474522335</v>
      </c>
      <c r="W297" s="196">
        <f t="shared" si="145"/>
        <v>4426907.7129119346</v>
      </c>
      <c r="X297" s="200">
        <f t="shared" si="146"/>
        <v>4.4269077129119347</v>
      </c>
      <c r="Y297" s="269">
        <f t="shared" si="147"/>
        <v>4426907.7129119346</v>
      </c>
      <c r="Z297" s="200">
        <f t="shared" si="148"/>
        <v>4.4269077129119347</v>
      </c>
      <c r="AA297" s="255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</row>
    <row r="298" spans="1:46" ht="19.5" customHeight="1">
      <c r="A298" s="218" t="s">
        <v>389</v>
      </c>
      <c r="B298" s="219">
        <v>370.07000699999998</v>
      </c>
      <c r="C298" s="220">
        <v>387.98001099999999</v>
      </c>
      <c r="D298" s="220">
        <v>363.41000400000001</v>
      </c>
      <c r="E298" s="220">
        <v>383.67999300000002</v>
      </c>
      <c r="F298" s="220">
        <v>382.16067500000003</v>
      </c>
      <c r="G298" s="220">
        <v>974997400</v>
      </c>
      <c r="H298" s="225" t="s">
        <v>389</v>
      </c>
      <c r="I298" s="220">
        <v>64.580001999999993</v>
      </c>
      <c r="J298" s="220">
        <v>70.739998</v>
      </c>
      <c r="K298" s="220">
        <v>62.200001</v>
      </c>
      <c r="L298" s="220">
        <v>69.029999000000004</v>
      </c>
      <c r="M298" s="220">
        <v>68.767914000000005</v>
      </c>
      <c r="N298" s="220">
        <v>87501800</v>
      </c>
      <c r="O298" s="220"/>
      <c r="P298" s="196">
        <f t="shared" si="149"/>
        <v>2158871.3108910904</v>
      </c>
      <c r="Q298" s="196">
        <f t="shared" si="153"/>
        <v>1630256.5175857074</v>
      </c>
      <c r="R298" s="196">
        <f t="shared" si="154"/>
        <v>874886.86997396383</v>
      </c>
      <c r="S298" s="196">
        <f t="shared" si="150"/>
        <v>0</v>
      </c>
      <c r="T298" s="224"/>
      <c r="U298" s="196">
        <f t="shared" si="143"/>
        <v>2351101.3127987683</v>
      </c>
      <c r="V298" s="196">
        <f t="shared" si="144"/>
        <v>2351101.3127987683</v>
      </c>
      <c r="W298" s="196">
        <f t="shared" si="145"/>
        <v>4664014.6984507618</v>
      </c>
      <c r="X298" s="200">
        <f t="shared" si="146"/>
        <v>4.664014698450762</v>
      </c>
      <c r="Y298" s="269">
        <f t="shared" si="147"/>
        <v>4664014.6984507618</v>
      </c>
      <c r="Z298" s="200">
        <f t="shared" si="148"/>
        <v>4.664014698450762</v>
      </c>
      <c r="AA298" s="255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</row>
    <row r="299" spans="1:46" ht="19.5" customHeight="1">
      <c r="A299" s="218" t="s">
        <v>390</v>
      </c>
      <c r="B299" s="219">
        <v>382.30999800000001</v>
      </c>
      <c r="C299" s="220">
        <v>383.55999800000001</v>
      </c>
      <c r="D299" s="220">
        <v>354.709991</v>
      </c>
      <c r="E299" s="220">
        <v>377.98998999999998</v>
      </c>
      <c r="F299" s="220">
        <v>376.49319500000001</v>
      </c>
      <c r="G299" s="220">
        <v>1202220400</v>
      </c>
      <c r="H299" s="225" t="s">
        <v>390</v>
      </c>
      <c r="I299" s="220">
        <v>68.470000999999996</v>
      </c>
      <c r="J299" s="220">
        <v>68.900002000000001</v>
      </c>
      <c r="K299" s="220">
        <v>58.639999000000003</v>
      </c>
      <c r="L299" s="220">
        <v>66.279999000000004</v>
      </c>
      <c r="M299" s="220">
        <v>66.028351000000001</v>
      </c>
      <c r="N299" s="220">
        <v>98946000</v>
      </c>
      <c r="O299" s="220"/>
      <c r="P299" s="196">
        <f t="shared" si="149"/>
        <v>2107188.0653465358</v>
      </c>
      <c r="Q299" s="196">
        <f t="shared" si="153"/>
        <v>1536949.1804504853</v>
      </c>
      <c r="R299" s="196">
        <f t="shared" si="154"/>
        <v>874886.86997396383</v>
      </c>
      <c r="S299" s="196">
        <f t="shared" si="150"/>
        <v>0</v>
      </c>
      <c r="T299" s="224"/>
      <c r="U299" s="196">
        <f t="shared" si="143"/>
        <v>2314923.04091758</v>
      </c>
      <c r="V299" s="196">
        <f t="shared" si="144"/>
        <v>2314923.04091758</v>
      </c>
      <c r="W299" s="196">
        <f t="shared" si="145"/>
        <v>4519024.1157709854</v>
      </c>
      <c r="X299" s="200">
        <f t="shared" si="146"/>
        <v>4.5190241157709856</v>
      </c>
      <c r="Y299" s="269">
        <f t="shared" si="147"/>
        <v>4519024.1157709854</v>
      </c>
      <c r="Z299" s="200">
        <f t="shared" si="148"/>
        <v>4.5190241157709856</v>
      </c>
      <c r="AA299" s="255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</row>
    <row r="300" spans="1:46" ht="19.5" customHeight="1">
      <c r="A300" s="218" t="s">
        <v>391</v>
      </c>
      <c r="B300" s="219">
        <v>380.39999399999999</v>
      </c>
      <c r="C300" s="220">
        <v>380.82998700000002</v>
      </c>
      <c r="D300" s="220">
        <v>351.35998499999999</v>
      </c>
      <c r="E300" s="220">
        <v>358.26998900000001</v>
      </c>
      <c r="F300" s="220">
        <v>356.85128800000001</v>
      </c>
      <c r="G300" s="220">
        <v>959714600</v>
      </c>
      <c r="H300" s="225" t="s">
        <v>391</v>
      </c>
      <c r="I300" s="220">
        <v>67.169998000000007</v>
      </c>
      <c r="J300" s="220">
        <v>67.290001000000004</v>
      </c>
      <c r="K300" s="220">
        <v>57.099997999999999</v>
      </c>
      <c r="L300" s="220">
        <v>59.349997999999999</v>
      </c>
      <c r="M300" s="220">
        <v>59.124664000000003</v>
      </c>
      <c r="N300" s="220">
        <v>76125800</v>
      </c>
      <c r="O300" s="220"/>
      <c r="P300" s="196">
        <f t="shared" si="149"/>
        <v>2087287.0396039614</v>
      </c>
      <c r="Q300" s="196">
        <f t="shared" si="153"/>
        <v>1496585.8906277327</v>
      </c>
      <c r="R300" s="196">
        <f t="shared" si="154"/>
        <v>874886.86997396383</v>
      </c>
      <c r="S300" s="196">
        <f t="shared" si="150"/>
        <v>0</v>
      </c>
      <c r="T300" s="224"/>
      <c r="U300" s="196">
        <f t="shared" si="143"/>
        <v>2300992.3228977779</v>
      </c>
      <c r="V300" s="196">
        <f t="shared" si="144"/>
        <v>2300992.3228977779</v>
      </c>
      <c r="W300" s="196">
        <f t="shared" si="145"/>
        <v>4458759.8002056582</v>
      </c>
      <c r="X300" s="200">
        <f t="shared" si="146"/>
        <v>4.4587598002056579</v>
      </c>
      <c r="Y300" s="269">
        <f t="shared" si="147"/>
        <v>4458759.8002056582</v>
      </c>
      <c r="Z300" s="200">
        <f t="shared" si="148"/>
        <v>4.4587598002056579</v>
      </c>
      <c r="AA300" s="255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</row>
    <row r="301" spans="1:46" ht="19.5" customHeight="1">
      <c r="A301" s="218" t="s">
        <v>392</v>
      </c>
      <c r="B301" s="219">
        <v>358.540009</v>
      </c>
      <c r="C301" s="220">
        <v>373.73998999999998</v>
      </c>
      <c r="D301" s="220">
        <v>342.35000600000001</v>
      </c>
      <c r="E301" s="220">
        <v>350.86999500000002</v>
      </c>
      <c r="F301" s="220">
        <v>349.98648100000003</v>
      </c>
      <c r="G301" s="220">
        <v>1238424400</v>
      </c>
      <c r="H301" s="225" t="s">
        <v>392</v>
      </c>
      <c r="I301" s="220">
        <v>59.389999000000003</v>
      </c>
      <c r="J301" s="220">
        <v>64.260002</v>
      </c>
      <c r="K301" s="220">
        <v>53.720001000000003</v>
      </c>
      <c r="L301" s="220">
        <v>56.419998</v>
      </c>
      <c r="M301" s="220">
        <v>56.362152000000002</v>
      </c>
      <c r="N301" s="220">
        <v>127272400</v>
      </c>
      <c r="O301" s="220"/>
      <c r="P301" s="196">
        <f t="shared" si="149"/>
        <v>2033762.4118811893</v>
      </c>
      <c r="Q301" s="196">
        <f t="shared" si="153"/>
        <v>1407996.4686007118</v>
      </c>
      <c r="R301" s="196">
        <f t="shared" si="154"/>
        <v>874886.86997396383</v>
      </c>
      <c r="S301" s="196">
        <f t="shared" si="150"/>
        <v>0</v>
      </c>
      <c r="T301" s="224"/>
      <c r="U301" s="196">
        <f t="shared" si="143"/>
        <v>2263525.0834918376</v>
      </c>
      <c r="V301" s="196">
        <f t="shared" si="144"/>
        <v>2263525.0834918376</v>
      </c>
      <c r="W301" s="196">
        <f t="shared" si="145"/>
        <v>4316645.7504558647</v>
      </c>
      <c r="X301" s="200">
        <f t="shared" si="146"/>
        <v>4.3166457504558648</v>
      </c>
      <c r="Y301" s="269">
        <f t="shared" si="147"/>
        <v>4316645.7504558647</v>
      </c>
      <c r="Z301" s="200">
        <f t="shared" si="148"/>
        <v>4.3166457504558648</v>
      </c>
      <c r="AA301" s="255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</row>
    <row r="302" spans="1:46" ht="19.5" customHeight="1">
      <c r="A302" s="218" t="s">
        <v>393</v>
      </c>
      <c r="B302" s="219">
        <v>351.72000100000002</v>
      </c>
      <c r="C302" s="220">
        <v>394.14001500000001</v>
      </c>
      <c r="D302" s="220">
        <v>351.61999500000002</v>
      </c>
      <c r="E302" s="220">
        <v>388.82998700000002</v>
      </c>
      <c r="F302" s="220">
        <v>387.85089099999999</v>
      </c>
      <c r="G302" s="220">
        <v>971319100</v>
      </c>
      <c r="H302" s="225" t="s">
        <v>393</v>
      </c>
      <c r="I302" s="220">
        <v>56.66</v>
      </c>
      <c r="J302" s="220">
        <v>70.629997000000003</v>
      </c>
      <c r="K302" s="220">
        <v>56.639999000000003</v>
      </c>
      <c r="L302" s="220">
        <v>68.709998999999996</v>
      </c>
      <c r="M302" s="220">
        <v>68.639556999999996</v>
      </c>
      <c r="N302" s="220">
        <v>93758100</v>
      </c>
      <c r="O302" s="220"/>
      <c r="P302" s="196">
        <f t="shared" si="149"/>
        <v>2088831.6534653481</v>
      </c>
      <c r="Q302" s="196">
        <f t="shared" si="153"/>
        <v>1484529.3575766659</v>
      </c>
      <c r="R302" s="196">
        <f t="shared" si="154"/>
        <v>874886.86997396383</v>
      </c>
      <c r="S302" s="196">
        <f t="shared" si="150"/>
        <v>0</v>
      </c>
      <c r="T302" s="224"/>
      <c r="U302" s="196">
        <f t="shared" si="143"/>
        <v>2302073.5526007488</v>
      </c>
      <c r="V302" s="196">
        <f t="shared" si="144"/>
        <v>2302073.5526007488</v>
      </c>
      <c r="W302" s="196">
        <f t="shared" si="145"/>
        <v>4448247.8810159778</v>
      </c>
      <c r="X302" s="200">
        <f t="shared" si="146"/>
        <v>4.4482478810159778</v>
      </c>
      <c r="Y302" s="269">
        <f t="shared" si="147"/>
        <v>4448247.8810159778</v>
      </c>
      <c r="Z302" s="200">
        <f t="shared" si="148"/>
        <v>4.4482478810159778</v>
      </c>
      <c r="AA302" s="255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</row>
    <row r="303" spans="1:46" ht="19.5" customHeight="1">
      <c r="A303" s="218" t="s">
        <v>394</v>
      </c>
      <c r="B303" s="272">
        <v>387.75</v>
      </c>
      <c r="C303" s="273">
        <v>412.92001299999998</v>
      </c>
      <c r="D303" s="273">
        <v>382.66000400000001</v>
      </c>
      <c r="E303" s="273">
        <v>409.51998900000001</v>
      </c>
      <c r="F303" s="273">
        <v>408.48876999999999</v>
      </c>
      <c r="G303" s="273">
        <v>867235900</v>
      </c>
      <c r="H303" s="275" t="s">
        <v>394</v>
      </c>
      <c r="I303" s="273">
        <v>68.300003000000004</v>
      </c>
      <c r="J303" s="273">
        <v>77.290001000000004</v>
      </c>
      <c r="K303" s="273">
        <v>66.489998</v>
      </c>
      <c r="L303" s="273">
        <v>76</v>
      </c>
      <c r="M303" s="273">
        <v>75.922081000000006</v>
      </c>
      <c r="N303" s="273">
        <v>66720600</v>
      </c>
      <c r="O303" s="273"/>
      <c r="P303" s="196">
        <f t="shared" si="149"/>
        <v>2273227.7465346549</v>
      </c>
      <c r="Q303" s="196">
        <f t="shared" si="153"/>
        <v>1742696.9590203171</v>
      </c>
      <c r="R303" s="196">
        <f t="shared" si="154"/>
        <v>874886.86997396383</v>
      </c>
      <c r="S303" s="196">
        <f t="shared" si="150"/>
        <v>0</v>
      </c>
      <c r="T303" s="274">
        <f>(P303-P291)/P291</f>
        <v>0.47329914832214004</v>
      </c>
      <c r="U303" s="196">
        <f t="shared" si="143"/>
        <v>2431150.8177492637</v>
      </c>
      <c r="V303" s="196">
        <f t="shared" si="144"/>
        <v>2431150.8177492637</v>
      </c>
      <c r="W303" s="196">
        <f t="shared" si="145"/>
        <v>4890811.5755289355</v>
      </c>
      <c r="X303" s="200">
        <f t="shared" si="146"/>
        <v>4.8908115755289359</v>
      </c>
      <c r="Y303" s="269">
        <f t="shared" si="147"/>
        <v>4890811.5755289355</v>
      </c>
      <c r="Z303" s="200">
        <f t="shared" si="148"/>
        <v>4.8908115755289359</v>
      </c>
      <c r="AA303" s="255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</row>
    <row r="304" spans="1:46" ht="19.5" customHeight="1">
      <c r="A304" s="218" t="s">
        <v>395</v>
      </c>
      <c r="B304" s="219">
        <v>405.83999599999999</v>
      </c>
      <c r="C304" s="220">
        <v>411.25</v>
      </c>
      <c r="D304" s="220">
        <v>395.33999599999999</v>
      </c>
      <c r="E304" s="220">
        <v>409.55999800000001</v>
      </c>
      <c r="F304" s="220">
        <v>409.55999800000001</v>
      </c>
      <c r="G304" s="220">
        <v>399017500</v>
      </c>
      <c r="H304" s="225" t="s">
        <v>395</v>
      </c>
      <c r="I304" s="220">
        <v>74.639999000000003</v>
      </c>
      <c r="J304" s="220">
        <v>76.389999000000003</v>
      </c>
      <c r="K304" s="220">
        <v>70.739998</v>
      </c>
      <c r="L304" s="220">
        <v>75.779999000000004</v>
      </c>
      <c r="M304" s="220">
        <v>75.779999000000004</v>
      </c>
      <c r="N304" s="220">
        <v>33236900</v>
      </c>
      <c r="O304" s="220"/>
      <c r="P304" s="196">
        <f t="shared" si="149"/>
        <v>2348554.4316831697</v>
      </c>
      <c r="Q304" s="196">
        <f>((Q303+R303)/2)*K304/K303</f>
        <v>1392449.0930792911</v>
      </c>
      <c r="R304" s="196">
        <f>(Q303+R303)/2</f>
        <v>1308791.9144971403</v>
      </c>
      <c r="S304" s="196">
        <f t="shared" si="150"/>
        <v>0</v>
      </c>
      <c r="T304" s="224"/>
      <c r="U304" s="196">
        <f t="shared" si="143"/>
        <v>2900428.3400954735</v>
      </c>
      <c r="V304" s="196">
        <f t="shared" si="144"/>
        <v>2900428.3400954735</v>
      </c>
      <c r="W304" s="196">
        <f t="shared" si="145"/>
        <v>5049795.4392596018</v>
      </c>
      <c r="X304" s="200">
        <f t="shared" si="146"/>
        <v>5.0497954392596016</v>
      </c>
      <c r="Y304" s="269">
        <f t="shared" si="147"/>
        <v>5049795.4392596018</v>
      </c>
      <c r="Z304" s="200">
        <f t="shared" si="148"/>
        <v>5.0497954392596016</v>
      </c>
      <c r="AA304" s="255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</row>
    <row r="305" spans="1:46" ht="19.5" customHeight="1">
      <c r="A305" s="218" t="s">
        <v>396</v>
      </c>
      <c r="B305" s="219">
        <v>410.39999399999999</v>
      </c>
      <c r="C305" s="220">
        <v>411.25</v>
      </c>
      <c r="D305" s="220">
        <v>408.14999399999999</v>
      </c>
      <c r="E305" s="220">
        <v>409.55999800000001</v>
      </c>
      <c r="F305" s="220">
        <v>409.55999800000001</v>
      </c>
      <c r="G305" s="220">
        <v>35848964</v>
      </c>
      <c r="H305" s="225" t="s">
        <v>396</v>
      </c>
      <c r="I305" s="220">
        <v>76.089995999999999</v>
      </c>
      <c r="J305" s="220">
        <v>76.388999999999996</v>
      </c>
      <c r="K305" s="220">
        <v>75.254997000000003</v>
      </c>
      <c r="L305" s="220">
        <v>75.779999000000004</v>
      </c>
      <c r="M305" s="220">
        <v>75.779999000000004</v>
      </c>
      <c r="N305" s="220">
        <v>3132173</v>
      </c>
      <c r="O305" s="220"/>
      <c r="P305" s="196">
        <f t="shared" si="149"/>
        <v>2424653.4297029716</v>
      </c>
      <c r="Q305" s="196">
        <f>Q304*K305/K304</f>
        <v>1481322.5231125222</v>
      </c>
      <c r="R305" s="196">
        <f>R304</f>
        <v>1308791.9144971403</v>
      </c>
      <c r="S305" s="196">
        <f t="shared" si="150"/>
        <v>0</v>
      </c>
      <c r="T305" s="224"/>
      <c r="U305" s="196">
        <f t="shared" si="143"/>
        <v>2953697.6387093347</v>
      </c>
      <c r="V305" s="196">
        <f t="shared" si="144"/>
        <v>2953697.6387093347</v>
      </c>
      <c r="W305" s="196">
        <f t="shared" si="145"/>
        <v>5214767.8673126344</v>
      </c>
      <c r="X305" s="200">
        <f t="shared" si="146"/>
        <v>5.2147678673126343</v>
      </c>
      <c r="Y305" s="269">
        <f t="shared" si="147"/>
        <v>5214767.8673126344</v>
      </c>
      <c r="Z305" s="200">
        <f t="shared" si="148"/>
        <v>5.2147678673126343</v>
      </c>
      <c r="AA305" s="255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</row>
    <row r="306" spans="1:46" ht="19.5" customHeight="1">
      <c r="A306" s="233"/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5"/>
      <c r="V306" s="235"/>
      <c r="W306" s="235"/>
      <c r="X306" s="234"/>
      <c r="Y306" s="234"/>
      <c r="Z306" s="234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</row>
    <row r="307" spans="1:46" ht="19.5" customHeight="1">
      <c r="A307" s="240"/>
      <c r="B307" s="241"/>
      <c r="C307" s="241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2"/>
      <c r="V307" s="242"/>
      <c r="W307" s="242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</row>
    <row r="308" spans="1:46" ht="19.5" customHeight="1">
      <c r="A308" s="240"/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2"/>
      <c r="V308" s="242"/>
      <c r="W308" s="242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</row>
    <row r="309" spans="1:46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2"/>
      <c r="V309" s="242"/>
      <c r="W309" s="242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</row>
    <row r="310" spans="1:46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2"/>
      <c r="V310" s="242"/>
      <c r="W310" s="242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</row>
    <row r="311" spans="1:46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2"/>
      <c r="V311" s="242"/>
      <c r="W311" s="242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</row>
    <row r="312" spans="1:46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2"/>
      <c r="V312" s="242"/>
      <c r="W312" s="242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</row>
    <row r="313" spans="1:46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2"/>
      <c r="V313" s="242"/>
      <c r="W313" s="242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</row>
    <row r="314" spans="1:46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2"/>
      <c r="V314" s="242"/>
      <c r="W314" s="242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</row>
    <row r="315" spans="1:46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2"/>
      <c r="V315" s="242"/>
      <c r="W315" s="242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</row>
    <row r="316" spans="1:46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2"/>
      <c r="V316" s="242"/>
      <c r="W316" s="242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</row>
    <row r="317" spans="1:46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2"/>
      <c r="V317" s="242"/>
      <c r="W317" s="242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</row>
    <row r="318" spans="1:46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2"/>
      <c r="V318" s="242"/>
      <c r="W318" s="242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</row>
    <row r="319" spans="1:46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2"/>
      <c r="V319" s="242"/>
      <c r="W319" s="242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</row>
    <row r="320" spans="1:46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2"/>
      <c r="V320" s="242"/>
      <c r="W320" s="242"/>
      <c r="X320" s="241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</row>
    <row r="321" spans="1:46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2"/>
      <c r="V321" s="242"/>
      <c r="W321" s="242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</row>
    <row r="322" spans="1:46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2"/>
      <c r="V322" s="242"/>
      <c r="W322" s="242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</row>
    <row r="323" spans="1:46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2"/>
      <c r="V323" s="242"/>
      <c r="W323" s="242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</row>
    <row r="324" spans="1:46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2"/>
      <c r="V324" s="242"/>
      <c r="W324" s="242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</row>
    <row r="325" spans="1:46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2"/>
      <c r="V325" s="242"/>
      <c r="W325" s="242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</row>
    <row r="326" spans="1:46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2"/>
      <c r="V326" s="242"/>
      <c r="W326" s="242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</row>
    <row r="327" spans="1:46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2"/>
      <c r="V327" s="242"/>
      <c r="W327" s="242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</row>
    <row r="328" spans="1:46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2"/>
      <c r="V328" s="242"/>
      <c r="W328" s="242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</row>
    <row r="329" spans="1:46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2"/>
      <c r="V329" s="242"/>
      <c r="W329" s="242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</row>
    <row r="330" spans="1:46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2"/>
      <c r="V330" s="242"/>
      <c r="W330" s="242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</row>
    <row r="331" spans="1:46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2"/>
      <c r="V331" s="242"/>
      <c r="W331" s="242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</row>
    <row r="332" spans="1:46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2"/>
      <c r="V332" s="242"/>
      <c r="W332" s="242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</row>
    <row r="333" spans="1:46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2"/>
      <c r="V333" s="242"/>
      <c r="W333" s="242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</row>
    <row r="334" spans="1:46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2"/>
      <c r="V334" s="242"/>
      <c r="W334" s="242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</row>
    <row r="335" spans="1:46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2"/>
      <c r="V335" s="242"/>
      <c r="W335" s="242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</row>
    <row r="336" spans="1:46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2"/>
      <c r="V336" s="242"/>
      <c r="W336" s="242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</row>
    <row r="337" spans="1:46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2"/>
      <c r="V337" s="242"/>
      <c r="W337" s="242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</row>
    <row r="338" spans="1:46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2"/>
      <c r="V338" s="242"/>
      <c r="W338" s="242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</row>
    <row r="339" spans="1:46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2"/>
      <c r="V339" s="242"/>
      <c r="W339" s="242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</row>
    <row r="340" spans="1:46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2"/>
      <c r="V340" s="242"/>
      <c r="W340" s="242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</row>
    <row r="341" spans="1:46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2"/>
      <c r="V341" s="242"/>
      <c r="W341" s="242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</row>
    <row r="342" spans="1:46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2"/>
      <c r="V342" s="242"/>
      <c r="W342" s="242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</row>
    <row r="343" spans="1:46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2"/>
      <c r="V343" s="242"/>
      <c r="W343" s="242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</row>
    <row r="344" spans="1:46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2"/>
      <c r="V344" s="242"/>
      <c r="W344" s="242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</row>
    <row r="345" spans="1:46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2"/>
      <c r="V345" s="242"/>
      <c r="W345" s="242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</row>
    <row r="346" spans="1:46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2"/>
      <c r="V346" s="242"/>
      <c r="W346" s="242"/>
      <c r="X346" s="241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</row>
    <row r="347" spans="1:46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2"/>
      <c r="V347" s="242"/>
      <c r="W347" s="242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</row>
    <row r="348" spans="1:46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2"/>
      <c r="V348" s="242"/>
      <c r="W348" s="242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</row>
    <row r="349" spans="1:46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2"/>
      <c r="V349" s="242"/>
      <c r="W349" s="242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</row>
    <row r="350" spans="1:46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2"/>
      <c r="V350" s="242"/>
      <c r="W350" s="242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</row>
    <row r="351" spans="1:46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2"/>
      <c r="V351" s="242"/>
      <c r="W351" s="242"/>
      <c r="X351" s="241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</row>
    <row r="352" spans="1:46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2"/>
      <c r="V352" s="242"/>
      <c r="W352" s="242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</row>
    <row r="353" spans="1:46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2"/>
      <c r="V353" s="242"/>
      <c r="W353" s="242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</row>
    <row r="354" spans="1:46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2"/>
      <c r="V354" s="242"/>
      <c r="W354" s="242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</row>
    <row r="355" spans="1:46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2"/>
      <c r="V355" s="242"/>
      <c r="W355" s="242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</row>
    <row r="356" spans="1:46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2"/>
      <c r="V356" s="242"/>
      <c r="W356" s="242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</row>
    <row r="357" spans="1:46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2"/>
      <c r="V357" s="242"/>
      <c r="W357" s="242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</row>
    <row r="358" spans="1:46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2"/>
      <c r="V358" s="242"/>
      <c r="W358" s="242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</row>
    <row r="359" spans="1:46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2"/>
      <c r="V359" s="242"/>
      <c r="W359" s="242"/>
      <c r="X359" s="241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</row>
    <row r="360" spans="1:46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2"/>
      <c r="V360" s="242"/>
      <c r="W360" s="242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</row>
    <row r="361" spans="1:46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2"/>
      <c r="V361" s="242"/>
      <c r="W361" s="242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</row>
    <row r="362" spans="1:46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2"/>
      <c r="V362" s="242"/>
      <c r="W362" s="242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</row>
    <row r="363" spans="1:46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2"/>
      <c r="V363" s="242"/>
      <c r="W363" s="242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</row>
    <row r="364" spans="1:46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2"/>
      <c r="V364" s="242"/>
      <c r="W364" s="242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</row>
    <row r="365" spans="1:46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2"/>
      <c r="V365" s="242"/>
      <c r="W365" s="242"/>
      <c r="X365" s="241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</row>
    <row r="366" spans="1:46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2"/>
      <c r="V366" s="242"/>
      <c r="W366" s="242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</row>
    <row r="367" spans="1:46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2"/>
      <c r="V367" s="242"/>
      <c r="W367" s="242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</row>
    <row r="368" spans="1:46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2"/>
      <c r="V368" s="242"/>
      <c r="W368" s="242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</row>
    <row r="369" spans="1:46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2"/>
      <c r="V369" s="242"/>
      <c r="W369" s="242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</row>
    <row r="370" spans="1:46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2"/>
      <c r="V370" s="242"/>
      <c r="W370" s="242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</row>
    <row r="371" spans="1:46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2"/>
      <c r="V371" s="242"/>
      <c r="W371" s="242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</row>
    <row r="372" spans="1:46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2"/>
      <c r="V372" s="242"/>
      <c r="W372" s="242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</row>
    <row r="373" spans="1:46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2"/>
      <c r="V373" s="242"/>
      <c r="W373" s="242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</row>
    <row r="374" spans="1:46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2"/>
      <c r="V374" s="242"/>
      <c r="W374" s="242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</row>
    <row r="375" spans="1:46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2"/>
      <c r="V375" s="242"/>
      <c r="W375" s="242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</row>
    <row r="376" spans="1:46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2"/>
      <c r="V376" s="242"/>
      <c r="W376" s="242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</row>
    <row r="377" spans="1:46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2"/>
      <c r="V377" s="242"/>
      <c r="W377" s="242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</row>
    <row r="378" spans="1:46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2"/>
      <c r="V378" s="242"/>
      <c r="W378" s="242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</row>
    <row r="379" spans="1:46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2"/>
      <c r="V379" s="242"/>
      <c r="W379" s="242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</row>
    <row r="380" spans="1:46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2"/>
      <c r="V380" s="242"/>
      <c r="W380" s="242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</row>
    <row r="381" spans="1:46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2"/>
      <c r="V381" s="242"/>
      <c r="W381" s="242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</row>
    <row r="382" spans="1:46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2"/>
      <c r="V382" s="242"/>
      <c r="W382" s="242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</row>
    <row r="383" spans="1:46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2"/>
      <c r="V383" s="242"/>
      <c r="W383" s="242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</row>
    <row r="384" spans="1:46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2"/>
      <c r="V384" s="242"/>
      <c r="W384" s="242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</row>
    <row r="385" spans="1:46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2"/>
      <c r="V385" s="242"/>
      <c r="W385" s="242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</row>
    <row r="386" spans="1:46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2"/>
      <c r="V386" s="242"/>
      <c r="W386" s="242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</row>
    <row r="387" spans="1:46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2"/>
      <c r="V387" s="242"/>
      <c r="W387" s="242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</row>
    <row r="388" spans="1:46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2"/>
      <c r="V388" s="242"/>
      <c r="W388" s="242"/>
      <c r="X388" s="241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</row>
    <row r="389" spans="1:46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2"/>
      <c r="V389" s="242"/>
      <c r="W389" s="242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</row>
    <row r="390" spans="1:46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2"/>
      <c r="V390" s="242"/>
      <c r="W390" s="242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</row>
    <row r="391" spans="1:46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2"/>
      <c r="V391" s="242"/>
      <c r="W391" s="242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</row>
    <row r="392" spans="1:46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2"/>
      <c r="V392" s="242"/>
      <c r="W392" s="242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</row>
    <row r="393" spans="1:46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2"/>
      <c r="V393" s="242"/>
      <c r="W393" s="242"/>
      <c r="X393" s="241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</row>
    <row r="394" spans="1:46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2"/>
      <c r="V394" s="242"/>
      <c r="W394" s="242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</row>
    <row r="395" spans="1:46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2"/>
      <c r="V395" s="242"/>
      <c r="W395" s="242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</row>
    <row r="396" spans="1:46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2"/>
      <c r="V396" s="242"/>
      <c r="W396" s="242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</row>
    <row r="397" spans="1:46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2"/>
      <c r="V397" s="242"/>
      <c r="W397" s="242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</row>
    <row r="398" spans="1:46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2"/>
      <c r="V398" s="242"/>
      <c r="W398" s="242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</row>
    <row r="399" spans="1:46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2"/>
      <c r="V399" s="242"/>
      <c r="W399" s="242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</row>
    <row r="400" spans="1:46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2"/>
      <c r="V400" s="242"/>
      <c r="W400" s="242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</row>
    <row r="401" spans="1:46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2"/>
      <c r="V401" s="242"/>
      <c r="W401" s="242"/>
      <c r="X401" s="241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</row>
    <row r="402" spans="1:46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2"/>
      <c r="V402" s="242"/>
      <c r="W402" s="242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</row>
    <row r="403" spans="1:46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2"/>
      <c r="V403" s="242"/>
      <c r="W403" s="242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</row>
    <row r="404" spans="1:46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2"/>
      <c r="V404" s="242"/>
      <c r="W404" s="242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</row>
    <row r="405" spans="1:46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2"/>
      <c r="V405" s="242"/>
      <c r="W405" s="242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</row>
    <row r="406" spans="1:46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2"/>
      <c r="V406" s="242"/>
      <c r="W406" s="242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</row>
    <row r="407" spans="1:46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2"/>
      <c r="V407" s="242"/>
      <c r="W407" s="242"/>
      <c r="X407" s="241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</row>
    <row r="408" spans="1:46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2"/>
      <c r="V408" s="242"/>
      <c r="W408" s="242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</row>
    <row r="409" spans="1:46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2"/>
      <c r="V409" s="242"/>
      <c r="W409" s="242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</row>
    <row r="410" spans="1:46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2"/>
      <c r="V410" s="242"/>
      <c r="W410" s="242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</row>
    <row r="411" spans="1:46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2"/>
      <c r="V411" s="242"/>
      <c r="W411" s="242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</row>
    <row r="412" spans="1:46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2"/>
      <c r="V412" s="242"/>
      <c r="W412" s="242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</row>
    <row r="413" spans="1:46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2"/>
      <c r="V413" s="242"/>
      <c r="W413" s="242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</row>
    <row r="414" spans="1:46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2"/>
      <c r="V414" s="242"/>
      <c r="W414" s="242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</row>
    <row r="415" spans="1:46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2"/>
      <c r="V415" s="242"/>
      <c r="W415" s="242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</row>
    <row r="416" spans="1:46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2"/>
      <c r="V416" s="242"/>
      <c r="W416" s="242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</row>
    <row r="417" spans="1:46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2"/>
      <c r="V417" s="242"/>
      <c r="W417" s="242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</row>
    <row r="418" spans="1:46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2"/>
      <c r="V418" s="242"/>
      <c r="W418" s="242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</row>
    <row r="419" spans="1:46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2"/>
      <c r="V419" s="242"/>
      <c r="W419" s="242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</row>
    <row r="420" spans="1:46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2"/>
      <c r="V420" s="242"/>
      <c r="W420" s="242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</row>
    <row r="421" spans="1:46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2"/>
      <c r="V421" s="242"/>
      <c r="W421" s="242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</row>
    <row r="422" spans="1:46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2"/>
      <c r="V422" s="242"/>
      <c r="W422" s="242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</row>
    <row r="423" spans="1:46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2"/>
      <c r="V423" s="242"/>
      <c r="W423" s="242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</row>
    <row r="424" spans="1:46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2"/>
      <c r="V424" s="242"/>
      <c r="W424" s="242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</row>
    <row r="425" spans="1:46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2"/>
      <c r="V425" s="242"/>
      <c r="W425" s="242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</row>
    <row r="426" spans="1:46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2"/>
      <c r="V426" s="242"/>
      <c r="W426" s="242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</row>
    <row r="427" spans="1:46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2"/>
      <c r="V427" s="242"/>
      <c r="W427" s="242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</row>
    <row r="428" spans="1:46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2"/>
      <c r="V428" s="242"/>
      <c r="W428" s="242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</row>
    <row r="429" spans="1:46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2"/>
      <c r="V429" s="242"/>
      <c r="W429" s="242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</row>
    <row r="430" spans="1:46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2"/>
      <c r="V430" s="242"/>
      <c r="W430" s="242"/>
      <c r="X430" s="241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</row>
    <row r="431" spans="1:46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2"/>
      <c r="V431" s="242"/>
      <c r="W431" s="242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</row>
    <row r="432" spans="1:46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2"/>
      <c r="V432" s="242"/>
      <c r="W432" s="242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</row>
    <row r="433" spans="1:46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2"/>
      <c r="V433" s="242"/>
      <c r="W433" s="242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</row>
    <row r="434" spans="1:46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2"/>
      <c r="V434" s="242"/>
      <c r="W434" s="242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</row>
    <row r="435" spans="1:46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2"/>
      <c r="V435" s="242"/>
      <c r="W435" s="242"/>
      <c r="X435" s="241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</row>
    <row r="436" spans="1:46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2"/>
      <c r="V436" s="242"/>
      <c r="W436" s="242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</row>
    <row r="437" spans="1:46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2"/>
      <c r="V437" s="242"/>
      <c r="W437" s="242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</row>
    <row r="438" spans="1:46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2"/>
      <c r="V438" s="242"/>
      <c r="W438" s="242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</row>
    <row r="439" spans="1:46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2"/>
      <c r="V439" s="242"/>
      <c r="W439" s="242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</row>
    <row r="440" spans="1:46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2"/>
      <c r="V440" s="242"/>
      <c r="W440" s="242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</row>
    <row r="441" spans="1:46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2"/>
      <c r="V441" s="242"/>
      <c r="W441" s="242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</row>
    <row r="442" spans="1:46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2"/>
      <c r="V442" s="242"/>
      <c r="W442" s="242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</row>
    <row r="443" spans="1:46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2"/>
      <c r="V443" s="242"/>
      <c r="W443" s="242"/>
      <c r="X443" s="241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</row>
    <row r="444" spans="1:46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2"/>
      <c r="V444" s="242"/>
      <c r="W444" s="242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</row>
    <row r="445" spans="1:46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2"/>
      <c r="V445" s="242"/>
      <c r="W445" s="242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</row>
    <row r="446" spans="1:46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2"/>
      <c r="V446" s="242"/>
      <c r="W446" s="242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</row>
    <row r="447" spans="1:46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2"/>
      <c r="V447" s="242"/>
      <c r="W447" s="242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</row>
    <row r="448" spans="1:46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2"/>
      <c r="V448" s="242"/>
      <c r="W448" s="242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</row>
    <row r="449" spans="1:46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2"/>
      <c r="V449" s="242"/>
      <c r="W449" s="242"/>
      <c r="X449" s="241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</row>
    <row r="450" spans="1:46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2"/>
      <c r="V450" s="242"/>
      <c r="W450" s="242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</row>
    <row r="451" spans="1:46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2"/>
      <c r="V451" s="242"/>
      <c r="W451" s="242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</row>
    <row r="452" spans="1:46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2"/>
      <c r="V452" s="242"/>
      <c r="W452" s="242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</row>
    <row r="453" spans="1:46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2"/>
      <c r="V453" s="242"/>
      <c r="W453" s="242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</row>
    <row r="454" spans="1:46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2"/>
      <c r="V454" s="242"/>
      <c r="W454" s="242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</row>
    <row r="455" spans="1:46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2"/>
      <c r="V455" s="242"/>
      <c r="W455" s="242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</row>
    <row r="456" spans="1:46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2"/>
      <c r="V456" s="242"/>
      <c r="W456" s="242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</row>
    <row r="457" spans="1:46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2"/>
      <c r="V457" s="242"/>
      <c r="W457" s="242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</row>
    <row r="458" spans="1:46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2"/>
      <c r="V458" s="242"/>
      <c r="W458" s="242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</row>
    <row r="459" spans="1:46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2"/>
      <c r="V459" s="242"/>
      <c r="W459" s="242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</row>
    <row r="460" spans="1:46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2"/>
      <c r="V460" s="242"/>
      <c r="W460" s="242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</row>
    <row r="461" spans="1:46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2"/>
      <c r="V461" s="242"/>
      <c r="W461" s="242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</row>
    <row r="462" spans="1:46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2"/>
      <c r="V462" s="242"/>
      <c r="W462" s="242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</row>
    <row r="463" spans="1:46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2"/>
      <c r="V463" s="242"/>
      <c r="W463" s="242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</row>
    <row r="464" spans="1:46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2"/>
      <c r="V464" s="242"/>
      <c r="W464" s="242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</row>
    <row r="465" spans="1:46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2"/>
      <c r="V465" s="242"/>
      <c r="W465" s="242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</row>
    <row r="466" spans="1:46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2"/>
      <c r="V466" s="242"/>
      <c r="W466" s="242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</row>
    <row r="467" spans="1:46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2"/>
      <c r="V467" s="242"/>
      <c r="W467" s="242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</row>
    <row r="468" spans="1:46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2"/>
      <c r="V468" s="242"/>
      <c r="W468" s="242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</row>
    <row r="469" spans="1:46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2"/>
      <c r="V469" s="242"/>
      <c r="W469" s="242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</row>
    <row r="470" spans="1:46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2"/>
      <c r="V470" s="242"/>
      <c r="W470" s="242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</row>
    <row r="471" spans="1:46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2"/>
      <c r="V471" s="242"/>
      <c r="W471" s="242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</row>
    <row r="472" spans="1:46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2"/>
      <c r="V472" s="242"/>
      <c r="W472" s="242"/>
      <c r="X472" s="241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</row>
    <row r="473" spans="1:46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2"/>
      <c r="V473" s="242"/>
      <c r="W473" s="242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</row>
    <row r="474" spans="1:46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2"/>
      <c r="V474" s="242"/>
      <c r="W474" s="242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</row>
    <row r="475" spans="1:46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2"/>
      <c r="V475" s="242"/>
      <c r="W475" s="242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</row>
    <row r="476" spans="1:46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2"/>
      <c r="V476" s="242"/>
      <c r="W476" s="242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</row>
    <row r="477" spans="1:46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2"/>
      <c r="V477" s="242"/>
      <c r="W477" s="242"/>
      <c r="X477" s="241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</row>
    <row r="478" spans="1:46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2"/>
      <c r="V478" s="242"/>
      <c r="W478" s="242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</row>
    <row r="479" spans="1:46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2"/>
      <c r="V479" s="242"/>
      <c r="W479" s="242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</row>
    <row r="480" spans="1:46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2"/>
      <c r="V480" s="242"/>
      <c r="W480" s="242"/>
      <c r="X480" s="241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</row>
    <row r="481" spans="1:46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2"/>
      <c r="V481" s="242"/>
      <c r="W481" s="242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</row>
    <row r="482" spans="1:46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2"/>
      <c r="V482" s="242"/>
      <c r="W482" s="242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</row>
    <row r="483" spans="1:46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2"/>
      <c r="V483" s="242"/>
      <c r="W483" s="242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</row>
    <row r="484" spans="1:46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2"/>
      <c r="V484" s="242"/>
      <c r="W484" s="242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</row>
    <row r="485" spans="1:46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2"/>
      <c r="V485" s="242"/>
      <c r="W485" s="242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</row>
    <row r="486" spans="1:46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2"/>
      <c r="V486" s="242"/>
      <c r="W486" s="242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</row>
    <row r="487" spans="1:46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2"/>
      <c r="V487" s="242"/>
      <c r="W487" s="242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</row>
    <row r="488" spans="1:46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2"/>
      <c r="V488" s="242"/>
      <c r="W488" s="242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</row>
    <row r="489" spans="1:46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2"/>
      <c r="V489" s="242"/>
      <c r="W489" s="242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</row>
    <row r="490" spans="1:46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2"/>
      <c r="V490" s="242"/>
      <c r="W490" s="242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</row>
    <row r="491" spans="1:46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2"/>
      <c r="V491" s="242"/>
      <c r="W491" s="242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</row>
    <row r="492" spans="1:46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2"/>
      <c r="V492" s="242"/>
      <c r="W492" s="242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</row>
    <row r="493" spans="1:46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2"/>
      <c r="V493" s="242"/>
      <c r="W493" s="242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</row>
    <row r="494" spans="1:46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2"/>
      <c r="V494" s="242"/>
      <c r="W494" s="242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</row>
    <row r="495" spans="1:46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2"/>
      <c r="V495" s="242"/>
      <c r="W495" s="242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</row>
    <row r="496" spans="1:46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2"/>
      <c r="V496" s="242"/>
      <c r="W496" s="242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</row>
    <row r="497" spans="1:46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2"/>
      <c r="V497" s="242"/>
      <c r="W497" s="242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</row>
    <row r="498" spans="1:46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2"/>
      <c r="V498" s="242"/>
      <c r="W498" s="242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</row>
    <row r="499" spans="1:46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2"/>
      <c r="V499" s="242"/>
      <c r="W499" s="242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</row>
    <row r="500" spans="1:46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2"/>
      <c r="V500" s="242"/>
      <c r="W500" s="242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</row>
    <row r="501" spans="1:46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2"/>
      <c r="V501" s="242"/>
      <c r="W501" s="242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</row>
    <row r="502" spans="1:46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2"/>
      <c r="V502" s="242"/>
      <c r="W502" s="242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</row>
    <row r="503" spans="1:46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2"/>
      <c r="V503" s="242"/>
      <c r="W503" s="242"/>
      <c r="X503" s="241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</row>
    <row r="504" spans="1:46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2"/>
      <c r="V504" s="242"/>
      <c r="W504" s="242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</row>
    <row r="505" spans="1:46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2"/>
      <c r="V505" s="242"/>
      <c r="W505" s="242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U1000"/>
  <sheetViews>
    <sheetView showGridLines="0" topLeftCell="L1" workbookViewId="0"/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12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3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27" customHeight="1">
      <c r="A3" s="248" t="s">
        <v>403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134">
        <f>'狀況6,7 資料與模擬結果'!B4</f>
        <v>1000000</v>
      </c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</row>
    <row r="4" spans="1:47" ht="21.75" customHeight="1">
      <c r="A4" s="327" t="s">
        <v>60</v>
      </c>
      <c r="B4" s="328"/>
      <c r="C4" s="328"/>
      <c r="D4" s="328"/>
      <c r="E4" s="328"/>
      <c r="F4" s="328"/>
      <c r="G4" s="329"/>
      <c r="H4" s="330" t="s">
        <v>61</v>
      </c>
      <c r="I4" s="328"/>
      <c r="J4" s="328"/>
      <c r="K4" s="328"/>
      <c r="L4" s="328"/>
      <c r="M4" s="328"/>
      <c r="N4" s="329"/>
      <c r="O4" s="251"/>
      <c r="P4" s="332" t="s">
        <v>411</v>
      </c>
      <c r="Q4" s="328"/>
      <c r="R4" s="328"/>
      <c r="S4" s="328"/>
      <c r="T4" s="329"/>
      <c r="U4" s="252"/>
      <c r="V4" s="253"/>
      <c r="W4" s="253"/>
      <c r="X4" s="253"/>
      <c r="Y4" s="252"/>
      <c r="Z4" s="254"/>
      <c r="AA4" s="252"/>
      <c r="AB4" s="255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</row>
    <row r="5" spans="1:47" ht="45.75" customHeight="1">
      <c r="A5" s="256" t="s">
        <v>69</v>
      </c>
      <c r="B5" s="256" t="s">
        <v>70</v>
      </c>
      <c r="C5" s="256" t="s">
        <v>71</v>
      </c>
      <c r="D5" s="256" t="s">
        <v>72</v>
      </c>
      <c r="E5" s="256" t="s">
        <v>73</v>
      </c>
      <c r="F5" s="256" t="s">
        <v>74</v>
      </c>
      <c r="G5" s="256" t="s">
        <v>75</v>
      </c>
      <c r="H5" s="256" t="s">
        <v>69</v>
      </c>
      <c r="I5" s="256" t="s">
        <v>70</v>
      </c>
      <c r="J5" s="256" t="s">
        <v>71</v>
      </c>
      <c r="K5" s="256" t="s">
        <v>72</v>
      </c>
      <c r="L5" s="256" t="s">
        <v>73</v>
      </c>
      <c r="M5" s="256" t="s">
        <v>74</v>
      </c>
      <c r="N5" s="256" t="s">
        <v>75</v>
      </c>
      <c r="O5" s="251"/>
      <c r="P5" s="256" t="s">
        <v>403</v>
      </c>
      <c r="Q5" s="256" t="s">
        <v>405</v>
      </c>
      <c r="R5" s="256" t="s">
        <v>406</v>
      </c>
      <c r="S5" s="258" t="s">
        <v>412</v>
      </c>
      <c r="T5" s="256" t="s">
        <v>77</v>
      </c>
      <c r="U5" s="256" t="s">
        <v>413</v>
      </c>
      <c r="V5" s="256" t="s">
        <v>80</v>
      </c>
      <c r="W5" s="256" t="s">
        <v>81</v>
      </c>
      <c r="X5" s="256" t="s">
        <v>82</v>
      </c>
      <c r="Y5" s="256" t="s">
        <v>408</v>
      </c>
      <c r="Z5" s="256" t="s">
        <v>84</v>
      </c>
      <c r="AA5" s="256" t="s">
        <v>85</v>
      </c>
      <c r="AB5" s="255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</row>
    <row r="6" spans="1:47" ht="19.5" customHeight="1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1"/>
      <c r="P6" s="292" t="s">
        <v>414</v>
      </c>
      <c r="Q6" s="292"/>
      <c r="R6" s="292" t="s">
        <v>92</v>
      </c>
      <c r="S6" s="257">
        <v>0.02</v>
      </c>
      <c r="T6" s="256"/>
      <c r="U6" s="256"/>
      <c r="V6" s="253"/>
      <c r="W6" s="253"/>
      <c r="X6" s="253"/>
      <c r="Y6" s="256"/>
      <c r="Z6" s="256"/>
      <c r="AA6" s="256"/>
      <c r="AB6" s="255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</row>
    <row r="7" spans="1:47" ht="24" customHeight="1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1"/>
      <c r="P7" s="256"/>
      <c r="Q7" s="256"/>
      <c r="R7" s="256"/>
      <c r="S7" s="258" t="s">
        <v>415</v>
      </c>
      <c r="T7" s="256"/>
      <c r="U7" s="256"/>
      <c r="V7" s="253"/>
      <c r="W7" s="253"/>
      <c r="X7" s="253"/>
      <c r="Y7" s="256"/>
      <c r="Z7" s="256"/>
      <c r="AA7" s="256"/>
      <c r="AB7" s="255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</row>
    <row r="8" spans="1:47" ht="20.25" customHeight="1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93">
        <f>O3*P6</f>
        <v>800000</v>
      </c>
      <c r="Q8" s="260"/>
      <c r="R8" s="260">
        <f>O3*R6</f>
        <v>200000</v>
      </c>
      <c r="S8" s="261">
        <f>O3*S6</f>
        <v>20000</v>
      </c>
      <c r="T8" s="262"/>
      <c r="U8" s="294" t="s">
        <v>416</v>
      </c>
      <c r="V8" s="294" t="s">
        <v>416</v>
      </c>
      <c r="W8" s="294" t="s">
        <v>416</v>
      </c>
      <c r="X8" s="260"/>
      <c r="Y8" s="263"/>
      <c r="Z8" s="264"/>
      <c r="AA8" s="263"/>
      <c r="AB8" s="255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</row>
    <row r="9" spans="1:47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3"/>
      <c r="P9" s="189"/>
      <c r="Q9" s="189"/>
      <c r="R9" s="265"/>
      <c r="S9" s="266"/>
      <c r="T9" s="188"/>
      <c r="U9" s="190"/>
      <c r="V9" s="189"/>
      <c r="W9" s="189"/>
      <c r="X9" s="189"/>
      <c r="Y9" s="190"/>
      <c r="Z9" s="267"/>
      <c r="AA9" s="190"/>
      <c r="AB9" s="255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</row>
    <row r="10" spans="1:47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268"/>
      <c r="T10" s="199"/>
      <c r="U10" s="200"/>
      <c r="V10" s="196"/>
      <c r="W10" s="196"/>
      <c r="X10" s="196"/>
      <c r="Y10" s="200"/>
      <c r="Z10" s="269"/>
      <c r="AA10" s="200"/>
      <c r="AB10" s="255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</row>
    <row r="11" spans="1:47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9"/>
      <c r="U11" s="200"/>
      <c r="V11" s="196"/>
      <c r="W11" s="196"/>
      <c r="X11" s="196"/>
      <c r="Y11" s="200"/>
      <c r="Z11" s="269"/>
      <c r="AA11" s="200"/>
      <c r="AB11" s="255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</row>
    <row r="12" spans="1:47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9"/>
      <c r="U12" s="200"/>
      <c r="V12" s="196"/>
      <c r="W12" s="196"/>
      <c r="X12" s="196"/>
      <c r="Y12" s="200"/>
      <c r="Z12" s="269"/>
      <c r="AA12" s="200"/>
      <c r="AB12" s="255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</row>
    <row r="13" spans="1:47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9"/>
      <c r="U13" s="200"/>
      <c r="V13" s="196"/>
      <c r="W13" s="196"/>
      <c r="X13" s="196"/>
      <c r="Y13" s="200"/>
      <c r="Z13" s="269"/>
      <c r="AA13" s="200"/>
      <c r="AB13" s="255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</row>
    <row r="14" spans="1:47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9"/>
      <c r="U14" s="200"/>
      <c r="V14" s="196"/>
      <c r="W14" s="196"/>
      <c r="X14" s="196"/>
      <c r="Y14" s="200"/>
      <c r="Z14" s="269"/>
      <c r="AA14" s="200"/>
      <c r="AB14" s="255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</row>
    <row r="15" spans="1:47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9"/>
      <c r="U15" s="200"/>
      <c r="V15" s="196"/>
      <c r="W15" s="196"/>
      <c r="X15" s="196"/>
      <c r="Y15" s="200"/>
      <c r="Z15" s="269"/>
      <c r="AA15" s="200"/>
      <c r="AB15" s="255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</row>
    <row r="16" spans="1:47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9"/>
      <c r="U16" s="200"/>
      <c r="V16" s="196"/>
      <c r="W16" s="196"/>
      <c r="X16" s="196"/>
      <c r="Y16" s="200"/>
      <c r="Z16" s="269"/>
      <c r="AA16" s="200"/>
      <c r="AB16" s="255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</row>
    <row r="17" spans="1:47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196">
        <f t="shared" ref="P17:S17" si="9">MAX(P20:P307)</f>
        <v>1155126.1516129619</v>
      </c>
      <c r="Q17" s="196">
        <f t="shared" si="9"/>
        <v>0</v>
      </c>
      <c r="R17" s="196">
        <f t="shared" si="9"/>
        <v>264848.26399578102</v>
      </c>
      <c r="S17" s="196">
        <f t="shared" si="9"/>
        <v>0</v>
      </c>
      <c r="T17" s="199"/>
      <c r="U17" s="212">
        <f>MAX(U20:U307)</f>
        <v>0.91652309798111375</v>
      </c>
      <c r="V17" s="196"/>
      <c r="W17" s="196"/>
      <c r="X17" s="196">
        <f t="shared" ref="X17:AA17" si="10">MAX(X20:X307)</f>
        <v>1398739.3271425215</v>
      </c>
      <c r="Y17" s="199">
        <f t="shared" si="10"/>
        <v>1.3987393271425215</v>
      </c>
      <c r="Z17" s="196">
        <f t="shared" si="10"/>
        <v>1398739.3271425215</v>
      </c>
      <c r="AA17" s="199">
        <f t="shared" si="10"/>
        <v>1.3987393271425215</v>
      </c>
      <c r="AB17" s="255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</row>
    <row r="18" spans="1:47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v>1135845.4068259399</v>
      </c>
      <c r="Q18" s="196">
        <v>0</v>
      </c>
      <c r="R18" s="196">
        <v>262893.92031658097</v>
      </c>
      <c r="S18" s="196">
        <v>0</v>
      </c>
      <c r="T18" s="295"/>
      <c r="U18" s="212">
        <v>0.81</v>
      </c>
      <c r="V18" s="207"/>
      <c r="W18" s="296"/>
      <c r="X18" s="196">
        <v>1398739.3271425201</v>
      </c>
      <c r="Y18" s="199">
        <v>1.3987393271425199</v>
      </c>
      <c r="Z18" s="196">
        <v>1398739.3271425201</v>
      </c>
      <c r="AA18" s="199">
        <v>1.3987393271425199</v>
      </c>
      <c r="AB18" s="255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</row>
    <row r="19" spans="1:47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2">(I20/B20*B19)/B20*B19</f>
        <v>12.057432324239059</v>
      </c>
      <c r="J19" s="195">
        <f t="shared" si="12"/>
        <v>17.368094025312296</v>
      </c>
      <c r="K19" s="195">
        <f t="shared" si="12"/>
        <v>11.745641894736886</v>
      </c>
      <c r="L19" s="195">
        <f t="shared" si="12"/>
        <v>17.01115804626221</v>
      </c>
      <c r="M19" s="195">
        <f t="shared" si="12"/>
        <v>14.462279006702733</v>
      </c>
      <c r="N19" s="195">
        <f t="shared" si="12"/>
        <v>7330329.191425032</v>
      </c>
      <c r="O19" s="211" t="s">
        <v>108</v>
      </c>
      <c r="P19" s="196">
        <f t="shared" ref="P19:S19" si="13">MIN(P20:P307)</f>
        <v>168169.84342215766</v>
      </c>
      <c r="Q19" s="196">
        <f t="shared" si="13"/>
        <v>0</v>
      </c>
      <c r="R19" s="196">
        <f t="shared" si="13"/>
        <v>28545.525629171821</v>
      </c>
      <c r="S19" s="196">
        <f t="shared" si="13"/>
        <v>0</v>
      </c>
      <c r="T19" s="199"/>
      <c r="U19" s="212">
        <f>MIN(U20:U307)</f>
        <v>0.69559456725674162</v>
      </c>
      <c r="V19" s="196"/>
      <c r="W19" s="196"/>
      <c r="X19" s="196">
        <f t="shared" ref="X19:AA19" si="14">MIN(X20:X307)</f>
        <v>228973.50973202541</v>
      </c>
      <c r="Y19" s="199">
        <f t="shared" si="14"/>
        <v>0.2289735097320254</v>
      </c>
      <c r="Z19" s="196">
        <f t="shared" si="14"/>
        <v>228973.50973202541</v>
      </c>
      <c r="AA19" s="199">
        <f t="shared" si="14"/>
        <v>0.2289735097320254</v>
      </c>
      <c r="AB19" s="255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</row>
    <row r="20" spans="1:47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5">(I21/B21*B20)/B21*B20</f>
        <v>17.3021526277189</v>
      </c>
      <c r="J20" s="195">
        <f t="shared" si="15"/>
        <v>21.822742435568706</v>
      </c>
      <c r="K20" s="195">
        <f t="shared" si="15"/>
        <v>15.319570477774484</v>
      </c>
      <c r="L20" s="195">
        <f t="shared" si="15"/>
        <v>17.898900362680251</v>
      </c>
      <c r="M20" s="195">
        <f t="shared" si="15"/>
        <v>15.217004194305867</v>
      </c>
      <c r="N20" s="195">
        <f t="shared" si="15"/>
        <v>11522073.231914233</v>
      </c>
      <c r="O20" s="195"/>
      <c r="P20" s="196">
        <f>P8</f>
        <v>800000</v>
      </c>
      <c r="Q20" s="196">
        <v>0</v>
      </c>
      <c r="R20" s="196">
        <f>R8-($S$8/12)</f>
        <v>198333.33333333334</v>
      </c>
      <c r="S20" s="196">
        <v>0</v>
      </c>
      <c r="T20" s="199"/>
      <c r="U20" s="212">
        <f t="shared" ref="U20:U274" si="16">P20/(P20+R20)</f>
        <v>0.80133555926544242</v>
      </c>
      <c r="V20" s="297"/>
      <c r="W20" s="297"/>
      <c r="X20" s="196">
        <f t="shared" ref="X20:X274" si="17">P20+Q20+R20</f>
        <v>998333.33333333337</v>
      </c>
      <c r="Y20" s="200">
        <f t="shared" ref="Y20:Y274" si="18">X20/1000000</f>
        <v>0.99833333333333341</v>
      </c>
      <c r="Z20" s="269">
        <f t="shared" ref="Z20:Z274" si="19">SUM(P20:S20)</f>
        <v>998333.33333333337</v>
      </c>
      <c r="AA20" s="200">
        <f t="shared" ref="AA20:AA274" si="20">Z20/1000000</f>
        <v>0.99833333333333341</v>
      </c>
      <c r="AB20" s="270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</row>
    <row r="21" spans="1:47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1">(I22/B22*B21)/B22*B21</f>
        <v>17.46891940022627</v>
      </c>
      <c r="J21" s="195">
        <f t="shared" si="21"/>
        <v>17.89714458006657</v>
      </c>
      <c r="K21" s="195">
        <f t="shared" si="21"/>
        <v>9.1367774518949076</v>
      </c>
      <c r="L21" s="195">
        <f t="shared" si="21"/>
        <v>13.401596854714008</v>
      </c>
      <c r="M21" s="195">
        <f t="shared" si="21"/>
        <v>11.393555067818641</v>
      </c>
      <c r="N21" s="195">
        <f t="shared" si="21"/>
        <v>10198060.948237082</v>
      </c>
      <c r="O21" s="195"/>
      <c r="P21" s="196">
        <f t="shared" ref="P21:P29" si="22">P20*D21/D20</f>
        <v>617821.78217821778</v>
      </c>
      <c r="Q21" s="196">
        <v>0</v>
      </c>
      <c r="R21" s="196">
        <f t="shared" ref="R21:R29" si="23">R20-($S$8/12)</f>
        <v>196666.66666666669</v>
      </c>
      <c r="S21" s="196">
        <v>0</v>
      </c>
      <c r="T21" s="199"/>
      <c r="U21" s="212">
        <f t="shared" si="16"/>
        <v>0.75853964909437166</v>
      </c>
      <c r="V21" s="196"/>
      <c r="W21" s="196"/>
      <c r="X21" s="196">
        <f t="shared" si="17"/>
        <v>814488.44884488452</v>
      </c>
      <c r="Y21" s="200">
        <f t="shared" si="18"/>
        <v>0.81448844884488447</v>
      </c>
      <c r="Z21" s="269">
        <f t="shared" si="19"/>
        <v>814488.44884488452</v>
      </c>
      <c r="AA21" s="200">
        <f t="shared" si="20"/>
        <v>0.81448844884488447</v>
      </c>
      <c r="AB21" s="255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</row>
    <row r="22" spans="1:47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24">(I23/B23*B22)/B23*B22</f>
        <v>13.790598110244227</v>
      </c>
      <c r="J22" s="195">
        <f t="shared" si="24"/>
        <v>14.104531468297994</v>
      </c>
      <c r="K22" s="195">
        <f t="shared" si="24"/>
        <v>7.8393407868971332</v>
      </c>
      <c r="L22" s="195">
        <f t="shared" si="24"/>
        <v>10.314814657855177</v>
      </c>
      <c r="M22" s="195">
        <f t="shared" si="24"/>
        <v>8.7692844702460988</v>
      </c>
      <c r="N22" s="195">
        <f t="shared" si="24"/>
        <v>7028135.3871746529</v>
      </c>
      <c r="O22" s="195"/>
      <c r="P22" s="196">
        <f t="shared" si="22"/>
        <v>572277.22772277228</v>
      </c>
      <c r="Q22" s="196">
        <v>0</v>
      </c>
      <c r="R22" s="196">
        <f t="shared" si="23"/>
        <v>195000.00000000003</v>
      </c>
      <c r="S22" s="196">
        <v>0</v>
      </c>
      <c r="T22" s="199"/>
      <c r="U22" s="212">
        <f t="shared" si="16"/>
        <v>0.74585457126266208</v>
      </c>
      <c r="V22" s="196"/>
      <c r="W22" s="196"/>
      <c r="X22" s="196">
        <f t="shared" si="17"/>
        <v>767277.22772277228</v>
      </c>
      <c r="Y22" s="200">
        <f t="shared" si="18"/>
        <v>0.76727722772277229</v>
      </c>
      <c r="Z22" s="269">
        <f t="shared" si="19"/>
        <v>767277.22772277228</v>
      </c>
      <c r="AA22" s="200">
        <f t="shared" si="20"/>
        <v>0.76727722772277229</v>
      </c>
      <c r="AB22" s="255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</row>
    <row r="23" spans="1:47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25">(I24/B24*B23)/B24*B23</f>
        <v>10.915843067932116</v>
      </c>
      <c r="J23" s="195">
        <f t="shared" si="25"/>
        <v>14.944757928183812</v>
      </c>
      <c r="K23" s="195">
        <f t="shared" si="25"/>
        <v>10.221431875733023</v>
      </c>
      <c r="L23" s="195">
        <f t="shared" si="25"/>
        <v>13.032884069575877</v>
      </c>
      <c r="M23" s="195">
        <f t="shared" si="25"/>
        <v>11.080093520899684</v>
      </c>
      <c r="N23" s="195">
        <f t="shared" si="25"/>
        <v>4884649.6212254753</v>
      </c>
      <c r="O23" s="195"/>
      <c r="P23" s="196">
        <f t="shared" si="22"/>
        <v>653465.34653465357</v>
      </c>
      <c r="Q23" s="196">
        <v>0</v>
      </c>
      <c r="R23" s="196">
        <f t="shared" si="23"/>
        <v>193333.33333333337</v>
      </c>
      <c r="S23" s="196">
        <v>0</v>
      </c>
      <c r="T23" s="199"/>
      <c r="U23" s="212">
        <f t="shared" si="16"/>
        <v>0.77168914178813619</v>
      </c>
      <c r="V23" s="196"/>
      <c r="W23" s="196"/>
      <c r="X23" s="196">
        <f t="shared" si="17"/>
        <v>846798.67986798694</v>
      </c>
      <c r="Y23" s="200">
        <f t="shared" si="18"/>
        <v>0.84679867986798696</v>
      </c>
      <c r="Z23" s="269">
        <f t="shared" si="19"/>
        <v>846798.67986798694</v>
      </c>
      <c r="AA23" s="200">
        <f t="shared" si="20"/>
        <v>0.84679867986798696</v>
      </c>
      <c r="AB23" s="255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</row>
    <row r="24" spans="1:47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26">(I25/B25*B24)/B25*B24</f>
        <v>13.150091017516797</v>
      </c>
      <c r="J24" s="195">
        <f t="shared" si="26"/>
        <v>15.655525043356549</v>
      </c>
      <c r="K24" s="195">
        <f t="shared" si="26"/>
        <v>11.034572182503613</v>
      </c>
      <c r="L24" s="195">
        <f t="shared" si="26"/>
        <v>11.940909705796921</v>
      </c>
      <c r="M24" s="195">
        <f t="shared" si="26"/>
        <v>10.15173862667644</v>
      </c>
      <c r="N24" s="195">
        <f t="shared" si="26"/>
        <v>3229295.9645266179</v>
      </c>
      <c r="O24" s="195"/>
      <c r="P24" s="196">
        <f t="shared" si="22"/>
        <v>678960.39603960409</v>
      </c>
      <c r="Q24" s="196">
        <v>0</v>
      </c>
      <c r="R24" s="196">
        <f t="shared" si="23"/>
        <v>191666.66666666672</v>
      </c>
      <c r="S24" s="196">
        <v>0</v>
      </c>
      <c r="T24" s="199"/>
      <c r="U24" s="212">
        <f t="shared" si="16"/>
        <v>0.77985216072782404</v>
      </c>
      <c r="V24" s="196"/>
      <c r="W24" s="196"/>
      <c r="X24" s="196">
        <f t="shared" si="17"/>
        <v>870627.06270627084</v>
      </c>
      <c r="Y24" s="200">
        <f t="shared" si="18"/>
        <v>0.87062706270627088</v>
      </c>
      <c r="Z24" s="269">
        <f t="shared" si="19"/>
        <v>870627.06270627084</v>
      </c>
      <c r="AA24" s="200">
        <f t="shared" si="20"/>
        <v>0.87062706270627088</v>
      </c>
      <c r="AB24" s="255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</row>
    <row r="25" spans="1:47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27">(I26/B26*B25)/B26*B25</f>
        <v>12.133304810309955</v>
      </c>
      <c r="J25" s="195">
        <f t="shared" si="27"/>
        <v>15.6363569704142</v>
      </c>
      <c r="K25" s="195">
        <f t="shared" si="27"/>
        <v>10.42375451345235</v>
      </c>
      <c r="L25" s="195">
        <f t="shared" si="27"/>
        <v>15.416977171322017</v>
      </c>
      <c r="M25" s="195">
        <f t="shared" si="27"/>
        <v>13.106960817336386</v>
      </c>
      <c r="N25" s="195">
        <f t="shared" si="27"/>
        <v>3171264.6152139381</v>
      </c>
      <c r="O25" s="195"/>
      <c r="P25" s="196">
        <f t="shared" si="22"/>
        <v>659900.99009901006</v>
      </c>
      <c r="Q25" s="196">
        <v>0</v>
      </c>
      <c r="R25" s="196">
        <f t="shared" si="23"/>
        <v>190000.00000000006</v>
      </c>
      <c r="S25" s="196">
        <v>0</v>
      </c>
      <c r="T25" s="199"/>
      <c r="U25" s="212">
        <f t="shared" si="16"/>
        <v>0.77644454799627216</v>
      </c>
      <c r="V25" s="196"/>
      <c r="W25" s="196"/>
      <c r="X25" s="196">
        <f t="shared" si="17"/>
        <v>849900.99009901006</v>
      </c>
      <c r="Y25" s="200">
        <f t="shared" si="18"/>
        <v>0.8499009900990101</v>
      </c>
      <c r="Z25" s="269">
        <f t="shared" si="19"/>
        <v>849900.99009901006</v>
      </c>
      <c r="AA25" s="200">
        <f t="shared" si="20"/>
        <v>0.8499009900990101</v>
      </c>
      <c r="AB25" s="255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</row>
    <row r="26" spans="1:47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28">(I27/B27*B26)/B27*B26</f>
        <v>15.958056061635814</v>
      </c>
      <c r="J26" s="195">
        <f t="shared" si="28"/>
        <v>16.104492754312346</v>
      </c>
      <c r="K26" s="195">
        <f t="shared" si="28"/>
        <v>11.36690804296393</v>
      </c>
      <c r="L26" s="195">
        <f t="shared" si="28"/>
        <v>11.758037354344044</v>
      </c>
      <c r="M26" s="195">
        <f t="shared" si="28"/>
        <v>9.9962717382236352</v>
      </c>
      <c r="N26" s="195">
        <f t="shared" si="28"/>
        <v>5779289.363140204</v>
      </c>
      <c r="O26" s="195"/>
      <c r="P26" s="196">
        <f t="shared" si="22"/>
        <v>689108.91089108924</v>
      </c>
      <c r="Q26" s="196">
        <v>0</v>
      </c>
      <c r="R26" s="196">
        <f t="shared" si="23"/>
        <v>188333.3333333334</v>
      </c>
      <c r="S26" s="196">
        <v>0</v>
      </c>
      <c r="T26" s="199"/>
      <c r="U26" s="212">
        <f t="shared" si="16"/>
        <v>0.78536099148063865</v>
      </c>
      <c r="V26" s="196"/>
      <c r="W26" s="196"/>
      <c r="X26" s="196">
        <f t="shared" si="17"/>
        <v>877442.24422442261</v>
      </c>
      <c r="Y26" s="200">
        <f t="shared" si="18"/>
        <v>0.87744224422442263</v>
      </c>
      <c r="Z26" s="269">
        <f t="shared" si="19"/>
        <v>877442.24422442261</v>
      </c>
      <c r="AA26" s="200">
        <f t="shared" si="20"/>
        <v>0.87744224422442263</v>
      </c>
      <c r="AB26" s="255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</row>
    <row r="27" spans="1:47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29">(I28/B28*B27)/B28*B27</f>
        <v>12.251801677870445</v>
      </c>
      <c r="J27" s="220">
        <f t="shared" si="29"/>
        <v>12.241359553665349</v>
      </c>
      <c r="K27" s="220">
        <f t="shared" si="29"/>
        <v>8.1405632868713855</v>
      </c>
      <c r="L27" s="220">
        <f t="shared" si="29"/>
        <v>9.9649574314666047</v>
      </c>
      <c r="M27" s="220">
        <f t="shared" si="29"/>
        <v>8.4718514419458355</v>
      </c>
      <c r="N27" s="220">
        <f t="shared" si="29"/>
        <v>18144996.371034577</v>
      </c>
      <c r="O27" s="220"/>
      <c r="P27" s="196">
        <f t="shared" si="22"/>
        <v>583168.31683168327</v>
      </c>
      <c r="Q27" s="196">
        <v>0</v>
      </c>
      <c r="R27" s="196">
        <f t="shared" si="23"/>
        <v>186666.66666666674</v>
      </c>
      <c r="S27" s="196">
        <v>0</v>
      </c>
      <c r="T27" s="199"/>
      <c r="U27" s="212">
        <f t="shared" si="16"/>
        <v>0.75752379319214602</v>
      </c>
      <c r="V27" s="196"/>
      <c r="W27" s="196"/>
      <c r="X27" s="196">
        <f t="shared" si="17"/>
        <v>769834.98349835002</v>
      </c>
      <c r="Y27" s="200">
        <f t="shared" si="18"/>
        <v>0.76983498349835</v>
      </c>
      <c r="Z27" s="269">
        <f t="shared" si="19"/>
        <v>769834.98349835002</v>
      </c>
      <c r="AA27" s="200">
        <f t="shared" si="20"/>
        <v>0.76983498349835</v>
      </c>
      <c r="AB27" s="255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</row>
    <row r="28" spans="1:47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30">(I29/B29*B28)/B29*B28</f>
        <v>9.702235837634392</v>
      </c>
      <c r="J28" s="220">
        <f t="shared" si="30"/>
        <v>10.636172875595822</v>
      </c>
      <c r="K28" s="220">
        <f t="shared" si="30"/>
        <v>5.4968589198386466</v>
      </c>
      <c r="L28" s="220">
        <f t="shared" si="30"/>
        <v>5.9219366943339491</v>
      </c>
      <c r="M28" s="220">
        <f t="shared" si="30"/>
        <v>5.0346227332749107</v>
      </c>
      <c r="N28" s="220">
        <f t="shared" si="30"/>
        <v>19421181.79326776</v>
      </c>
      <c r="O28" s="220"/>
      <c r="P28" s="196">
        <f t="shared" si="22"/>
        <v>479207.92079207936</v>
      </c>
      <c r="Q28" s="196">
        <v>0</v>
      </c>
      <c r="R28" s="196">
        <f t="shared" si="23"/>
        <v>185000.00000000009</v>
      </c>
      <c r="S28" s="196">
        <v>0</v>
      </c>
      <c r="T28" s="199"/>
      <c r="U28" s="212">
        <f t="shared" si="16"/>
        <v>0.72147275844078407</v>
      </c>
      <c r="V28" s="196"/>
      <c r="W28" s="196"/>
      <c r="X28" s="196">
        <f t="shared" si="17"/>
        <v>664207.92079207941</v>
      </c>
      <c r="Y28" s="200">
        <f t="shared" si="18"/>
        <v>0.66420792079207946</v>
      </c>
      <c r="Z28" s="269">
        <f t="shared" si="19"/>
        <v>664207.92079207941</v>
      </c>
      <c r="AA28" s="200">
        <f t="shared" si="20"/>
        <v>0.66420792079207946</v>
      </c>
      <c r="AB28" s="255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</row>
    <row r="29" spans="1:47" ht="19.5" customHeight="1">
      <c r="A29" s="218" t="s">
        <v>118</v>
      </c>
      <c r="B29" s="272">
        <v>64.0625</v>
      </c>
      <c r="C29" s="273">
        <v>74.78125</v>
      </c>
      <c r="D29" s="273">
        <v>54.25</v>
      </c>
      <c r="E29" s="273">
        <v>58.375</v>
      </c>
      <c r="F29" s="273">
        <v>49.849513999999999</v>
      </c>
      <c r="G29" s="273">
        <v>1087788500</v>
      </c>
      <c r="H29" s="273"/>
      <c r="I29" s="273">
        <f t="shared" ref="I29:N29" si="31">(I30/B30*B29)/B30*B29</f>
        <v>6.1732420033094408</v>
      </c>
      <c r="J29" s="273">
        <f t="shared" si="31"/>
        <v>8.4046701479816388</v>
      </c>
      <c r="K29" s="273">
        <f t="shared" si="31"/>
        <v>4.4198072139246296</v>
      </c>
      <c r="L29" s="273">
        <f t="shared" si="31"/>
        <v>5.0868847620939075</v>
      </c>
      <c r="M29" s="273">
        <f t="shared" si="31"/>
        <v>4.3246881887926092</v>
      </c>
      <c r="N29" s="273">
        <f t="shared" si="31"/>
        <v>26219249.433839429</v>
      </c>
      <c r="O29" s="273"/>
      <c r="P29" s="196">
        <f t="shared" si="22"/>
        <v>429702.97029702982</v>
      </c>
      <c r="Q29" s="196">
        <v>0</v>
      </c>
      <c r="R29" s="196">
        <f t="shared" si="23"/>
        <v>183333.33333333343</v>
      </c>
      <c r="S29" s="196">
        <v>0</v>
      </c>
      <c r="T29" s="199">
        <f>(P29-P20)/P20</f>
        <v>-0.46287128712871273</v>
      </c>
      <c r="U29" s="212">
        <f t="shared" si="16"/>
        <v>0.7009421265141319</v>
      </c>
      <c r="V29" s="196"/>
      <c r="W29" s="196"/>
      <c r="X29" s="196">
        <f t="shared" si="17"/>
        <v>613036.3036303632</v>
      </c>
      <c r="Y29" s="200">
        <f t="shared" si="18"/>
        <v>0.61303630363036321</v>
      </c>
      <c r="Z29" s="269">
        <f t="shared" si="19"/>
        <v>613036.3036303632</v>
      </c>
      <c r="AA29" s="200">
        <f t="shared" si="20"/>
        <v>0.61303630363036321</v>
      </c>
      <c r="AB29" s="255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</row>
    <row r="30" spans="1:47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32">(I31/B31*B30)/B31*B30</f>
        <v>5.1587532263210818</v>
      </c>
      <c r="J30" s="220">
        <f t="shared" si="32"/>
        <v>7.1813405432486812</v>
      </c>
      <c r="K30" s="220">
        <f t="shared" si="32"/>
        <v>4.0852304288910037</v>
      </c>
      <c r="L30" s="220">
        <f t="shared" si="32"/>
        <v>6.1719173049681055</v>
      </c>
      <c r="M30" s="220">
        <f t="shared" si="32"/>
        <v>5.2471432701196896</v>
      </c>
      <c r="N30" s="220">
        <f t="shared" si="32"/>
        <v>31791045.076041669</v>
      </c>
      <c r="O30" s="220"/>
      <c r="P30" s="196">
        <f>((P29+R29)*0.8)*D30/D29</f>
        <v>471501.19389819185</v>
      </c>
      <c r="Q30" s="196">
        <v>0</v>
      </c>
      <c r="R30" s="196">
        <f>((P29+R29)*0.2)-($S$8/12)</f>
        <v>120940.59405940598</v>
      </c>
      <c r="S30" s="196">
        <v>0</v>
      </c>
      <c r="T30" s="224"/>
      <c r="U30" s="212">
        <f t="shared" si="16"/>
        <v>0.79586079760453698</v>
      </c>
      <c r="V30" s="196"/>
      <c r="W30" s="196"/>
      <c r="X30" s="196">
        <f t="shared" si="17"/>
        <v>592441.78795759787</v>
      </c>
      <c r="Y30" s="200">
        <f t="shared" si="18"/>
        <v>0.59244178795759783</v>
      </c>
      <c r="Z30" s="269">
        <f t="shared" si="19"/>
        <v>592441.78795759787</v>
      </c>
      <c r="AA30" s="200">
        <f t="shared" si="20"/>
        <v>0.59244178795759783</v>
      </c>
      <c r="AB30" s="255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</row>
    <row r="31" spans="1:47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33">(I32/B32*B31)/B32*B31</f>
        <v>6.2675538003311679</v>
      </c>
      <c r="J31" s="220">
        <f t="shared" si="33"/>
        <v>6.4695685936164242</v>
      </c>
      <c r="K31" s="220">
        <f t="shared" si="33"/>
        <v>3.2976793782225098</v>
      </c>
      <c r="L31" s="220">
        <f t="shared" si="33"/>
        <v>3.3610158764355345</v>
      </c>
      <c r="M31" s="220">
        <f t="shared" si="33"/>
        <v>2.857415401286314</v>
      </c>
      <c r="N31" s="220">
        <f t="shared" si="33"/>
        <v>32757177.345817205</v>
      </c>
      <c r="O31" s="220"/>
      <c r="P31" s="196">
        <f t="shared" ref="P31:P41" si="34">P30*D31/D30</f>
        <v>423622.22010920005</v>
      </c>
      <c r="Q31" s="196">
        <v>0</v>
      </c>
      <c r="R31" s="196">
        <f t="shared" ref="R31:R41" si="35">R30-($S$8/12)</f>
        <v>119273.92739273931</v>
      </c>
      <c r="S31" s="196">
        <v>0</v>
      </c>
      <c r="T31" s="224"/>
      <c r="U31" s="212">
        <f t="shared" si="16"/>
        <v>0.78030065613550292</v>
      </c>
      <c r="V31" s="196"/>
      <c r="W31" s="196"/>
      <c r="X31" s="196">
        <f t="shared" si="17"/>
        <v>542896.14750193933</v>
      </c>
      <c r="Y31" s="200">
        <f t="shared" si="18"/>
        <v>0.54289614750193937</v>
      </c>
      <c r="Z31" s="269">
        <f t="shared" si="19"/>
        <v>542896.14750193933</v>
      </c>
      <c r="AA31" s="200">
        <f t="shared" si="20"/>
        <v>0.54289614750193937</v>
      </c>
      <c r="AB31" s="25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</row>
    <row r="32" spans="1:47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36">(I33/B33*B32)/B33*B32</f>
        <v>3.318537089585254</v>
      </c>
      <c r="J32" s="220">
        <f t="shared" si="36"/>
        <v>3.8571417900018385</v>
      </c>
      <c r="K32" s="220">
        <f t="shared" si="36"/>
        <v>2.1685579619553317</v>
      </c>
      <c r="L32" s="220">
        <f t="shared" si="36"/>
        <v>2.2880298671091976</v>
      </c>
      <c r="M32" s="220">
        <f t="shared" si="36"/>
        <v>1.945201850568623</v>
      </c>
      <c r="N32" s="220">
        <f t="shared" si="36"/>
        <v>65927808.56297981</v>
      </c>
      <c r="O32" s="220"/>
      <c r="P32" s="196">
        <f t="shared" si="34"/>
        <v>343526.3342002405</v>
      </c>
      <c r="Q32" s="196">
        <v>0</v>
      </c>
      <c r="R32" s="196">
        <f t="shared" si="35"/>
        <v>117607.26072607264</v>
      </c>
      <c r="S32" s="196">
        <v>0</v>
      </c>
      <c r="T32" s="224"/>
      <c r="U32" s="212">
        <f t="shared" si="16"/>
        <v>0.74496054501328257</v>
      </c>
      <c r="V32" s="196"/>
      <c r="W32" s="196"/>
      <c r="X32" s="196">
        <f t="shared" si="17"/>
        <v>461133.59492631315</v>
      </c>
      <c r="Y32" s="200">
        <f t="shared" si="18"/>
        <v>0.46113359492631317</v>
      </c>
      <c r="Z32" s="269">
        <f t="shared" si="19"/>
        <v>461133.59492631315</v>
      </c>
      <c r="AA32" s="200">
        <f t="shared" si="20"/>
        <v>0.46113359492631317</v>
      </c>
      <c r="AB32" s="255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</row>
    <row r="33" spans="1:47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37">(I34/B34*B33)/B34*B33</f>
        <v>2.3078768762972368</v>
      </c>
      <c r="J33" s="220">
        <f t="shared" si="37"/>
        <v>3.6736023117181134</v>
      </c>
      <c r="K33" s="220">
        <f t="shared" si="37"/>
        <v>1.6954396850934277</v>
      </c>
      <c r="L33" s="220">
        <f t="shared" si="37"/>
        <v>3.1793735761832864</v>
      </c>
      <c r="M33" s="220">
        <f t="shared" si="37"/>
        <v>2.702990182556873</v>
      </c>
      <c r="N33" s="220">
        <f t="shared" si="37"/>
        <v>59864179.293959774</v>
      </c>
      <c r="O33" s="220"/>
      <c r="P33" s="196">
        <f t="shared" si="34"/>
        <v>303749.58268619503</v>
      </c>
      <c r="Q33" s="196">
        <v>0</v>
      </c>
      <c r="R33" s="196">
        <f t="shared" si="35"/>
        <v>115940.59405940596</v>
      </c>
      <c r="S33" s="196">
        <v>0</v>
      </c>
      <c r="T33" s="224"/>
      <c r="U33" s="212">
        <f t="shared" si="16"/>
        <v>0.72374718188916676</v>
      </c>
      <c r="V33" s="196"/>
      <c r="W33" s="196"/>
      <c r="X33" s="196">
        <f t="shared" si="17"/>
        <v>419690.176745601</v>
      </c>
      <c r="Y33" s="200">
        <f t="shared" si="18"/>
        <v>0.419690176745601</v>
      </c>
      <c r="Z33" s="269">
        <f t="shared" si="19"/>
        <v>419690.176745601</v>
      </c>
      <c r="AA33" s="200">
        <f t="shared" si="20"/>
        <v>0.419690176745601</v>
      </c>
      <c r="AB33" s="255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</row>
    <row r="34" spans="1:47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38">(I35/B35*B34)/B35*B34</f>
        <v>3.2106244372440709</v>
      </c>
      <c r="J34" s="220">
        <f t="shared" si="38"/>
        <v>4.0560785185759087</v>
      </c>
      <c r="K34" s="220">
        <f t="shared" si="38"/>
        <v>2.8221624228758042</v>
      </c>
      <c r="L34" s="220">
        <f t="shared" si="38"/>
        <v>2.9867296166010573</v>
      </c>
      <c r="M34" s="220">
        <f t="shared" si="38"/>
        <v>2.5392115695797575</v>
      </c>
      <c r="N34" s="220">
        <f t="shared" si="38"/>
        <v>43100954.663098991</v>
      </c>
      <c r="O34" s="220"/>
      <c r="P34" s="196">
        <f t="shared" si="34"/>
        <v>391891.20790862513</v>
      </c>
      <c r="Q34" s="196">
        <v>0</v>
      </c>
      <c r="R34" s="196">
        <f t="shared" si="35"/>
        <v>114273.92739273929</v>
      </c>
      <c r="S34" s="196">
        <v>0</v>
      </c>
      <c r="T34" s="224"/>
      <c r="U34" s="212">
        <f t="shared" si="16"/>
        <v>0.77423587793200732</v>
      </c>
      <c r="V34" s="196"/>
      <c r="W34" s="196"/>
      <c r="X34" s="196">
        <f t="shared" si="17"/>
        <v>506165.13530136441</v>
      </c>
      <c r="Y34" s="200">
        <f t="shared" si="18"/>
        <v>0.50616513530136442</v>
      </c>
      <c r="Z34" s="269">
        <f t="shared" si="19"/>
        <v>506165.13530136441</v>
      </c>
      <c r="AA34" s="200">
        <f t="shared" si="20"/>
        <v>0.50616513530136442</v>
      </c>
      <c r="AB34" s="255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</row>
    <row r="35" spans="1:47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39">(I36/B36*B35)/B36*B35</f>
        <v>3.1195475418998355</v>
      </c>
      <c r="J35" s="220">
        <f t="shared" si="39"/>
        <v>3.6810369408271484</v>
      </c>
      <c r="K35" s="220">
        <f t="shared" si="39"/>
        <v>2.556596832697529</v>
      </c>
      <c r="L35" s="220">
        <f t="shared" si="39"/>
        <v>3.1176727803351558</v>
      </c>
      <c r="M35" s="220">
        <f t="shared" si="39"/>
        <v>2.6505346032294184</v>
      </c>
      <c r="N35" s="220">
        <f t="shared" si="39"/>
        <v>41167556.878658712</v>
      </c>
      <c r="O35" s="220"/>
      <c r="P35" s="196">
        <f t="shared" si="34"/>
        <v>372997.25952761195</v>
      </c>
      <c r="Q35" s="196">
        <v>0</v>
      </c>
      <c r="R35" s="196">
        <f t="shared" si="35"/>
        <v>112607.26072607262</v>
      </c>
      <c r="S35" s="196">
        <v>0</v>
      </c>
      <c r="T35" s="224"/>
      <c r="U35" s="212">
        <f t="shared" si="16"/>
        <v>0.76810911754436406</v>
      </c>
      <c r="V35" s="196"/>
      <c r="W35" s="196"/>
      <c r="X35" s="196">
        <f t="shared" si="17"/>
        <v>485604.5202536846</v>
      </c>
      <c r="Y35" s="200">
        <f t="shared" si="18"/>
        <v>0.48560452025368461</v>
      </c>
      <c r="Z35" s="269">
        <f t="shared" si="19"/>
        <v>485604.5202536846</v>
      </c>
      <c r="AA35" s="200">
        <f t="shared" si="20"/>
        <v>0.48560452025368461</v>
      </c>
      <c r="AB35" s="255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</row>
    <row r="36" spans="1:47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40">(I37/B37*B36)/B37*B36</f>
        <v>3.1346361577005708</v>
      </c>
      <c r="J36" s="220">
        <f t="shared" si="40"/>
        <v>3.2468892243229437</v>
      </c>
      <c r="K36" s="220">
        <f t="shared" si="40"/>
        <v>2.3206516347412136</v>
      </c>
      <c r="L36" s="220">
        <f t="shared" si="40"/>
        <v>2.6032690223544126</v>
      </c>
      <c r="M36" s="220">
        <f t="shared" si="40"/>
        <v>2.2132073147446865</v>
      </c>
      <c r="N36" s="220">
        <f t="shared" si="40"/>
        <v>31822148.171625137</v>
      </c>
      <c r="O36" s="220"/>
      <c r="P36" s="196">
        <f t="shared" si="34"/>
        <v>355368.96160362597</v>
      </c>
      <c r="Q36" s="196">
        <v>0</v>
      </c>
      <c r="R36" s="196">
        <f t="shared" si="35"/>
        <v>110940.59405940595</v>
      </c>
      <c r="S36" s="196">
        <v>0</v>
      </c>
      <c r="T36" s="224"/>
      <c r="U36" s="212">
        <f t="shared" si="16"/>
        <v>0.76208809638982677</v>
      </c>
      <c r="V36" s="196"/>
      <c r="W36" s="196"/>
      <c r="X36" s="196">
        <f t="shared" si="17"/>
        <v>466309.55566303193</v>
      </c>
      <c r="Y36" s="200">
        <f t="shared" si="18"/>
        <v>0.46630955566303195</v>
      </c>
      <c r="Z36" s="269">
        <f t="shared" si="19"/>
        <v>466309.55566303193</v>
      </c>
      <c r="AA36" s="200">
        <f t="shared" si="20"/>
        <v>0.46630955566303195</v>
      </c>
      <c r="AB36" s="255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</row>
    <row r="37" spans="1:47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41">(I38/B38*B37)/B38*B37</f>
        <v>2.7336079114470806</v>
      </c>
      <c r="J37" s="220">
        <f t="shared" si="41"/>
        <v>2.9096488941485852</v>
      </c>
      <c r="K37" s="220">
        <f t="shared" si="41"/>
        <v>1.9193577633320886</v>
      </c>
      <c r="L37" s="220">
        <f t="shared" si="41"/>
        <v>2.0029586018066512</v>
      </c>
      <c r="M37" s="220">
        <f t="shared" si="41"/>
        <v>1.7028426231785325</v>
      </c>
      <c r="N37" s="220">
        <f t="shared" si="41"/>
        <v>38223732.247405671</v>
      </c>
      <c r="O37" s="220"/>
      <c r="P37" s="196">
        <f t="shared" si="34"/>
        <v>323185.95914891048</v>
      </c>
      <c r="Q37" s="196">
        <v>0</v>
      </c>
      <c r="R37" s="196">
        <f t="shared" si="35"/>
        <v>109273.92739273928</v>
      </c>
      <c r="S37" s="196">
        <v>0</v>
      </c>
      <c r="T37" s="224"/>
      <c r="U37" s="212">
        <f t="shared" si="16"/>
        <v>0.74732008495263014</v>
      </c>
      <c r="V37" s="196"/>
      <c r="W37" s="196"/>
      <c r="X37" s="196">
        <f t="shared" si="17"/>
        <v>432459.88654164976</v>
      </c>
      <c r="Y37" s="200">
        <f t="shared" si="18"/>
        <v>0.43245988654164974</v>
      </c>
      <c r="Z37" s="269">
        <f t="shared" si="19"/>
        <v>432459.88654164976</v>
      </c>
      <c r="AA37" s="200">
        <f t="shared" si="20"/>
        <v>0.43245988654164974</v>
      </c>
      <c r="AB37" s="255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</row>
    <row r="38" spans="1:47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42">(I39/B39*B38)/B39*B38</f>
        <v>2.0050682283278793</v>
      </c>
      <c r="J38" s="220">
        <f t="shared" si="42"/>
        <v>2.113478180473372</v>
      </c>
      <c r="K38" s="220">
        <f t="shared" si="42"/>
        <v>1.1110706651956979</v>
      </c>
      <c r="L38" s="220">
        <f t="shared" si="42"/>
        <v>1.2537036041912</v>
      </c>
      <c r="M38" s="220">
        <f t="shared" si="42"/>
        <v>1.0658537301937967</v>
      </c>
      <c r="N38" s="220">
        <f t="shared" si="42"/>
        <v>37569101.883014224</v>
      </c>
      <c r="O38" s="220"/>
      <c r="P38" s="196">
        <f t="shared" si="34"/>
        <v>245892.54299402304</v>
      </c>
      <c r="Q38" s="196">
        <v>0</v>
      </c>
      <c r="R38" s="196">
        <f t="shared" si="35"/>
        <v>107607.26072607261</v>
      </c>
      <c r="S38" s="196">
        <v>0</v>
      </c>
      <c r="T38" s="224"/>
      <c r="U38" s="212">
        <f t="shared" si="16"/>
        <v>0.69559456725674162</v>
      </c>
      <c r="V38" s="196"/>
      <c r="W38" s="196"/>
      <c r="X38" s="196">
        <f t="shared" si="17"/>
        <v>353499.80372009566</v>
      </c>
      <c r="Y38" s="200">
        <f t="shared" si="18"/>
        <v>0.35349980372009565</v>
      </c>
      <c r="Z38" s="269">
        <f t="shared" si="19"/>
        <v>353499.80372009566</v>
      </c>
      <c r="AA38" s="200">
        <f t="shared" si="20"/>
        <v>0.35349980372009565</v>
      </c>
      <c r="AB38" s="255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</row>
    <row r="39" spans="1:47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43">(I40/B40*B39)/B40*B39</f>
        <v>1.2519793681177185</v>
      </c>
      <c r="J39" s="220">
        <f t="shared" si="43"/>
        <v>2.064172968790615</v>
      </c>
      <c r="K39" s="220">
        <f t="shared" si="43"/>
        <v>1.1648077201154428</v>
      </c>
      <c r="L39" s="220">
        <f t="shared" si="43"/>
        <v>1.7155270084349152</v>
      </c>
      <c r="M39" s="220">
        <f t="shared" si="43"/>
        <v>1.4584797566423404</v>
      </c>
      <c r="N39" s="220">
        <f t="shared" si="43"/>
        <v>103394600.85456975</v>
      </c>
      <c r="O39" s="220"/>
      <c r="P39" s="196">
        <f t="shared" si="34"/>
        <v>251768.64230201836</v>
      </c>
      <c r="Q39" s="196">
        <v>0</v>
      </c>
      <c r="R39" s="196">
        <f t="shared" si="35"/>
        <v>105940.59405940594</v>
      </c>
      <c r="S39" s="196">
        <v>0</v>
      </c>
      <c r="T39" s="224"/>
      <c r="U39" s="212">
        <f t="shared" si="16"/>
        <v>0.70383601179264743</v>
      </c>
      <c r="V39" s="196"/>
      <c r="W39" s="196"/>
      <c r="X39" s="196">
        <f t="shared" si="17"/>
        <v>357709.23636142432</v>
      </c>
      <c r="Y39" s="200">
        <f t="shared" si="18"/>
        <v>0.35770923636142432</v>
      </c>
      <c r="Z39" s="269">
        <f t="shared" si="19"/>
        <v>357709.23636142432</v>
      </c>
      <c r="AA39" s="200">
        <f t="shared" si="20"/>
        <v>0.35770923636142432</v>
      </c>
      <c r="AB39" s="255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</row>
    <row r="40" spans="1:47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44">(I41/B41*B40)/B41*B40</f>
        <v>1.7841517791571107</v>
      </c>
      <c r="J40" s="220">
        <f t="shared" si="44"/>
        <v>2.5227091487008293</v>
      </c>
      <c r="K40" s="220">
        <f t="shared" si="44"/>
        <v>1.7136538702265207</v>
      </c>
      <c r="L40" s="220">
        <f t="shared" si="44"/>
        <v>2.3468457141588761</v>
      </c>
      <c r="M40" s="220">
        <f t="shared" si="44"/>
        <v>1.9952035121744349</v>
      </c>
      <c r="N40" s="220">
        <f t="shared" si="44"/>
        <v>65636094.338875048</v>
      </c>
      <c r="O40" s="220"/>
      <c r="P40" s="196">
        <f t="shared" si="34"/>
        <v>305376.82173046813</v>
      </c>
      <c r="Q40" s="196">
        <v>0</v>
      </c>
      <c r="R40" s="196">
        <f t="shared" si="35"/>
        <v>104273.92739273926</v>
      </c>
      <c r="S40" s="196">
        <v>0</v>
      </c>
      <c r="T40" s="224"/>
      <c r="U40" s="212">
        <f t="shared" si="16"/>
        <v>0.74545651969166149</v>
      </c>
      <c r="V40" s="196"/>
      <c r="W40" s="196"/>
      <c r="X40" s="196">
        <f t="shared" si="17"/>
        <v>409650.74912320741</v>
      </c>
      <c r="Y40" s="200">
        <f t="shared" si="18"/>
        <v>0.40965074912320742</v>
      </c>
      <c r="Z40" s="269">
        <f t="shared" si="19"/>
        <v>409650.74912320741</v>
      </c>
      <c r="AA40" s="200">
        <f t="shared" si="20"/>
        <v>0.40965074912320742</v>
      </c>
      <c r="AB40" s="255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</row>
    <row r="41" spans="1:47" ht="19.5" customHeight="1">
      <c r="A41" s="218" t="s">
        <v>130</v>
      </c>
      <c r="B41" s="272">
        <v>39.290000999999997</v>
      </c>
      <c r="C41" s="273">
        <v>43.240001999999997</v>
      </c>
      <c r="D41" s="273">
        <v>38.439999</v>
      </c>
      <c r="E41" s="273">
        <v>38.909999999999997</v>
      </c>
      <c r="F41" s="273">
        <v>33.227325</v>
      </c>
      <c r="G41" s="273">
        <v>1277765400</v>
      </c>
      <c r="H41" s="273"/>
      <c r="I41" s="273">
        <f t="shared" ref="I41:N41" si="45">(I42/B42*B41)/B42*B41</f>
        <v>2.3220395724725336</v>
      </c>
      <c r="J41" s="273">
        <f t="shared" si="45"/>
        <v>2.8100020958084437</v>
      </c>
      <c r="K41" s="273">
        <f t="shared" si="45"/>
        <v>2.2190678264639789</v>
      </c>
      <c r="L41" s="273">
        <f t="shared" si="45"/>
        <v>2.2600631473224988</v>
      </c>
      <c r="M41" s="273">
        <f t="shared" si="45"/>
        <v>1.9214261708848299</v>
      </c>
      <c r="N41" s="273">
        <f t="shared" si="45"/>
        <v>36177085.528843805</v>
      </c>
      <c r="O41" s="273"/>
      <c r="P41" s="196">
        <f t="shared" si="34"/>
        <v>347503.99850344501</v>
      </c>
      <c r="Q41" s="196">
        <v>0</v>
      </c>
      <c r="R41" s="196">
        <f t="shared" si="35"/>
        <v>102607.26072607259</v>
      </c>
      <c r="S41" s="196">
        <v>0</v>
      </c>
      <c r="T41" s="274">
        <f>(P41-P29)/P29</f>
        <v>-0.19129253804497845</v>
      </c>
      <c r="U41" s="212">
        <f t="shared" si="16"/>
        <v>0.77204022645043013</v>
      </c>
      <c r="V41" s="196"/>
      <c r="W41" s="196"/>
      <c r="X41" s="196">
        <f t="shared" si="17"/>
        <v>450111.2592295176</v>
      </c>
      <c r="Y41" s="200">
        <f t="shared" si="18"/>
        <v>0.45011125922951761</v>
      </c>
      <c r="Z41" s="269">
        <f t="shared" si="19"/>
        <v>450111.2592295176</v>
      </c>
      <c r="AA41" s="200">
        <f t="shared" si="20"/>
        <v>0.45011125922951761</v>
      </c>
      <c r="AB41" s="255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</row>
    <row r="42" spans="1:47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46">(I43/B43*B42)/B43*B42</f>
        <v>2.3552533900144046</v>
      </c>
      <c r="J42" s="220">
        <f t="shared" si="46"/>
        <v>2.7274348818909746</v>
      </c>
      <c r="K42" s="220">
        <f t="shared" si="46"/>
        <v>2.0392890093129181</v>
      </c>
      <c r="L42" s="220">
        <f t="shared" si="46"/>
        <v>2.2138342610542381</v>
      </c>
      <c r="M42" s="220">
        <f t="shared" si="46"/>
        <v>1.8821222869700243</v>
      </c>
      <c r="N42" s="220">
        <f t="shared" si="46"/>
        <v>55275047.544902094</v>
      </c>
      <c r="O42" s="220"/>
      <c r="P42" s="196">
        <f>((P41+R41)*0.8)*D42/D41</f>
        <v>345194.57718789647</v>
      </c>
      <c r="Q42" s="196">
        <v>0</v>
      </c>
      <c r="R42" s="196">
        <f>((P41+R41)*0.2)-($S$8/12)</f>
        <v>88355.585179236848</v>
      </c>
      <c r="S42" s="196">
        <v>0</v>
      </c>
      <c r="T42" s="224"/>
      <c r="U42" s="212">
        <f t="shared" si="16"/>
        <v>0.79620446986612659</v>
      </c>
      <c r="V42" s="196"/>
      <c r="W42" s="196"/>
      <c r="X42" s="196">
        <f t="shared" si="17"/>
        <v>433550.16236713331</v>
      </c>
      <c r="Y42" s="200">
        <f t="shared" si="18"/>
        <v>0.43355016236713328</v>
      </c>
      <c r="Z42" s="269">
        <f t="shared" si="19"/>
        <v>433550.16236713331</v>
      </c>
      <c r="AA42" s="200">
        <f t="shared" si="20"/>
        <v>0.43355016236713328</v>
      </c>
      <c r="AB42" s="255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</row>
    <row r="43" spans="1:47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47">(I44/B44*B43)/B44*B43</f>
        <v>2.2180331414273895</v>
      </c>
      <c r="J43" s="220">
        <f t="shared" si="47"/>
        <v>2.2718924481142273</v>
      </c>
      <c r="K43" s="220">
        <f t="shared" si="47"/>
        <v>1.6443617868302376</v>
      </c>
      <c r="L43" s="220">
        <f t="shared" si="47"/>
        <v>1.7034028787857249</v>
      </c>
      <c r="M43" s="220">
        <f t="shared" si="47"/>
        <v>1.4481717459306191</v>
      </c>
      <c r="N43" s="220">
        <f t="shared" si="47"/>
        <v>56548658.368513592</v>
      </c>
      <c r="O43" s="220"/>
      <c r="P43" s="196">
        <f t="shared" ref="P43:P53" si="48">P42*D43/D42</f>
        <v>309972.56931051926</v>
      </c>
      <c r="Q43" s="196">
        <v>0</v>
      </c>
      <c r="R43" s="196">
        <f t="shared" ref="R43:R53" si="49">R42-($S$8/12)</f>
        <v>86688.918512570177</v>
      </c>
      <c r="S43" s="196">
        <v>0</v>
      </c>
      <c r="T43" s="224"/>
      <c r="U43" s="212">
        <f t="shared" si="16"/>
        <v>0.78145365463048599</v>
      </c>
      <c r="V43" s="196"/>
      <c r="W43" s="196"/>
      <c r="X43" s="196">
        <f t="shared" si="17"/>
        <v>396661.48782308947</v>
      </c>
      <c r="Y43" s="200">
        <f t="shared" si="18"/>
        <v>0.39666148782308946</v>
      </c>
      <c r="Z43" s="269">
        <f t="shared" si="19"/>
        <v>396661.48782308947</v>
      </c>
      <c r="AA43" s="200">
        <f t="shared" si="20"/>
        <v>0.39666148782308946</v>
      </c>
      <c r="AB43" s="255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</row>
    <row r="44" spans="1:47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50">(I45/B45*B44)/B45*B44</f>
        <v>1.7542318988794035</v>
      </c>
      <c r="J44" s="220">
        <f t="shared" si="50"/>
        <v>2.3082653795857855</v>
      </c>
      <c r="K44" s="220">
        <f t="shared" si="50"/>
        <v>1.7452507922901814</v>
      </c>
      <c r="L44" s="220">
        <f t="shared" si="50"/>
        <v>1.9411074703622033</v>
      </c>
      <c r="M44" s="220">
        <f t="shared" si="50"/>
        <v>1.6502597976986062</v>
      </c>
      <c r="N44" s="220">
        <f t="shared" si="50"/>
        <v>53349071.493659355</v>
      </c>
      <c r="O44" s="220"/>
      <c r="P44" s="196">
        <f t="shared" si="48"/>
        <v>319340.12957980059</v>
      </c>
      <c r="Q44" s="196">
        <v>0</v>
      </c>
      <c r="R44" s="196">
        <f t="shared" si="49"/>
        <v>85022.251845903505</v>
      </c>
      <c r="S44" s="196">
        <v>0</v>
      </c>
      <c r="T44" s="224"/>
      <c r="U44" s="212">
        <f t="shared" si="16"/>
        <v>0.78973748362513008</v>
      </c>
      <c r="V44" s="196"/>
      <c r="W44" s="196"/>
      <c r="X44" s="196">
        <f t="shared" si="17"/>
        <v>404362.38142570411</v>
      </c>
      <c r="Y44" s="200">
        <f t="shared" si="18"/>
        <v>0.40436238142570413</v>
      </c>
      <c r="Z44" s="269">
        <f t="shared" si="19"/>
        <v>404362.38142570411</v>
      </c>
      <c r="AA44" s="200">
        <f t="shared" si="20"/>
        <v>0.40436238142570413</v>
      </c>
      <c r="AB44" s="255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</row>
    <row r="45" spans="1:47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51">(I46/B46*B45)/B46*B45</f>
        <v>1.92784257029297</v>
      </c>
      <c r="J45" s="220">
        <f t="shared" si="51"/>
        <v>2.0463881509431006</v>
      </c>
      <c r="K45" s="220">
        <f t="shared" si="51"/>
        <v>1.4025246817978576</v>
      </c>
      <c r="L45" s="220">
        <f t="shared" si="51"/>
        <v>1.5029282794732308</v>
      </c>
      <c r="M45" s="220">
        <f t="shared" si="51"/>
        <v>1.2777356207972501</v>
      </c>
      <c r="N45" s="220">
        <f t="shared" si="51"/>
        <v>68505428.518623084</v>
      </c>
      <c r="O45" s="220"/>
      <c r="P45" s="196">
        <f t="shared" si="48"/>
        <v>286272.63246167719</v>
      </c>
      <c r="Q45" s="196">
        <v>0</v>
      </c>
      <c r="R45" s="196">
        <f t="shared" si="49"/>
        <v>83355.585179236834</v>
      </c>
      <c r="S45" s="196">
        <v>0</v>
      </c>
      <c r="T45" s="224"/>
      <c r="U45" s="212">
        <f t="shared" si="16"/>
        <v>0.7744880363538289</v>
      </c>
      <c r="V45" s="196"/>
      <c r="W45" s="196"/>
      <c r="X45" s="196">
        <f t="shared" si="17"/>
        <v>369628.21764091402</v>
      </c>
      <c r="Y45" s="200">
        <f t="shared" si="18"/>
        <v>0.36962821764091403</v>
      </c>
      <c r="Z45" s="269">
        <f t="shared" si="19"/>
        <v>369628.21764091402</v>
      </c>
      <c r="AA45" s="200">
        <f t="shared" si="20"/>
        <v>0.36962821764091403</v>
      </c>
      <c r="AB45" s="255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</row>
    <row r="46" spans="1:47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52">(I47/B47*B46)/B47*B46</f>
        <v>1.5086957390327489</v>
      </c>
      <c r="J46" s="220">
        <f t="shared" si="52"/>
        <v>1.6997654349667259</v>
      </c>
      <c r="K46" s="220">
        <f t="shared" si="52"/>
        <v>1.2129753871625057</v>
      </c>
      <c r="L46" s="220">
        <f t="shared" si="52"/>
        <v>1.3470942975241711</v>
      </c>
      <c r="M46" s="220">
        <f t="shared" si="52"/>
        <v>1.1452507828967309</v>
      </c>
      <c r="N46" s="220">
        <f t="shared" si="52"/>
        <v>97321154.666748717</v>
      </c>
      <c r="O46" s="220"/>
      <c r="P46" s="196">
        <f t="shared" si="48"/>
        <v>266226.06285297545</v>
      </c>
      <c r="Q46" s="196">
        <v>0</v>
      </c>
      <c r="R46" s="196">
        <f t="shared" si="49"/>
        <v>81688.918512570162</v>
      </c>
      <c r="S46" s="196">
        <v>0</v>
      </c>
      <c r="T46" s="224"/>
      <c r="U46" s="212">
        <f t="shared" si="16"/>
        <v>0.76520436633126288</v>
      </c>
      <c r="V46" s="196"/>
      <c r="W46" s="196"/>
      <c r="X46" s="196">
        <f t="shared" si="17"/>
        <v>347914.98136554559</v>
      </c>
      <c r="Y46" s="200">
        <f t="shared" si="18"/>
        <v>0.34791498136554561</v>
      </c>
      <c r="Z46" s="269">
        <f t="shared" si="19"/>
        <v>347914.98136554559</v>
      </c>
      <c r="AA46" s="200">
        <f t="shared" si="20"/>
        <v>0.34791498136554561</v>
      </c>
      <c r="AB46" s="255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</row>
    <row r="47" spans="1:47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53">(I48/B48*B47)/B48*B47</f>
        <v>1.3537798525282523</v>
      </c>
      <c r="J47" s="220">
        <f t="shared" si="53"/>
        <v>1.3752637351249168</v>
      </c>
      <c r="K47" s="220">
        <f t="shared" si="53"/>
        <v>0.89336185804559065</v>
      </c>
      <c r="L47" s="220">
        <f t="shared" si="53"/>
        <v>1.0169020592616014</v>
      </c>
      <c r="M47" s="220">
        <f t="shared" si="53"/>
        <v>0.86453438854173847</v>
      </c>
      <c r="N47" s="220">
        <f t="shared" si="53"/>
        <v>113468555.54657687</v>
      </c>
      <c r="O47" s="220"/>
      <c r="P47" s="196">
        <f t="shared" si="48"/>
        <v>228474.78560021141</v>
      </c>
      <c r="Q47" s="196">
        <v>0</v>
      </c>
      <c r="R47" s="196">
        <f t="shared" si="49"/>
        <v>80022.251845903491</v>
      </c>
      <c r="S47" s="196">
        <v>0</v>
      </c>
      <c r="T47" s="224"/>
      <c r="U47" s="212">
        <f t="shared" si="16"/>
        <v>0.74060609298434199</v>
      </c>
      <c r="V47" s="196"/>
      <c r="W47" s="196"/>
      <c r="X47" s="196">
        <f t="shared" si="17"/>
        <v>308497.03744611493</v>
      </c>
      <c r="Y47" s="200">
        <f t="shared" si="18"/>
        <v>0.30849703744611495</v>
      </c>
      <c r="Z47" s="269">
        <f t="shared" si="19"/>
        <v>308497.03744611493</v>
      </c>
      <c r="AA47" s="200">
        <f t="shared" si="20"/>
        <v>0.30849703744611495</v>
      </c>
      <c r="AB47" s="255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</row>
    <row r="48" spans="1:47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54">(I49/B49*B48)/B49*B48</f>
        <v>1.0144938131396639</v>
      </c>
      <c r="J48" s="220">
        <f t="shared" si="54"/>
        <v>1.0594104468518692</v>
      </c>
      <c r="K48" s="220">
        <f t="shared" si="54"/>
        <v>0.70326388277402418</v>
      </c>
      <c r="L48" s="220">
        <f t="shared" si="54"/>
        <v>0.84913135685667018</v>
      </c>
      <c r="M48" s="220">
        <f t="shared" si="54"/>
        <v>0.72190078962005411</v>
      </c>
      <c r="N48" s="220">
        <f t="shared" si="54"/>
        <v>157731692.73123178</v>
      </c>
      <c r="O48" s="220"/>
      <c r="P48" s="196">
        <f t="shared" si="48"/>
        <v>202713.99485968775</v>
      </c>
      <c r="Q48" s="196">
        <v>0</v>
      </c>
      <c r="R48" s="196">
        <f t="shared" si="49"/>
        <v>78355.585179236819</v>
      </c>
      <c r="S48" s="196">
        <v>0</v>
      </c>
      <c r="T48" s="224"/>
      <c r="U48" s="212">
        <f t="shared" si="16"/>
        <v>0.72122353059912936</v>
      </c>
      <c r="V48" s="196"/>
      <c r="W48" s="196"/>
      <c r="X48" s="196">
        <f t="shared" si="17"/>
        <v>281069.58003892459</v>
      </c>
      <c r="Y48" s="200">
        <f t="shared" si="18"/>
        <v>0.28106958003892457</v>
      </c>
      <c r="Z48" s="269">
        <f t="shared" si="19"/>
        <v>281069.58003892459</v>
      </c>
      <c r="AA48" s="200">
        <f t="shared" si="20"/>
        <v>0.28106958003892457</v>
      </c>
      <c r="AB48" s="255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</row>
    <row r="49" spans="1:47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55">(I50/B50*B49)/B50*B49</f>
        <v>0.84774837557194616</v>
      </c>
      <c r="J49" s="220">
        <f t="shared" si="55"/>
        <v>1.0324505069013352</v>
      </c>
      <c r="K49" s="220">
        <f t="shared" si="55"/>
        <v>0.68133862145356472</v>
      </c>
      <c r="L49" s="220">
        <f t="shared" si="55"/>
        <v>0.82369066800189694</v>
      </c>
      <c r="M49" s="220">
        <f t="shared" si="55"/>
        <v>0.70027280584477869</v>
      </c>
      <c r="N49" s="220">
        <f t="shared" si="55"/>
        <v>92557678.512669355</v>
      </c>
      <c r="O49" s="220"/>
      <c r="P49" s="196">
        <f t="shared" si="48"/>
        <v>199529.02436813209</v>
      </c>
      <c r="Q49" s="196">
        <v>0</v>
      </c>
      <c r="R49" s="196">
        <f t="shared" si="49"/>
        <v>76688.918512570148</v>
      </c>
      <c r="S49" s="196">
        <v>0</v>
      </c>
      <c r="T49" s="224"/>
      <c r="U49" s="212">
        <f t="shared" si="16"/>
        <v>0.72236083683494867</v>
      </c>
      <c r="V49" s="196"/>
      <c r="W49" s="196"/>
      <c r="X49" s="196">
        <f t="shared" si="17"/>
        <v>276217.94288070221</v>
      </c>
      <c r="Y49" s="200">
        <f t="shared" si="18"/>
        <v>0.27621794288070223</v>
      </c>
      <c r="Z49" s="269">
        <f t="shared" si="19"/>
        <v>276217.94288070221</v>
      </c>
      <c r="AA49" s="200">
        <f t="shared" si="20"/>
        <v>0.27621794288070223</v>
      </c>
      <c r="AB49" s="255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</row>
    <row r="50" spans="1:47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56">(I51/B51*B50)/B51*B50</f>
        <v>0.79987865061285246</v>
      </c>
      <c r="J50" s="220">
        <f t="shared" si="56"/>
        <v>0.89111378948389153</v>
      </c>
      <c r="K50" s="220">
        <f t="shared" si="56"/>
        <v>0.63050387230133143</v>
      </c>
      <c r="L50" s="220">
        <f t="shared" si="56"/>
        <v>0.64088125966805487</v>
      </c>
      <c r="M50" s="220">
        <f t="shared" si="56"/>
        <v>0.54485459759003274</v>
      </c>
      <c r="N50" s="220">
        <f t="shared" si="56"/>
        <v>61726076.104879983</v>
      </c>
      <c r="O50" s="220"/>
      <c r="P50" s="196">
        <f t="shared" si="48"/>
        <v>191941.30991757446</v>
      </c>
      <c r="Q50" s="196">
        <v>0</v>
      </c>
      <c r="R50" s="196">
        <f t="shared" si="49"/>
        <v>75022.251845903476</v>
      </c>
      <c r="S50" s="196">
        <v>0</v>
      </c>
      <c r="T50" s="224"/>
      <c r="U50" s="212">
        <f t="shared" si="16"/>
        <v>0.71897943168599532</v>
      </c>
      <c r="V50" s="196"/>
      <c r="W50" s="196"/>
      <c r="X50" s="196">
        <f t="shared" si="17"/>
        <v>266963.56176347792</v>
      </c>
      <c r="Y50" s="200">
        <f t="shared" si="18"/>
        <v>0.26696356176347791</v>
      </c>
      <c r="Z50" s="269">
        <f t="shared" si="19"/>
        <v>266963.56176347792</v>
      </c>
      <c r="AA50" s="200">
        <f t="shared" si="20"/>
        <v>0.26696356176347791</v>
      </c>
      <c r="AB50" s="255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</row>
    <row r="51" spans="1:47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57">(I52/B52*B51)/B52*B51</f>
        <v>0.65767843637689771</v>
      </c>
      <c r="J51" s="220">
        <f t="shared" si="57"/>
        <v>0.94233195133502712</v>
      </c>
      <c r="K51" s="220">
        <f t="shared" si="57"/>
        <v>0.58637807291272181</v>
      </c>
      <c r="L51" s="220">
        <f t="shared" si="57"/>
        <v>0.8997069383042311</v>
      </c>
      <c r="M51" s="220">
        <f t="shared" si="57"/>
        <v>0.7648988933673635</v>
      </c>
      <c r="N51" s="220">
        <f t="shared" si="57"/>
        <v>100448599.80337055</v>
      </c>
      <c r="O51" s="220"/>
      <c r="P51" s="196">
        <f t="shared" si="48"/>
        <v>185102.99092099912</v>
      </c>
      <c r="Q51" s="196">
        <v>0</v>
      </c>
      <c r="R51" s="196">
        <f t="shared" si="49"/>
        <v>73355.585179236805</v>
      </c>
      <c r="S51" s="196">
        <v>0</v>
      </c>
      <c r="T51" s="224"/>
      <c r="U51" s="212">
        <f t="shared" si="16"/>
        <v>0.71618049481636126</v>
      </c>
      <c r="V51" s="196"/>
      <c r="W51" s="196"/>
      <c r="X51" s="196">
        <f t="shared" si="17"/>
        <v>258458.57610023592</v>
      </c>
      <c r="Y51" s="200">
        <f t="shared" si="18"/>
        <v>0.25845857610023593</v>
      </c>
      <c r="Z51" s="269">
        <f t="shared" si="19"/>
        <v>258458.57610023592</v>
      </c>
      <c r="AA51" s="200">
        <f t="shared" si="20"/>
        <v>0.25845857610023593</v>
      </c>
      <c r="AB51" s="255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</row>
    <row r="52" spans="1:47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58">(I53/B53*B52)/B53*B52</f>
        <v>0.89333969298024163</v>
      </c>
      <c r="J52" s="220">
        <f t="shared" si="58"/>
        <v>1.202821434480061</v>
      </c>
      <c r="K52" s="220">
        <f t="shared" si="58"/>
        <v>0.87514161677887048</v>
      </c>
      <c r="L52" s="220">
        <f t="shared" si="58"/>
        <v>1.1470557668212018</v>
      </c>
      <c r="M52" s="220">
        <f t="shared" si="58"/>
        <v>0.97518570440348995</v>
      </c>
      <c r="N52" s="220">
        <f t="shared" si="58"/>
        <v>61793203.366638675</v>
      </c>
      <c r="O52" s="220"/>
      <c r="P52" s="196">
        <f t="shared" si="48"/>
        <v>226132.89553289104</v>
      </c>
      <c r="Q52" s="196">
        <v>0</v>
      </c>
      <c r="R52" s="196">
        <f t="shared" si="49"/>
        <v>71688.918512570133</v>
      </c>
      <c r="S52" s="196">
        <v>0</v>
      </c>
      <c r="T52" s="224"/>
      <c r="U52" s="212">
        <f t="shared" si="16"/>
        <v>0.75928922888896533</v>
      </c>
      <c r="V52" s="196"/>
      <c r="W52" s="196"/>
      <c r="X52" s="196">
        <f t="shared" si="17"/>
        <v>297821.81404546119</v>
      </c>
      <c r="Y52" s="200">
        <f t="shared" si="18"/>
        <v>0.29782181404546121</v>
      </c>
      <c r="Z52" s="269">
        <f t="shared" si="19"/>
        <v>297821.81404546119</v>
      </c>
      <c r="AA52" s="200">
        <f t="shared" si="20"/>
        <v>0.29782181404546121</v>
      </c>
      <c r="AB52" s="255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</row>
    <row r="53" spans="1:47" ht="19.5" customHeight="1">
      <c r="A53" s="218" t="s">
        <v>142</v>
      </c>
      <c r="B53" s="272">
        <v>28.42</v>
      </c>
      <c r="C53" s="273">
        <v>28.790001</v>
      </c>
      <c r="D53" s="273">
        <v>24.280000999999999</v>
      </c>
      <c r="E53" s="273">
        <v>24.370000999999998</v>
      </c>
      <c r="F53" s="273">
        <v>20.810835000000001</v>
      </c>
      <c r="G53" s="273">
        <v>1397055800</v>
      </c>
      <c r="H53" s="273"/>
      <c r="I53" s="273">
        <f t="shared" ref="I53:N53" si="59">(I54/B54*B53)/B54*B53</f>
        <v>1.2149367925328893</v>
      </c>
      <c r="J53" s="273">
        <f t="shared" si="59"/>
        <v>1.2457147104865949</v>
      </c>
      <c r="K53" s="273">
        <f t="shared" si="59"/>
        <v>0.88532197046007244</v>
      </c>
      <c r="L53" s="273">
        <f t="shared" si="59"/>
        <v>0.88656219104665057</v>
      </c>
      <c r="M53" s="273">
        <f t="shared" si="59"/>
        <v>0.75372332413237975</v>
      </c>
      <c r="N53" s="273">
        <f t="shared" si="59"/>
        <v>43247283.593907505</v>
      </c>
      <c r="O53" s="273"/>
      <c r="P53" s="196">
        <f t="shared" si="48"/>
        <v>227444.37270571096</v>
      </c>
      <c r="Q53" s="196">
        <v>0</v>
      </c>
      <c r="R53" s="196">
        <f t="shared" si="49"/>
        <v>70022.251845903462</v>
      </c>
      <c r="S53" s="196">
        <v>0</v>
      </c>
      <c r="T53" s="274">
        <f>(P53-P41)/P41</f>
        <v>-0.34549135064569286</v>
      </c>
      <c r="U53" s="212">
        <f t="shared" si="16"/>
        <v>0.76460467808295707</v>
      </c>
      <c r="V53" s="196"/>
      <c r="W53" s="196"/>
      <c r="X53" s="196">
        <f t="shared" si="17"/>
        <v>297466.6245516144</v>
      </c>
      <c r="Y53" s="200">
        <f t="shared" si="18"/>
        <v>0.29746662455161438</v>
      </c>
      <c r="Z53" s="269">
        <f t="shared" si="19"/>
        <v>297466.6245516144</v>
      </c>
      <c r="AA53" s="200">
        <f t="shared" si="20"/>
        <v>0.29746662455161438</v>
      </c>
      <c r="AB53" s="255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</row>
    <row r="54" spans="1:47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60">(I55/B55*B54)/B55*B54</f>
        <v>0.91918395478258419</v>
      </c>
      <c r="J54" s="220">
        <f t="shared" si="60"/>
        <v>1.1341030549341009</v>
      </c>
      <c r="K54" s="220">
        <f t="shared" si="60"/>
        <v>0.86574135094446392</v>
      </c>
      <c r="L54" s="220">
        <f t="shared" si="60"/>
        <v>0.89166259974330142</v>
      </c>
      <c r="M54" s="220">
        <f t="shared" si="60"/>
        <v>0.75806003803830158</v>
      </c>
      <c r="N54" s="220">
        <f t="shared" si="60"/>
        <v>50789763.980028301</v>
      </c>
      <c r="O54" s="220"/>
      <c r="P54" s="196">
        <f>((P53+R53)*0.8)*D54/D53</f>
        <v>235326.96412934293</v>
      </c>
      <c r="Q54" s="196">
        <v>0</v>
      </c>
      <c r="R54" s="196">
        <f>((P53+R53)*0.2)-($S$8/12)</f>
        <v>57826.658243656217</v>
      </c>
      <c r="S54" s="196">
        <v>0</v>
      </c>
      <c r="T54" s="224"/>
      <c r="U54" s="212">
        <f t="shared" si="16"/>
        <v>0.80274281526673597</v>
      </c>
      <c r="V54" s="196"/>
      <c r="W54" s="196"/>
      <c r="X54" s="196">
        <f t="shared" si="17"/>
        <v>293153.62237299915</v>
      </c>
      <c r="Y54" s="200">
        <f t="shared" si="18"/>
        <v>0.29315362237299913</v>
      </c>
      <c r="Z54" s="269">
        <f t="shared" si="19"/>
        <v>293153.62237299915</v>
      </c>
      <c r="AA54" s="200">
        <f t="shared" si="20"/>
        <v>0.29315362237299913</v>
      </c>
      <c r="AB54" s="255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</row>
    <row r="55" spans="1:47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61">(I56/B56*B55)/B56*B55</f>
        <v>0.90437066916389108</v>
      </c>
      <c r="J55" s="220">
        <f t="shared" si="61"/>
        <v>0.96733344109184427</v>
      </c>
      <c r="K55" s="220">
        <f t="shared" si="61"/>
        <v>0.81669694972967943</v>
      </c>
      <c r="L55" s="220">
        <f t="shared" si="61"/>
        <v>0.94497296898946137</v>
      </c>
      <c r="M55" s="220">
        <f t="shared" si="61"/>
        <v>0.80338244291338334</v>
      </c>
      <c r="N55" s="220">
        <f t="shared" si="61"/>
        <v>36112397.128785402</v>
      </c>
      <c r="O55" s="220"/>
      <c r="P55" s="196">
        <f t="shared" ref="P55:P65" si="62">P54*D55/D54</f>
        <v>228564.13175744592</v>
      </c>
      <c r="Q55" s="196">
        <v>0</v>
      </c>
      <c r="R55" s="196">
        <f t="shared" ref="R55:R65" si="63">R54-($S$8/12)</f>
        <v>56159.991576989552</v>
      </c>
      <c r="S55" s="196">
        <v>0</v>
      </c>
      <c r="T55" s="224"/>
      <c r="U55" s="212">
        <f t="shared" si="16"/>
        <v>0.80275646854473126</v>
      </c>
      <c r="V55" s="196"/>
      <c r="W55" s="196"/>
      <c r="X55" s="196">
        <f t="shared" si="17"/>
        <v>284724.12333443546</v>
      </c>
      <c r="Y55" s="200">
        <f t="shared" si="18"/>
        <v>0.28472412333443547</v>
      </c>
      <c r="Z55" s="269">
        <f t="shared" si="19"/>
        <v>284724.12333443546</v>
      </c>
      <c r="AA55" s="200">
        <f t="shared" si="20"/>
        <v>0.28472412333443547</v>
      </c>
      <c r="AB55" s="255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</row>
    <row r="56" spans="1:47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64">(I57/B57*B56)/B57*B56</f>
        <v>0.96054125154504233</v>
      </c>
      <c r="J56" s="220">
        <f t="shared" si="64"/>
        <v>1.1266839013998924</v>
      </c>
      <c r="K56" s="220">
        <f t="shared" si="64"/>
        <v>0.83217908258085727</v>
      </c>
      <c r="L56" s="220">
        <f t="shared" si="64"/>
        <v>0.95174559850556362</v>
      </c>
      <c r="M56" s="220">
        <f t="shared" si="64"/>
        <v>0.80914008278771776</v>
      </c>
      <c r="N56" s="220">
        <f t="shared" si="64"/>
        <v>61849571.665769793</v>
      </c>
      <c r="O56" s="220"/>
      <c r="P56" s="196">
        <f t="shared" si="62"/>
        <v>230720.40695259045</v>
      </c>
      <c r="Q56" s="196">
        <v>0</v>
      </c>
      <c r="R56" s="196">
        <f t="shared" si="63"/>
        <v>54493.324910322888</v>
      </c>
      <c r="S56" s="196">
        <v>0</v>
      </c>
      <c r="T56" s="224"/>
      <c r="U56" s="212">
        <f t="shared" si="16"/>
        <v>0.80893863505662178</v>
      </c>
      <c r="V56" s="196"/>
      <c r="W56" s="196"/>
      <c r="X56" s="196">
        <f t="shared" si="17"/>
        <v>285213.73186291335</v>
      </c>
      <c r="Y56" s="200">
        <f t="shared" si="18"/>
        <v>0.28521373186291338</v>
      </c>
      <c r="Z56" s="269">
        <f t="shared" si="19"/>
        <v>285213.73186291335</v>
      </c>
      <c r="AA56" s="200">
        <f t="shared" si="20"/>
        <v>0.28521373186291338</v>
      </c>
      <c r="AB56" s="255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</row>
    <row r="57" spans="1:47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65">(I58/B58*B57)/B58*B57</f>
        <v>0.97350858360616532</v>
      </c>
      <c r="J57" s="220">
        <f t="shared" si="65"/>
        <v>1.183342698731072</v>
      </c>
      <c r="K57" s="220">
        <f t="shared" si="65"/>
        <v>0.95747315486090434</v>
      </c>
      <c r="L57" s="220">
        <f t="shared" si="65"/>
        <v>1.1248195119518052</v>
      </c>
      <c r="M57" s="220">
        <f t="shared" si="65"/>
        <v>0.95628112391919795</v>
      </c>
      <c r="N57" s="220">
        <f t="shared" si="65"/>
        <v>44153732.968815655</v>
      </c>
      <c r="O57" s="220"/>
      <c r="P57" s="196">
        <f t="shared" si="62"/>
        <v>247480.45998608533</v>
      </c>
      <c r="Q57" s="196">
        <v>0</v>
      </c>
      <c r="R57" s="196">
        <f t="shared" si="63"/>
        <v>52826.658243656224</v>
      </c>
      <c r="S57" s="196">
        <v>0</v>
      </c>
      <c r="T57" s="224"/>
      <c r="U57" s="212">
        <f t="shared" si="16"/>
        <v>0.82409122182963812</v>
      </c>
      <c r="V57" s="196"/>
      <c r="W57" s="196"/>
      <c r="X57" s="196">
        <f t="shared" si="17"/>
        <v>300307.11822974158</v>
      </c>
      <c r="Y57" s="200">
        <f t="shared" si="18"/>
        <v>0.3003071182297416</v>
      </c>
      <c r="Z57" s="269">
        <f t="shared" si="19"/>
        <v>300307.11822974158</v>
      </c>
      <c r="AA57" s="200">
        <f t="shared" si="20"/>
        <v>0.3003071182297416</v>
      </c>
      <c r="AB57" s="255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</row>
    <row r="58" spans="1:47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66">(I59/B59*B58)/B59*B58</f>
        <v>1.1325927642933957</v>
      </c>
      <c r="J58" s="220">
        <f t="shared" si="66"/>
        <v>1.3409287656240214</v>
      </c>
      <c r="K58" s="220">
        <f t="shared" si="66"/>
        <v>1.1102538516784686</v>
      </c>
      <c r="L58" s="220">
        <f t="shared" si="66"/>
        <v>1.3247659214582648</v>
      </c>
      <c r="M58" s="220">
        <f t="shared" si="66"/>
        <v>1.1262689101792855</v>
      </c>
      <c r="N58" s="220">
        <f t="shared" si="66"/>
        <v>51579169.669159129</v>
      </c>
      <c r="O58" s="220"/>
      <c r="P58" s="196">
        <f t="shared" si="62"/>
        <v>266494.81007929187</v>
      </c>
      <c r="Q58" s="196">
        <v>0</v>
      </c>
      <c r="R58" s="196">
        <f t="shared" si="63"/>
        <v>51159.99157698956</v>
      </c>
      <c r="S58" s="196">
        <v>0</v>
      </c>
      <c r="T58" s="224"/>
      <c r="U58" s="212">
        <f t="shared" si="16"/>
        <v>0.83894469307488295</v>
      </c>
      <c r="V58" s="196"/>
      <c r="W58" s="196"/>
      <c r="X58" s="196">
        <f t="shared" si="17"/>
        <v>317654.80165628146</v>
      </c>
      <c r="Y58" s="200">
        <f t="shared" si="18"/>
        <v>0.31765480165628146</v>
      </c>
      <c r="Z58" s="269">
        <f t="shared" si="19"/>
        <v>317654.80165628146</v>
      </c>
      <c r="AA58" s="200">
        <f t="shared" si="20"/>
        <v>0.31765480165628146</v>
      </c>
      <c r="AB58" s="255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</row>
    <row r="59" spans="1:47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67">(I60/B60*B59)/B60*B59</f>
        <v>1.3610096386206874</v>
      </c>
      <c r="J59" s="220">
        <f t="shared" si="67"/>
        <v>1.4884309474998443</v>
      </c>
      <c r="K59" s="220">
        <f t="shared" si="67"/>
        <v>1.2901358652767789</v>
      </c>
      <c r="L59" s="220">
        <f t="shared" si="67"/>
        <v>1.3390345859943913</v>
      </c>
      <c r="M59" s="220">
        <f t="shared" si="67"/>
        <v>1.1383994874493888</v>
      </c>
      <c r="N59" s="220">
        <f t="shared" si="67"/>
        <v>71772561.186902955</v>
      </c>
      <c r="O59" s="220"/>
      <c r="P59" s="196">
        <f t="shared" si="62"/>
        <v>287273.34790937428</v>
      </c>
      <c r="Q59" s="196">
        <v>0</v>
      </c>
      <c r="R59" s="196">
        <f t="shared" si="63"/>
        <v>49493.324910322895</v>
      </c>
      <c r="S59" s="196">
        <v>0</v>
      </c>
      <c r="T59" s="224"/>
      <c r="U59" s="212">
        <f t="shared" si="16"/>
        <v>0.85303378004740593</v>
      </c>
      <c r="V59" s="196"/>
      <c r="W59" s="196"/>
      <c r="X59" s="196">
        <f t="shared" si="17"/>
        <v>336766.67281969718</v>
      </c>
      <c r="Y59" s="200">
        <f t="shared" si="18"/>
        <v>0.33676667281969719</v>
      </c>
      <c r="Z59" s="269">
        <f t="shared" si="19"/>
        <v>336766.67281969718</v>
      </c>
      <c r="AA59" s="200">
        <f t="shared" si="20"/>
        <v>0.33676667281969719</v>
      </c>
      <c r="AB59" s="255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</row>
    <row r="60" spans="1:47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68">(I61/B61*B60)/B61*B60</f>
        <v>1.3268397228124118</v>
      </c>
      <c r="J60" s="220">
        <f t="shared" si="68"/>
        <v>1.6119732913379345</v>
      </c>
      <c r="K60" s="220">
        <f t="shared" si="68"/>
        <v>1.2857380156433158</v>
      </c>
      <c r="L60" s="220">
        <f t="shared" si="68"/>
        <v>1.5095667616927704</v>
      </c>
      <c r="M60" s="220">
        <f t="shared" si="68"/>
        <v>1.2833805678412658</v>
      </c>
      <c r="N60" s="220">
        <f t="shared" si="68"/>
        <v>73518145.578434303</v>
      </c>
      <c r="O60" s="220"/>
      <c r="P60" s="196">
        <f t="shared" si="62"/>
        <v>286783.29739377648</v>
      </c>
      <c r="Q60" s="196">
        <v>0</v>
      </c>
      <c r="R60" s="196">
        <f t="shared" si="63"/>
        <v>47826.658243656231</v>
      </c>
      <c r="S60" s="196">
        <v>0</v>
      </c>
      <c r="T60" s="224"/>
      <c r="U60" s="212">
        <f t="shared" si="16"/>
        <v>0.8570674379590818</v>
      </c>
      <c r="V60" s="196"/>
      <c r="W60" s="196"/>
      <c r="X60" s="196">
        <f t="shared" si="17"/>
        <v>334609.95563743269</v>
      </c>
      <c r="Y60" s="200">
        <f t="shared" si="18"/>
        <v>0.33460995563743268</v>
      </c>
      <c r="Z60" s="269">
        <f t="shared" si="19"/>
        <v>334609.95563743269</v>
      </c>
      <c r="AA60" s="200">
        <f t="shared" si="20"/>
        <v>0.33460995563743268</v>
      </c>
      <c r="AB60" s="255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</row>
    <row r="61" spans="1:47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69">(I62/B62*B61)/B62*B61</f>
        <v>1.5106019564012956</v>
      </c>
      <c r="J61" s="220">
        <f t="shared" si="69"/>
        <v>1.6826240047244119</v>
      </c>
      <c r="K61" s="220">
        <f t="shared" si="69"/>
        <v>1.3452942162421047</v>
      </c>
      <c r="L61" s="220">
        <f t="shared" si="69"/>
        <v>1.6642973597506985</v>
      </c>
      <c r="M61" s="220">
        <f t="shared" si="69"/>
        <v>1.4149266989098002</v>
      </c>
      <c r="N61" s="220">
        <f t="shared" si="69"/>
        <v>44314363.803409547</v>
      </c>
      <c r="O61" s="220"/>
      <c r="P61" s="196">
        <f t="shared" si="62"/>
        <v>293350.10563895176</v>
      </c>
      <c r="Q61" s="196">
        <v>0</v>
      </c>
      <c r="R61" s="196">
        <f t="shared" si="63"/>
        <v>46159.991576989567</v>
      </c>
      <c r="S61" s="196">
        <v>0</v>
      </c>
      <c r="T61" s="224"/>
      <c r="U61" s="212">
        <f t="shared" si="16"/>
        <v>0.86403941456966427</v>
      </c>
      <c r="V61" s="196"/>
      <c r="W61" s="196"/>
      <c r="X61" s="196">
        <f t="shared" si="17"/>
        <v>339510.09721594135</v>
      </c>
      <c r="Y61" s="200">
        <f t="shared" si="18"/>
        <v>0.33951009721594133</v>
      </c>
      <c r="Z61" s="269">
        <f t="shared" si="19"/>
        <v>339510.09721594135</v>
      </c>
      <c r="AA61" s="200">
        <f t="shared" si="20"/>
        <v>0.33951009721594133</v>
      </c>
      <c r="AB61" s="255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</row>
    <row r="62" spans="1:47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70">(I63/B63*B62)/B63*B62</f>
        <v>1.6870808041433074</v>
      </c>
      <c r="J62" s="220">
        <f t="shared" si="70"/>
        <v>1.826375293465087</v>
      </c>
      <c r="K62" s="220">
        <f t="shared" si="70"/>
        <v>1.5726094971929723</v>
      </c>
      <c r="L62" s="220">
        <f t="shared" si="70"/>
        <v>1.5690041040035096</v>
      </c>
      <c r="M62" s="220">
        <f t="shared" si="70"/>
        <v>1.3339109273468086</v>
      </c>
      <c r="N62" s="220">
        <f t="shared" si="70"/>
        <v>80375367.67242007</v>
      </c>
      <c r="O62" s="220"/>
      <c r="P62" s="196">
        <f t="shared" si="62"/>
        <v>317167.04683683877</v>
      </c>
      <c r="Q62" s="196">
        <v>0</v>
      </c>
      <c r="R62" s="196">
        <f t="shared" si="63"/>
        <v>44493.324910322903</v>
      </c>
      <c r="S62" s="196">
        <v>0</v>
      </c>
      <c r="T62" s="224"/>
      <c r="U62" s="212">
        <f t="shared" si="16"/>
        <v>0.87697484052405839</v>
      </c>
      <c r="V62" s="196"/>
      <c r="W62" s="196"/>
      <c r="X62" s="196">
        <f t="shared" si="17"/>
        <v>361660.37174716167</v>
      </c>
      <c r="Y62" s="200">
        <f t="shared" si="18"/>
        <v>0.36166037174716165</v>
      </c>
      <c r="Z62" s="269">
        <f t="shared" si="19"/>
        <v>361660.37174716167</v>
      </c>
      <c r="AA62" s="200">
        <f t="shared" si="20"/>
        <v>0.36166037174716165</v>
      </c>
      <c r="AB62" s="255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</row>
    <row r="63" spans="1:47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71">(I64/B64*B63)/B64*B63</f>
        <v>1.5995844046758692</v>
      </c>
      <c r="J63" s="220">
        <f t="shared" si="71"/>
        <v>1.947781491124259</v>
      </c>
      <c r="K63" s="220">
        <f t="shared" si="71"/>
        <v>1.5784462904885865</v>
      </c>
      <c r="L63" s="220">
        <f t="shared" si="71"/>
        <v>1.8475226966264127</v>
      </c>
      <c r="M63" s="220">
        <f t="shared" si="71"/>
        <v>1.5706978542756851</v>
      </c>
      <c r="N63" s="220">
        <f t="shared" si="71"/>
        <v>81051974.738148019</v>
      </c>
      <c r="O63" s="220"/>
      <c r="P63" s="196">
        <f t="shared" si="62"/>
        <v>317755.08981338475</v>
      </c>
      <c r="Q63" s="196">
        <v>0</v>
      </c>
      <c r="R63" s="196">
        <f t="shared" si="63"/>
        <v>42826.658243656238</v>
      </c>
      <c r="S63" s="196">
        <v>0</v>
      </c>
      <c r="T63" s="224"/>
      <c r="U63" s="212">
        <f t="shared" si="16"/>
        <v>0.88122899044551362</v>
      </c>
      <c r="V63" s="196"/>
      <c r="W63" s="196"/>
      <c r="X63" s="196">
        <f t="shared" si="17"/>
        <v>360581.74805704097</v>
      </c>
      <c r="Y63" s="200">
        <f t="shared" si="18"/>
        <v>0.36058174805704096</v>
      </c>
      <c r="Z63" s="269">
        <f t="shared" si="19"/>
        <v>360581.74805704097</v>
      </c>
      <c r="AA63" s="200">
        <f t="shared" si="20"/>
        <v>0.36058174805704096</v>
      </c>
      <c r="AB63" s="255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</row>
    <row r="64" spans="1:47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72">(I65/B65*B64)/B65*B64</f>
        <v>1.8881993408921578</v>
      </c>
      <c r="J64" s="220">
        <f t="shared" si="72"/>
        <v>1.9673080005727799</v>
      </c>
      <c r="K64" s="220">
        <f t="shared" si="72"/>
        <v>1.7085847421844103</v>
      </c>
      <c r="L64" s="220">
        <f t="shared" si="72"/>
        <v>1.8685890253888948</v>
      </c>
      <c r="M64" s="220">
        <f t="shared" si="72"/>
        <v>1.5886079607594772</v>
      </c>
      <c r="N64" s="220">
        <f t="shared" si="72"/>
        <v>49657055.502926335</v>
      </c>
      <c r="O64" s="220"/>
      <c r="P64" s="196">
        <f t="shared" si="62"/>
        <v>330594.68971606559</v>
      </c>
      <c r="Q64" s="196">
        <v>0</v>
      </c>
      <c r="R64" s="196">
        <f t="shared" si="63"/>
        <v>41159.991576989574</v>
      </c>
      <c r="S64" s="196">
        <v>0</v>
      </c>
      <c r="T64" s="224"/>
      <c r="U64" s="212">
        <f t="shared" si="16"/>
        <v>0.88928184728212456</v>
      </c>
      <c r="V64" s="196"/>
      <c r="W64" s="196"/>
      <c r="X64" s="196">
        <f t="shared" si="17"/>
        <v>371754.68129305518</v>
      </c>
      <c r="Y64" s="200">
        <f t="shared" si="18"/>
        <v>0.37175468129305517</v>
      </c>
      <c r="Z64" s="269">
        <f t="shared" si="19"/>
        <v>371754.68129305518</v>
      </c>
      <c r="AA64" s="200">
        <f t="shared" si="20"/>
        <v>0.37175468129305517</v>
      </c>
      <c r="AB64" s="255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</row>
    <row r="65" spans="1:47" ht="19.5" customHeight="1">
      <c r="A65" s="218" t="s">
        <v>154</v>
      </c>
      <c r="B65" s="272">
        <v>35.709999000000003</v>
      </c>
      <c r="C65" s="273">
        <v>36.639999000000003</v>
      </c>
      <c r="D65" s="273">
        <v>34.130001</v>
      </c>
      <c r="E65" s="273">
        <v>36.459999000000003</v>
      </c>
      <c r="F65" s="273">
        <v>31.135128000000002</v>
      </c>
      <c r="G65" s="273">
        <v>1740828600</v>
      </c>
      <c r="H65" s="273"/>
      <c r="I65" s="273">
        <f t="shared" ref="I65:N65" si="73">(I66/B66*B65)/B66*B65</f>
        <v>1.918161690838297</v>
      </c>
      <c r="J65" s="273">
        <f t="shared" si="73"/>
        <v>2.0176514291461305</v>
      </c>
      <c r="K65" s="273">
        <f t="shared" si="73"/>
        <v>1.7493489287114772</v>
      </c>
      <c r="L65" s="273">
        <f t="shared" si="73"/>
        <v>1.9844100458434597</v>
      </c>
      <c r="M65" s="273">
        <f t="shared" si="73"/>
        <v>1.6870744722492819</v>
      </c>
      <c r="N65" s="273">
        <f t="shared" si="73"/>
        <v>67149588.404041708</v>
      </c>
      <c r="O65" s="273"/>
      <c r="P65" s="196">
        <f t="shared" si="62"/>
        <v>334515.18205170502</v>
      </c>
      <c r="Q65" s="196">
        <v>0</v>
      </c>
      <c r="R65" s="196">
        <f t="shared" si="63"/>
        <v>39493.32491032291</v>
      </c>
      <c r="S65" s="196">
        <v>0</v>
      </c>
      <c r="T65" s="274">
        <f>(P65-P53)/P53</f>
        <v>0.47075602738491312</v>
      </c>
      <c r="U65" s="212">
        <f t="shared" si="16"/>
        <v>0.89440527641706136</v>
      </c>
      <c r="V65" s="196"/>
      <c r="W65" s="196"/>
      <c r="X65" s="196">
        <f t="shared" si="17"/>
        <v>374008.50696202792</v>
      </c>
      <c r="Y65" s="200">
        <f t="shared" si="18"/>
        <v>0.37400850696202792</v>
      </c>
      <c r="Z65" s="269">
        <f t="shared" si="19"/>
        <v>374008.50696202792</v>
      </c>
      <c r="AA65" s="200">
        <f t="shared" si="20"/>
        <v>0.37400850696202792</v>
      </c>
      <c r="AB65" s="255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</row>
    <row r="66" spans="1:47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74">(I67/B67*B66)/B67*B66</f>
        <v>2.0215777933027983</v>
      </c>
      <c r="J66" s="220">
        <f t="shared" si="74"/>
        <v>2.2859379999999989</v>
      </c>
      <c r="K66" s="220">
        <f t="shared" si="74"/>
        <v>1.9701566427335049</v>
      </c>
      <c r="L66" s="220">
        <f t="shared" si="74"/>
        <v>2.0513666191280202</v>
      </c>
      <c r="M66" s="220">
        <f t="shared" si="74"/>
        <v>1.745362328749227</v>
      </c>
      <c r="N66" s="220">
        <f t="shared" si="74"/>
        <v>68582187.251485884</v>
      </c>
      <c r="O66" s="220"/>
      <c r="P66" s="196">
        <f>((P65+R65)*0.8)*D66/D65</f>
        <v>317529.16728418873</v>
      </c>
      <c r="Q66" s="196">
        <v>0</v>
      </c>
      <c r="R66" s="196">
        <f>((P65+R65)*0.2)-($S$8/12)</f>
        <v>73135.034725738922</v>
      </c>
      <c r="S66" s="196">
        <v>0</v>
      </c>
      <c r="T66" s="224"/>
      <c r="U66" s="212">
        <f t="shared" si="16"/>
        <v>0.81279309865232952</v>
      </c>
      <c r="V66" s="196"/>
      <c r="W66" s="196"/>
      <c r="X66" s="196">
        <f t="shared" si="17"/>
        <v>390664.20200992766</v>
      </c>
      <c r="Y66" s="200">
        <f t="shared" si="18"/>
        <v>0.39066420200992763</v>
      </c>
      <c r="Z66" s="269">
        <f t="shared" si="19"/>
        <v>390664.20200992766</v>
      </c>
      <c r="AA66" s="200">
        <f t="shared" si="20"/>
        <v>0.39066420200992763</v>
      </c>
      <c r="AB66" s="255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</row>
    <row r="67" spans="1:47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75">(I68/B68*B67)/B68*B67</f>
        <v>2.08157201315991</v>
      </c>
      <c r="J67" s="220">
        <f t="shared" si="75"/>
        <v>2.1667881422079769</v>
      </c>
      <c r="K67" s="220">
        <f t="shared" si="75"/>
        <v>1.9571233438088955</v>
      </c>
      <c r="L67" s="220">
        <f t="shared" si="75"/>
        <v>1.9964021678985724</v>
      </c>
      <c r="M67" s="220">
        <f t="shared" si="75"/>
        <v>1.6985965898797681</v>
      </c>
      <c r="N67" s="220">
        <f t="shared" si="75"/>
        <v>66172036.03420265</v>
      </c>
      <c r="O67" s="220"/>
      <c r="P67" s="196">
        <f t="shared" ref="P67:P77" si="76">P66*D67/D66</f>
        <v>316477.13935460348</v>
      </c>
      <c r="Q67" s="196">
        <v>0</v>
      </c>
      <c r="R67" s="196">
        <f t="shared" ref="R67:R77" si="77">R66-($S$8/12)</f>
        <v>71468.368059072251</v>
      </c>
      <c r="S67" s="196">
        <v>0</v>
      </c>
      <c r="T67" s="224"/>
      <c r="U67" s="212">
        <f t="shared" si="16"/>
        <v>0.81577730198364229</v>
      </c>
      <c r="V67" s="196"/>
      <c r="W67" s="196"/>
      <c r="X67" s="196">
        <f t="shared" si="17"/>
        <v>387945.50741367572</v>
      </c>
      <c r="Y67" s="200">
        <f t="shared" si="18"/>
        <v>0.38794550741367573</v>
      </c>
      <c r="Z67" s="269">
        <f t="shared" si="19"/>
        <v>387945.50741367572</v>
      </c>
      <c r="AA67" s="200">
        <f t="shared" si="20"/>
        <v>0.38794550741367573</v>
      </c>
      <c r="AB67" s="255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</row>
    <row r="68" spans="1:47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78">(I69/B69*B68)/B69*B68</f>
        <v>2.0237841536224521</v>
      </c>
      <c r="J68" s="220">
        <f t="shared" si="78"/>
        <v>2.0775620516444433</v>
      </c>
      <c r="K68" s="220">
        <f t="shared" si="78"/>
        <v>1.7370689371742878</v>
      </c>
      <c r="L68" s="220">
        <f t="shared" si="78"/>
        <v>1.9174944433773138</v>
      </c>
      <c r="M68" s="220">
        <f t="shared" si="78"/>
        <v>1.6314598715581046</v>
      </c>
      <c r="N68" s="220">
        <f t="shared" si="78"/>
        <v>139538393.41784501</v>
      </c>
      <c r="O68" s="220"/>
      <c r="P68" s="196">
        <f t="shared" si="76"/>
        <v>298154.77764003718</v>
      </c>
      <c r="Q68" s="196">
        <v>0</v>
      </c>
      <c r="R68" s="196">
        <f t="shared" si="77"/>
        <v>69801.701392405579</v>
      </c>
      <c r="S68" s="196">
        <v>0</v>
      </c>
      <c r="T68" s="224"/>
      <c r="U68" s="212">
        <f t="shared" si="16"/>
        <v>0.81029902890702687</v>
      </c>
      <c r="V68" s="196"/>
      <c r="W68" s="196"/>
      <c r="X68" s="196">
        <f t="shared" si="17"/>
        <v>367956.47903244279</v>
      </c>
      <c r="Y68" s="200">
        <f t="shared" si="18"/>
        <v>0.36795647903244277</v>
      </c>
      <c r="Z68" s="269">
        <f t="shared" si="19"/>
        <v>367956.47903244279</v>
      </c>
      <c r="AA68" s="200">
        <f t="shared" si="20"/>
        <v>0.36795647903244277</v>
      </c>
      <c r="AB68" s="255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</row>
    <row r="69" spans="1:47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79">(I70/B70*B69)/B70*B69</f>
        <v>1.9289199432271322</v>
      </c>
      <c r="J69" s="220">
        <f t="shared" si="79"/>
        <v>2.113478180473372</v>
      </c>
      <c r="K69" s="220">
        <f t="shared" si="79"/>
        <v>1.8103531391065373</v>
      </c>
      <c r="L69" s="220">
        <f t="shared" si="79"/>
        <v>1.8047102854630521</v>
      </c>
      <c r="M69" s="220">
        <f t="shared" si="79"/>
        <v>1.5355000401481071</v>
      </c>
      <c r="N69" s="220">
        <f t="shared" si="79"/>
        <v>108337002.06019901</v>
      </c>
      <c r="O69" s="220"/>
      <c r="P69" s="196">
        <f t="shared" si="76"/>
        <v>304379.14691488276</v>
      </c>
      <c r="Q69" s="196">
        <v>0</v>
      </c>
      <c r="R69" s="196">
        <f t="shared" si="77"/>
        <v>68135.034725738908</v>
      </c>
      <c r="S69" s="196">
        <v>0</v>
      </c>
      <c r="T69" s="224"/>
      <c r="U69" s="212">
        <f t="shared" si="16"/>
        <v>0.81709411860332515</v>
      </c>
      <c r="V69" s="196"/>
      <c r="W69" s="196"/>
      <c r="X69" s="196">
        <f t="shared" si="17"/>
        <v>372514.18164062168</v>
      </c>
      <c r="Y69" s="200">
        <f t="shared" si="18"/>
        <v>0.37251418164062167</v>
      </c>
      <c r="Z69" s="269">
        <f t="shared" si="19"/>
        <v>372514.18164062168</v>
      </c>
      <c r="AA69" s="200">
        <f t="shared" si="20"/>
        <v>0.37251418164062167</v>
      </c>
      <c r="AB69" s="255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</row>
    <row r="70" spans="1:47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80">(I71/B71*B70)/B71*B70</f>
        <v>1.8426447992745656</v>
      </c>
      <c r="J70" s="220">
        <f t="shared" si="80"/>
        <v>2.0077515594628093</v>
      </c>
      <c r="K70" s="220">
        <f t="shared" si="80"/>
        <v>1.7472993109876407</v>
      </c>
      <c r="L70" s="220">
        <f t="shared" si="80"/>
        <v>1.994219005720971</v>
      </c>
      <c r="M70" s="220">
        <f t="shared" si="80"/>
        <v>1.6967389392572982</v>
      </c>
      <c r="N70" s="220">
        <f t="shared" si="80"/>
        <v>130804631.91527055</v>
      </c>
      <c r="O70" s="220"/>
      <c r="P70" s="196">
        <f t="shared" si="76"/>
        <v>299031.47196469828</v>
      </c>
      <c r="Q70" s="196">
        <v>0</v>
      </c>
      <c r="R70" s="196">
        <f t="shared" si="77"/>
        <v>66468.368059072236</v>
      </c>
      <c r="S70" s="196">
        <v>0</v>
      </c>
      <c r="T70" s="224"/>
      <c r="U70" s="212">
        <f t="shared" si="16"/>
        <v>0.81814392024152616</v>
      </c>
      <c r="V70" s="196"/>
      <c r="W70" s="196"/>
      <c r="X70" s="196">
        <f t="shared" si="17"/>
        <v>365499.84002377052</v>
      </c>
      <c r="Y70" s="200">
        <f t="shared" si="18"/>
        <v>0.36549984002377051</v>
      </c>
      <c r="Z70" s="269">
        <f t="shared" si="19"/>
        <v>365499.84002377052</v>
      </c>
      <c r="AA70" s="200">
        <f t="shared" si="20"/>
        <v>0.36549984002377051</v>
      </c>
      <c r="AB70" s="255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</row>
    <row r="71" spans="1:47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81">(I72/B72*B71)/B72*B71</f>
        <v>1.9787942886233487</v>
      </c>
      <c r="J71" s="220">
        <f t="shared" si="81"/>
        <v>2.15880640968324</v>
      </c>
      <c r="K71" s="220">
        <f t="shared" si="81"/>
        <v>1.926881488078348</v>
      </c>
      <c r="L71" s="220">
        <f t="shared" si="81"/>
        <v>2.1261894055775583</v>
      </c>
      <c r="M71" s="220">
        <f t="shared" si="81"/>
        <v>1.8090231770400935</v>
      </c>
      <c r="N71" s="220">
        <f t="shared" si="81"/>
        <v>72677981.52587615</v>
      </c>
      <c r="O71" s="220"/>
      <c r="P71" s="196">
        <f t="shared" si="76"/>
        <v>314022.48641902691</v>
      </c>
      <c r="Q71" s="196">
        <v>0</v>
      </c>
      <c r="R71" s="196">
        <f t="shared" si="77"/>
        <v>64801.701392405572</v>
      </c>
      <c r="S71" s="196">
        <v>0</v>
      </c>
      <c r="T71" s="224"/>
      <c r="U71" s="212">
        <f t="shared" si="16"/>
        <v>0.8289399054300568</v>
      </c>
      <c r="V71" s="196"/>
      <c r="W71" s="196"/>
      <c r="X71" s="196">
        <f t="shared" si="17"/>
        <v>378824.18781143246</v>
      </c>
      <c r="Y71" s="200">
        <f t="shared" si="18"/>
        <v>0.37882418781143246</v>
      </c>
      <c r="Z71" s="269">
        <f t="shared" si="19"/>
        <v>378824.18781143246</v>
      </c>
      <c r="AA71" s="200">
        <f t="shared" si="20"/>
        <v>0.37882418781143246</v>
      </c>
      <c r="AB71" s="255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</row>
    <row r="72" spans="1:47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82">(I73/B73*B72)/B73*B72</f>
        <v>2.1333699251249092</v>
      </c>
      <c r="J72" s="220">
        <f t="shared" si="82"/>
        <v>2.1315516689761984</v>
      </c>
      <c r="K72" s="220">
        <f t="shared" si="82"/>
        <v>1.7055469099541956</v>
      </c>
      <c r="L72" s="220">
        <f t="shared" si="82"/>
        <v>1.8171886940805926</v>
      </c>
      <c r="M72" s="220">
        <f t="shared" si="82"/>
        <v>1.5461183223984465</v>
      </c>
      <c r="N72" s="220">
        <f t="shared" si="82"/>
        <v>113379620.70827454</v>
      </c>
      <c r="O72" s="220"/>
      <c r="P72" s="196">
        <f t="shared" si="76"/>
        <v>295437.13306375471</v>
      </c>
      <c r="Q72" s="196">
        <v>0</v>
      </c>
      <c r="R72" s="196">
        <f t="shared" si="77"/>
        <v>63135.034725738908</v>
      </c>
      <c r="S72" s="196">
        <v>0</v>
      </c>
      <c r="T72" s="224"/>
      <c r="U72" s="212">
        <f t="shared" si="16"/>
        <v>0.82392656096274741</v>
      </c>
      <c r="V72" s="196"/>
      <c r="W72" s="196"/>
      <c r="X72" s="196">
        <f t="shared" si="17"/>
        <v>358572.16778949363</v>
      </c>
      <c r="Y72" s="200">
        <f t="shared" si="18"/>
        <v>0.35857216778949363</v>
      </c>
      <c r="Z72" s="269">
        <f t="shared" si="19"/>
        <v>358572.16778949363</v>
      </c>
      <c r="AA72" s="200">
        <f t="shared" si="20"/>
        <v>0.35857216778949363</v>
      </c>
      <c r="AB72" s="255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</row>
    <row r="73" spans="1:47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83">(I74/B74*B73)/B74*B73</f>
        <v>1.8018090366636665</v>
      </c>
      <c r="J73" s="220">
        <f t="shared" si="83"/>
        <v>1.8431790122124911</v>
      </c>
      <c r="K73" s="220">
        <f t="shared" si="83"/>
        <v>1.5716374093691177</v>
      </c>
      <c r="L73" s="220">
        <f t="shared" si="83"/>
        <v>1.7276936246793666</v>
      </c>
      <c r="M73" s="220">
        <f t="shared" si="83"/>
        <v>1.4699717387383875</v>
      </c>
      <c r="N73" s="220">
        <f t="shared" si="83"/>
        <v>89755561.993197098</v>
      </c>
      <c r="O73" s="220"/>
      <c r="P73" s="196">
        <f t="shared" si="76"/>
        <v>283602.08843133861</v>
      </c>
      <c r="Q73" s="196">
        <v>0</v>
      </c>
      <c r="R73" s="196">
        <f t="shared" si="77"/>
        <v>61468.368059072243</v>
      </c>
      <c r="S73" s="196">
        <v>0</v>
      </c>
      <c r="T73" s="224"/>
      <c r="U73" s="212">
        <f t="shared" si="16"/>
        <v>0.82186719580619794</v>
      </c>
      <c r="V73" s="196"/>
      <c r="W73" s="196"/>
      <c r="X73" s="196">
        <f t="shared" si="17"/>
        <v>345070.45649041084</v>
      </c>
      <c r="Y73" s="200">
        <f t="shared" si="18"/>
        <v>0.34507045649041085</v>
      </c>
      <c r="Z73" s="269">
        <f t="shared" si="19"/>
        <v>345070.45649041084</v>
      </c>
      <c r="AA73" s="200">
        <f t="shared" si="20"/>
        <v>0.34507045649041085</v>
      </c>
      <c r="AB73" s="255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</row>
    <row r="74" spans="1:47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84">(I75/B75*B74)/B75*B74</f>
        <v>1.7317023899398918</v>
      </c>
      <c r="J74" s="220">
        <f t="shared" si="84"/>
        <v>1.9315835788307025</v>
      </c>
      <c r="K74" s="220">
        <f t="shared" si="84"/>
        <v>1.7156836644471827</v>
      </c>
      <c r="L74" s="220">
        <f t="shared" si="84"/>
        <v>1.8433236778507536</v>
      </c>
      <c r="M74" s="220">
        <f t="shared" si="84"/>
        <v>1.56835246615266</v>
      </c>
      <c r="N74" s="220">
        <f t="shared" si="84"/>
        <v>84350086.870837167</v>
      </c>
      <c r="O74" s="220"/>
      <c r="P74" s="196">
        <f t="shared" si="76"/>
        <v>296313.78355501464</v>
      </c>
      <c r="Q74" s="196">
        <v>0</v>
      </c>
      <c r="R74" s="196">
        <f t="shared" si="77"/>
        <v>59801.701392405579</v>
      </c>
      <c r="S74" s="196">
        <v>0</v>
      </c>
      <c r="T74" s="224"/>
      <c r="U74" s="212">
        <f t="shared" si="16"/>
        <v>0.83207216782152804</v>
      </c>
      <c r="V74" s="196"/>
      <c r="W74" s="196"/>
      <c r="X74" s="196">
        <f t="shared" si="17"/>
        <v>356115.48494742019</v>
      </c>
      <c r="Y74" s="200">
        <f t="shared" si="18"/>
        <v>0.35611548494742018</v>
      </c>
      <c r="Z74" s="269">
        <f t="shared" si="19"/>
        <v>356115.48494742019</v>
      </c>
      <c r="AA74" s="200">
        <f t="shared" si="20"/>
        <v>0.35611548494742018</v>
      </c>
      <c r="AB74" s="255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</row>
    <row r="75" spans="1:47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85">(I76/B76*B75)/B76*B75</f>
        <v>1.8903318012276433</v>
      </c>
      <c r="J75" s="220">
        <f t="shared" si="85"/>
        <v>2.0842731041565625</v>
      </c>
      <c r="K75" s="220">
        <f t="shared" si="85"/>
        <v>1.8607549929692628</v>
      </c>
      <c r="L75" s="220">
        <f t="shared" si="85"/>
        <v>2.0325951806431752</v>
      </c>
      <c r="M75" s="220">
        <f t="shared" si="85"/>
        <v>1.7293899530785684</v>
      </c>
      <c r="N75" s="220">
        <f t="shared" si="85"/>
        <v>113084440.88970542</v>
      </c>
      <c r="O75" s="220"/>
      <c r="P75" s="196">
        <f t="shared" si="76"/>
        <v>308587.15343306068</v>
      </c>
      <c r="Q75" s="196">
        <v>0</v>
      </c>
      <c r="R75" s="196">
        <f t="shared" si="77"/>
        <v>58135.034725738915</v>
      </c>
      <c r="S75" s="196">
        <v>0</v>
      </c>
      <c r="T75" s="224"/>
      <c r="U75" s="212">
        <f t="shared" si="16"/>
        <v>0.84147390967092217</v>
      </c>
      <c r="V75" s="196"/>
      <c r="W75" s="196"/>
      <c r="X75" s="196">
        <f t="shared" si="17"/>
        <v>366722.1881587996</v>
      </c>
      <c r="Y75" s="200">
        <f t="shared" si="18"/>
        <v>0.36672218815879959</v>
      </c>
      <c r="Z75" s="269">
        <f t="shared" si="19"/>
        <v>366722.1881587996</v>
      </c>
      <c r="AA75" s="200">
        <f t="shared" si="20"/>
        <v>0.36672218815879959</v>
      </c>
      <c r="AB75" s="255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</row>
    <row r="76" spans="1:47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86">(I77/B77*B76)/B77*B76</f>
        <v>2.0570239616015291</v>
      </c>
      <c r="J76" s="220">
        <f t="shared" si="86"/>
        <v>2.3615791334225094</v>
      </c>
      <c r="K76" s="220">
        <f t="shared" si="86"/>
        <v>2.0337588468092265</v>
      </c>
      <c r="L76" s="220">
        <f t="shared" si="86"/>
        <v>2.2845243012269663</v>
      </c>
      <c r="M76" s="220">
        <f t="shared" si="86"/>
        <v>1.9437381162900125</v>
      </c>
      <c r="N76" s="220">
        <f t="shared" si="86"/>
        <v>86712724.627831116</v>
      </c>
      <c r="O76" s="220"/>
      <c r="P76" s="196">
        <f t="shared" si="76"/>
        <v>322613.82429362653</v>
      </c>
      <c r="Q76" s="196">
        <v>0</v>
      </c>
      <c r="R76" s="196">
        <f t="shared" si="77"/>
        <v>56468.368059072251</v>
      </c>
      <c r="S76" s="196">
        <v>0</v>
      </c>
      <c r="T76" s="224"/>
      <c r="U76" s="212">
        <f t="shared" si="16"/>
        <v>0.85103924901190309</v>
      </c>
      <c r="V76" s="196"/>
      <c r="W76" s="196"/>
      <c r="X76" s="196">
        <f t="shared" si="17"/>
        <v>379082.19235269877</v>
      </c>
      <c r="Y76" s="200">
        <f t="shared" si="18"/>
        <v>0.37908219235269874</v>
      </c>
      <c r="Z76" s="269">
        <f t="shared" si="19"/>
        <v>379082.19235269877</v>
      </c>
      <c r="AA76" s="200">
        <f t="shared" si="20"/>
        <v>0.37908219235269874</v>
      </c>
      <c r="AB76" s="255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</row>
    <row r="77" spans="1:47" ht="19.5" customHeight="1">
      <c r="A77" s="218" t="s">
        <v>166</v>
      </c>
      <c r="B77" s="272">
        <v>39.270000000000003</v>
      </c>
      <c r="C77" s="273">
        <v>40.68</v>
      </c>
      <c r="D77" s="273">
        <v>39.090000000000003</v>
      </c>
      <c r="E77" s="273">
        <v>39.919998</v>
      </c>
      <c r="F77" s="273">
        <v>34.103149000000002</v>
      </c>
      <c r="G77" s="273">
        <v>1779424600</v>
      </c>
      <c r="H77" s="273"/>
      <c r="I77" s="273">
        <f t="shared" ref="I77:N77" si="87">(I78/B78*B77)/B78*B77</f>
        <v>2.3196760554899627</v>
      </c>
      <c r="J77" s="273">
        <f t="shared" si="87"/>
        <v>2.4871221860165669</v>
      </c>
      <c r="K77" s="273">
        <f t="shared" si="87"/>
        <v>2.2947489628438205</v>
      </c>
      <c r="L77" s="273">
        <f t="shared" si="87"/>
        <v>2.3789161454376049</v>
      </c>
      <c r="M77" s="273">
        <f t="shared" si="87"/>
        <v>2.0240531290607335</v>
      </c>
      <c r="N77" s="273">
        <f t="shared" si="87"/>
        <v>70160150.07777603</v>
      </c>
      <c r="O77" s="273"/>
      <c r="P77" s="196">
        <f t="shared" si="76"/>
        <v>342689.53082411393</v>
      </c>
      <c r="Q77" s="196">
        <v>0</v>
      </c>
      <c r="R77" s="196">
        <f t="shared" si="77"/>
        <v>54801.701392405586</v>
      </c>
      <c r="S77" s="196">
        <v>0</v>
      </c>
      <c r="T77" s="274">
        <f>(P77-P65)/P65</f>
        <v>2.4436405912199886E-2</v>
      </c>
      <c r="U77" s="212">
        <f t="shared" si="16"/>
        <v>0.8621310435281393</v>
      </c>
      <c r="V77" s="196"/>
      <c r="W77" s="196"/>
      <c r="X77" s="196">
        <f t="shared" si="17"/>
        <v>397491.23221651954</v>
      </c>
      <c r="Y77" s="200">
        <f t="shared" si="18"/>
        <v>0.39749123221651955</v>
      </c>
      <c r="Z77" s="269">
        <f t="shared" si="19"/>
        <v>397491.23221651954</v>
      </c>
      <c r="AA77" s="200">
        <f t="shared" si="20"/>
        <v>0.39749123221651955</v>
      </c>
      <c r="AB77" s="255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</row>
    <row r="78" spans="1:47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88">(I79/B79*B78)/B79*B78</f>
        <v>2.4175621606669035</v>
      </c>
      <c r="J78" s="220">
        <f t="shared" si="88"/>
        <v>2.4396627174139938</v>
      </c>
      <c r="K78" s="220">
        <f t="shared" si="88"/>
        <v>1.9963521240495667</v>
      </c>
      <c r="L78" s="220">
        <f t="shared" si="88"/>
        <v>2.088052254871934</v>
      </c>
      <c r="M78" s="220">
        <f t="shared" si="88"/>
        <v>1.8107676014366074</v>
      </c>
      <c r="N78" s="220">
        <f t="shared" si="88"/>
        <v>110661929.40134282</v>
      </c>
      <c r="O78" s="220"/>
      <c r="P78" s="196">
        <f>((P77+R77)*0.8)*D78/D77</f>
        <v>296598.20781014214</v>
      </c>
      <c r="Q78" s="196">
        <v>0</v>
      </c>
      <c r="R78" s="196">
        <f>((P77+R77)*0.2)-($S$8/12)</f>
        <v>77831.579776637242</v>
      </c>
      <c r="S78" s="196">
        <v>0</v>
      </c>
      <c r="T78" s="224"/>
      <c r="U78" s="212">
        <f t="shared" si="16"/>
        <v>0.79213304508098548</v>
      </c>
      <c r="V78" s="196"/>
      <c r="W78" s="196"/>
      <c r="X78" s="196">
        <f t="shared" si="17"/>
        <v>374429.78758677939</v>
      </c>
      <c r="Y78" s="200">
        <f t="shared" si="18"/>
        <v>0.37442978758677942</v>
      </c>
      <c r="Z78" s="269">
        <f t="shared" si="19"/>
        <v>374429.78758677939</v>
      </c>
      <c r="AA78" s="200">
        <f t="shared" si="20"/>
        <v>0.37442978758677942</v>
      </c>
      <c r="AB78" s="255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</row>
    <row r="79" spans="1:47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89">(I80/B80*B79)/B80*B79</f>
        <v>2.1141532456880845</v>
      </c>
      <c r="J79" s="220">
        <f t="shared" si="89"/>
        <v>2.2253860423111096</v>
      </c>
      <c r="K79" s="220">
        <f t="shared" si="89"/>
        <v>2.0227210474724178</v>
      </c>
      <c r="L79" s="220">
        <f t="shared" si="89"/>
        <v>2.0680016124422287</v>
      </c>
      <c r="M79" s="220">
        <f t="shared" si="89"/>
        <v>1.7933819695580606</v>
      </c>
      <c r="N79" s="220">
        <f t="shared" si="89"/>
        <v>69075046.157998666</v>
      </c>
      <c r="O79" s="220"/>
      <c r="P79" s="196">
        <f t="shared" ref="P79:P89" si="90">P78*D79/D78</f>
        <v>298550.59851291886</v>
      </c>
      <c r="Q79" s="196">
        <v>0</v>
      </c>
      <c r="R79" s="196">
        <f t="shared" ref="R79:R89" si="91">R78-($S$8/12)</f>
        <v>76164.91310997057</v>
      </c>
      <c r="S79" s="196">
        <v>0</v>
      </c>
      <c r="T79" s="224"/>
      <c r="U79" s="212">
        <f t="shared" si="16"/>
        <v>0.79673936427104119</v>
      </c>
      <c r="V79" s="196"/>
      <c r="W79" s="196"/>
      <c r="X79" s="196">
        <f t="shared" si="17"/>
        <v>374715.51162288943</v>
      </c>
      <c r="Y79" s="200">
        <f t="shared" si="18"/>
        <v>0.37471551162288941</v>
      </c>
      <c r="Z79" s="269">
        <f t="shared" si="19"/>
        <v>374715.51162288943</v>
      </c>
      <c r="AA79" s="200">
        <f t="shared" si="20"/>
        <v>0.37471551162288941</v>
      </c>
      <c r="AB79" s="255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</row>
    <row r="80" spans="1:47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92">(I81/B81*B80)/B81*B80</f>
        <v>2.1006403797263418</v>
      </c>
      <c r="J80" s="220">
        <f t="shared" si="92"/>
        <v>2.203464147247161</v>
      </c>
      <c r="K80" s="220">
        <f t="shared" si="92"/>
        <v>1.9398134343706233</v>
      </c>
      <c r="L80" s="220">
        <f t="shared" si="92"/>
        <v>1.9964021678985724</v>
      </c>
      <c r="M80" s="220">
        <f t="shared" si="92"/>
        <v>1.7312896491626022</v>
      </c>
      <c r="N80" s="220">
        <f t="shared" si="92"/>
        <v>100904248.94864181</v>
      </c>
      <c r="O80" s="220"/>
      <c r="P80" s="196">
        <f t="shared" si="90"/>
        <v>292368.06320533087</v>
      </c>
      <c r="Q80" s="196">
        <v>0</v>
      </c>
      <c r="R80" s="196">
        <f t="shared" si="91"/>
        <v>74498.246443303899</v>
      </c>
      <c r="S80" s="196">
        <v>0</v>
      </c>
      <c r="T80" s="224"/>
      <c r="U80" s="212">
        <f t="shared" si="16"/>
        <v>0.79693353005171175</v>
      </c>
      <c r="V80" s="196"/>
      <c r="W80" s="196"/>
      <c r="X80" s="196">
        <f t="shared" si="17"/>
        <v>366866.30964863475</v>
      </c>
      <c r="Y80" s="200">
        <f t="shared" si="18"/>
        <v>0.36686630964863476</v>
      </c>
      <c r="Z80" s="269">
        <f t="shared" si="19"/>
        <v>366866.30964863475</v>
      </c>
      <c r="AA80" s="200">
        <f t="shared" si="20"/>
        <v>0.36686630964863476</v>
      </c>
      <c r="AB80" s="255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</row>
    <row r="81" spans="1:47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93">(I82/B82*B81)/B82*B81</f>
        <v>2.0392623699363597</v>
      </c>
      <c r="J81" s="220">
        <f t="shared" si="93"/>
        <v>2.0652869703722541</v>
      </c>
      <c r="K81" s="220">
        <f t="shared" si="93"/>
        <v>1.7719737076907083</v>
      </c>
      <c r="L81" s="220">
        <f t="shared" si="93"/>
        <v>1.8265758965272378</v>
      </c>
      <c r="M81" s="220">
        <f t="shared" si="93"/>
        <v>1.5840152221701616</v>
      </c>
      <c r="N81" s="220">
        <f t="shared" si="93"/>
        <v>121892676.60590279</v>
      </c>
      <c r="O81" s="220"/>
      <c r="P81" s="196">
        <f t="shared" si="90"/>
        <v>279433.57445187989</v>
      </c>
      <c r="Q81" s="196">
        <v>0</v>
      </c>
      <c r="R81" s="196">
        <f t="shared" si="91"/>
        <v>72831.579776637227</v>
      </c>
      <c r="S81" s="196">
        <v>0</v>
      </c>
      <c r="T81" s="224"/>
      <c r="U81" s="212">
        <f t="shared" si="16"/>
        <v>0.79324784497591605</v>
      </c>
      <c r="V81" s="196"/>
      <c r="W81" s="196"/>
      <c r="X81" s="196">
        <f t="shared" si="17"/>
        <v>352265.15422851709</v>
      </c>
      <c r="Y81" s="200">
        <f t="shared" si="18"/>
        <v>0.35226515422851706</v>
      </c>
      <c r="Z81" s="269">
        <f t="shared" si="19"/>
        <v>352265.15422851709</v>
      </c>
      <c r="AA81" s="200">
        <f t="shared" si="20"/>
        <v>0.35226515422851706</v>
      </c>
      <c r="AB81" s="255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</row>
    <row r="82" spans="1:47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94">(I83/B83*B82)/B83*B82</f>
        <v>1.8531890289362742</v>
      </c>
      <c r="J82" s="220">
        <f t="shared" si="94"/>
        <v>2.2011627643919782</v>
      </c>
      <c r="K82" s="220">
        <f t="shared" si="94"/>
        <v>1.8281244427407144</v>
      </c>
      <c r="L82" s="220">
        <f t="shared" si="94"/>
        <v>2.1646716888503823</v>
      </c>
      <c r="M82" s="220">
        <f t="shared" si="94"/>
        <v>1.8772157679145116</v>
      </c>
      <c r="N82" s="220">
        <f t="shared" si="94"/>
        <v>78427055.046831876</v>
      </c>
      <c r="O82" s="220"/>
      <c r="P82" s="196">
        <f t="shared" si="90"/>
        <v>283826.42506100045</v>
      </c>
      <c r="Q82" s="196">
        <v>0</v>
      </c>
      <c r="R82" s="196">
        <f t="shared" si="91"/>
        <v>71164.913109970556</v>
      </c>
      <c r="S82" s="196">
        <v>0</v>
      </c>
      <c r="T82" s="224"/>
      <c r="U82" s="212">
        <f t="shared" si="16"/>
        <v>0.7995305646705777</v>
      </c>
      <c r="V82" s="196"/>
      <c r="W82" s="196"/>
      <c r="X82" s="196">
        <f t="shared" si="17"/>
        <v>354991.33817097102</v>
      </c>
      <c r="Y82" s="200">
        <f t="shared" si="18"/>
        <v>0.354991338170971</v>
      </c>
      <c r="Z82" s="269">
        <f t="shared" si="19"/>
        <v>354991.33817097102</v>
      </c>
      <c r="AA82" s="200">
        <f t="shared" si="20"/>
        <v>0.354991338170971</v>
      </c>
      <c r="AB82" s="255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</row>
    <row r="83" spans="1:47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95">(I84/B84*B83)/B84*B83</f>
        <v>2.1754953783865933</v>
      </c>
      <c r="J83" s="220">
        <f t="shared" si="95"/>
        <v>2.2485790700665342</v>
      </c>
      <c r="K83" s="220">
        <f t="shared" si="95"/>
        <v>2.0227210474724178</v>
      </c>
      <c r="L83" s="220">
        <f t="shared" si="95"/>
        <v>2.0193962168211095</v>
      </c>
      <c r="M83" s="220">
        <f t="shared" si="95"/>
        <v>1.7512309063309046</v>
      </c>
      <c r="N83" s="220">
        <f t="shared" si="95"/>
        <v>83706156.136422902</v>
      </c>
      <c r="O83" s="220"/>
      <c r="P83" s="196">
        <f t="shared" si="90"/>
        <v>298550.59851291886</v>
      </c>
      <c r="Q83" s="196">
        <v>0</v>
      </c>
      <c r="R83" s="196">
        <f t="shared" si="91"/>
        <v>69498.246443303884</v>
      </c>
      <c r="S83" s="196">
        <v>0</v>
      </c>
      <c r="T83" s="224"/>
      <c r="U83" s="212">
        <f t="shared" si="16"/>
        <v>0.81117113286533937</v>
      </c>
      <c r="V83" s="196"/>
      <c r="W83" s="196"/>
      <c r="X83" s="196">
        <f t="shared" si="17"/>
        <v>368048.84495622275</v>
      </c>
      <c r="Y83" s="200">
        <f t="shared" si="18"/>
        <v>0.36804884495622275</v>
      </c>
      <c r="Z83" s="269">
        <f t="shared" si="19"/>
        <v>368048.84495622275</v>
      </c>
      <c r="AA83" s="200">
        <f t="shared" si="20"/>
        <v>0.36804884495622275</v>
      </c>
      <c r="AB83" s="255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</row>
    <row r="84" spans="1:47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96">(I85/B85*B84)/B85*B84</f>
        <v>2.0436956585830517</v>
      </c>
      <c r="J84" s="220">
        <f t="shared" si="96"/>
        <v>2.3950592122186904</v>
      </c>
      <c r="K84" s="220">
        <f t="shared" si="96"/>
        <v>2.0062201137461533</v>
      </c>
      <c r="L84" s="220">
        <f t="shared" si="96"/>
        <v>2.3385665626555179</v>
      </c>
      <c r="M84" s="220">
        <f t="shared" si="96"/>
        <v>2.0317677760910438</v>
      </c>
      <c r="N84" s="220">
        <f t="shared" si="96"/>
        <v>58195575.25904569</v>
      </c>
      <c r="O84" s="220"/>
      <c r="P84" s="196">
        <f t="shared" si="90"/>
        <v>297330.34822251328</v>
      </c>
      <c r="Q84" s="196">
        <v>0</v>
      </c>
      <c r="R84" s="196">
        <f t="shared" si="91"/>
        <v>67831.579776637212</v>
      </c>
      <c r="S84" s="196">
        <v>0</v>
      </c>
      <c r="T84" s="224"/>
      <c r="U84" s="212">
        <f t="shared" si="16"/>
        <v>0.81424246457370275</v>
      </c>
      <c r="V84" s="196"/>
      <c r="W84" s="196"/>
      <c r="X84" s="196">
        <f t="shared" si="17"/>
        <v>365161.92799915047</v>
      </c>
      <c r="Y84" s="200">
        <f t="shared" si="18"/>
        <v>0.36516192799915048</v>
      </c>
      <c r="Z84" s="269">
        <f t="shared" si="19"/>
        <v>365161.92799915047</v>
      </c>
      <c r="AA84" s="200">
        <f t="shared" si="20"/>
        <v>0.36516192799915048</v>
      </c>
      <c r="AB84" s="255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</row>
    <row r="85" spans="1:47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97">(I86/B86*B85)/B86*B85</f>
        <v>2.3635936075929038</v>
      </c>
      <c r="J85" s="220">
        <f t="shared" si="97"/>
        <v>2.4215305236487175</v>
      </c>
      <c r="K85" s="220">
        <f t="shared" si="97"/>
        <v>2.1983342555636156</v>
      </c>
      <c r="L85" s="220">
        <f t="shared" si="97"/>
        <v>2.2682022749009438</v>
      </c>
      <c r="M85" s="220">
        <f t="shared" si="97"/>
        <v>1.9706357549598963</v>
      </c>
      <c r="N85" s="220">
        <f t="shared" si="97"/>
        <v>65163442.056234166</v>
      </c>
      <c r="O85" s="220"/>
      <c r="P85" s="196">
        <f t="shared" si="90"/>
        <v>311241.0079226722</v>
      </c>
      <c r="Q85" s="196">
        <v>0</v>
      </c>
      <c r="R85" s="196">
        <f t="shared" si="91"/>
        <v>66164.913109970541</v>
      </c>
      <c r="S85" s="196">
        <v>0</v>
      </c>
      <c r="T85" s="224"/>
      <c r="U85" s="212">
        <f t="shared" si="16"/>
        <v>0.82468501572807129</v>
      </c>
      <c r="V85" s="196"/>
      <c r="W85" s="196"/>
      <c r="X85" s="196">
        <f t="shared" si="17"/>
        <v>377405.92103264271</v>
      </c>
      <c r="Y85" s="200">
        <f t="shared" si="18"/>
        <v>0.3774059210326427</v>
      </c>
      <c r="Z85" s="269">
        <f t="shared" si="19"/>
        <v>377405.92103264271</v>
      </c>
      <c r="AA85" s="200">
        <f t="shared" si="20"/>
        <v>0.3774059210326427</v>
      </c>
      <c r="AB85" s="255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</row>
    <row r="86" spans="1:47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98">(I87/B87*B86)/B87*B86</f>
        <v>2.2878879507727472</v>
      </c>
      <c r="J86" s="220">
        <f t="shared" si="98"/>
        <v>2.3938596729111103</v>
      </c>
      <c r="K86" s="220">
        <f t="shared" si="98"/>
        <v>2.196037004799726</v>
      </c>
      <c r="L86" s="220">
        <f t="shared" si="98"/>
        <v>2.3244074136390149</v>
      </c>
      <c r="M86" s="220">
        <f t="shared" si="98"/>
        <v>2.0194651759648079</v>
      </c>
      <c r="N86" s="220">
        <f t="shared" si="98"/>
        <v>62290616.757580869</v>
      </c>
      <c r="O86" s="220"/>
      <c r="P86" s="196">
        <f t="shared" si="90"/>
        <v>311078.34259283019</v>
      </c>
      <c r="Q86" s="196">
        <v>0</v>
      </c>
      <c r="R86" s="196">
        <f t="shared" si="91"/>
        <v>64498.246443303877</v>
      </c>
      <c r="S86" s="196">
        <v>0</v>
      </c>
      <c r="T86" s="224"/>
      <c r="U86" s="212">
        <f t="shared" si="16"/>
        <v>0.82826872513851357</v>
      </c>
      <c r="V86" s="196"/>
      <c r="W86" s="196"/>
      <c r="X86" s="196">
        <f t="shared" si="17"/>
        <v>375576.58903613407</v>
      </c>
      <c r="Y86" s="200">
        <f t="shared" si="18"/>
        <v>0.37557658903613406</v>
      </c>
      <c r="Z86" s="269">
        <f t="shared" si="19"/>
        <v>375576.58903613407</v>
      </c>
      <c r="AA86" s="200">
        <f t="shared" si="20"/>
        <v>0.37557658903613406</v>
      </c>
      <c r="AB86" s="255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</row>
    <row r="87" spans="1:47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99">(I88/B88*B87)/B88*B87</f>
        <v>2.3516835914954126</v>
      </c>
      <c r="J87" s="220">
        <f t="shared" si="99"/>
        <v>2.390262258404745</v>
      </c>
      <c r="K87" s="220">
        <f t="shared" si="99"/>
        <v>2.0927621295837509</v>
      </c>
      <c r="L87" s="220">
        <f t="shared" si="99"/>
        <v>2.2554186694951932</v>
      </c>
      <c r="M87" s="220">
        <f t="shared" si="99"/>
        <v>1.9595266876982529</v>
      </c>
      <c r="N87" s="220">
        <f t="shared" si="99"/>
        <v>115102472.84957969</v>
      </c>
      <c r="O87" s="220"/>
      <c r="P87" s="196">
        <f t="shared" si="90"/>
        <v>303675.58953441051</v>
      </c>
      <c r="Q87" s="196">
        <v>0</v>
      </c>
      <c r="R87" s="196">
        <f t="shared" si="91"/>
        <v>62831.579776637212</v>
      </c>
      <c r="S87" s="196">
        <v>0</v>
      </c>
      <c r="T87" s="224"/>
      <c r="U87" s="212">
        <f t="shared" si="16"/>
        <v>0.82856657375967124</v>
      </c>
      <c r="V87" s="196"/>
      <c r="W87" s="196"/>
      <c r="X87" s="196">
        <f t="shared" si="17"/>
        <v>366507.16931104771</v>
      </c>
      <c r="Y87" s="200">
        <f t="shared" si="18"/>
        <v>0.36650716931104771</v>
      </c>
      <c r="Z87" s="269">
        <f t="shared" si="19"/>
        <v>366507.16931104771</v>
      </c>
      <c r="AA87" s="200">
        <f t="shared" si="20"/>
        <v>0.36650716931104771</v>
      </c>
      <c r="AB87" s="255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</row>
    <row r="88" spans="1:47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00">(I89/B89*B88)/B89*B88</f>
        <v>2.2621485681908728</v>
      </c>
      <c r="J88" s="220">
        <f t="shared" si="100"/>
        <v>2.653672532685865</v>
      </c>
      <c r="K88" s="220">
        <f t="shared" si="100"/>
        <v>2.2503504756713806</v>
      </c>
      <c r="L88" s="220">
        <f t="shared" si="100"/>
        <v>2.5388407913151636</v>
      </c>
      <c r="M88" s="220">
        <f t="shared" si="100"/>
        <v>2.205767844710719</v>
      </c>
      <c r="N88" s="220">
        <f t="shared" si="100"/>
        <v>65437425.812213182</v>
      </c>
      <c r="O88" s="220"/>
      <c r="P88" s="196">
        <f t="shared" si="90"/>
        <v>314901.71811942151</v>
      </c>
      <c r="Q88" s="196">
        <v>0</v>
      </c>
      <c r="R88" s="196">
        <f t="shared" si="91"/>
        <v>61164.913109970548</v>
      </c>
      <c r="S88" s="196">
        <v>0</v>
      </c>
      <c r="T88" s="224"/>
      <c r="U88" s="212">
        <f t="shared" si="16"/>
        <v>0.83735618097777631</v>
      </c>
      <c r="V88" s="196"/>
      <c r="W88" s="196"/>
      <c r="X88" s="196">
        <f t="shared" si="17"/>
        <v>376066.63122939208</v>
      </c>
      <c r="Y88" s="200">
        <f t="shared" si="18"/>
        <v>0.3760666312293921</v>
      </c>
      <c r="Z88" s="269">
        <f t="shared" si="19"/>
        <v>376066.63122939208</v>
      </c>
      <c r="AA88" s="200">
        <f t="shared" si="20"/>
        <v>0.3760666312293921</v>
      </c>
      <c r="AB88" s="255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</row>
    <row r="89" spans="1:47" ht="19.5" customHeight="1">
      <c r="A89" s="218" t="s">
        <v>178</v>
      </c>
      <c r="B89" s="272">
        <v>41.509998000000003</v>
      </c>
      <c r="C89" s="273">
        <v>42.310001</v>
      </c>
      <c r="D89" s="273">
        <v>40.360000999999997</v>
      </c>
      <c r="E89" s="273">
        <v>40.409999999999997</v>
      </c>
      <c r="F89" s="273">
        <v>34.884582999999999</v>
      </c>
      <c r="G89" s="273">
        <v>1416706400</v>
      </c>
      <c r="H89" s="273"/>
      <c r="I89" s="273">
        <f t="shared" ref="I89:N89" si="101">(I90/B90*B89)/B90*B89</f>
        <v>2.5918565543230736</v>
      </c>
      <c r="J89" s="273">
        <f t="shared" si="101"/>
        <v>2.6904275671254934</v>
      </c>
      <c r="K89" s="273">
        <f t="shared" si="101"/>
        <v>2.4462800752013241</v>
      </c>
      <c r="L89" s="273">
        <f t="shared" si="101"/>
        <v>2.4376750540927259</v>
      </c>
      <c r="M89" s="273">
        <f t="shared" si="101"/>
        <v>2.1178734931384593</v>
      </c>
      <c r="N89" s="273">
        <f t="shared" si="101"/>
        <v>44472448.463304207</v>
      </c>
      <c r="O89" s="273"/>
      <c r="P89" s="196">
        <f t="shared" si="90"/>
        <v>328324.30861601338</v>
      </c>
      <c r="Q89" s="196">
        <v>0</v>
      </c>
      <c r="R89" s="196">
        <f t="shared" si="91"/>
        <v>59498.246443303884</v>
      </c>
      <c r="S89" s="196">
        <v>0</v>
      </c>
      <c r="T89" s="274">
        <f>(P89-P77)/P77</f>
        <v>-4.1919057677526551E-2</v>
      </c>
      <c r="U89" s="212">
        <f t="shared" si="16"/>
        <v>0.84658384184436186</v>
      </c>
      <c r="V89" s="196"/>
      <c r="W89" s="196"/>
      <c r="X89" s="196">
        <f t="shared" si="17"/>
        <v>387822.55505931727</v>
      </c>
      <c r="Y89" s="200">
        <f t="shared" si="18"/>
        <v>0.38782255505931729</v>
      </c>
      <c r="Z89" s="269">
        <f t="shared" si="19"/>
        <v>387822.55505931727</v>
      </c>
      <c r="AA89" s="200">
        <f t="shared" si="20"/>
        <v>0.38782255505931729</v>
      </c>
      <c r="AB89" s="255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</row>
    <row r="90" spans="1:47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02">(I91/B91*B90)/B91*B90</f>
        <v>2.4855738983210847</v>
      </c>
      <c r="J90" s="220">
        <f t="shared" si="102"/>
        <v>2.8191073936421769</v>
      </c>
      <c r="K90" s="220">
        <f t="shared" si="102"/>
        <v>2.4220954266796282</v>
      </c>
      <c r="L90" s="220">
        <f t="shared" si="102"/>
        <v>2.6332778916009252</v>
      </c>
      <c r="M90" s="220">
        <f t="shared" si="102"/>
        <v>2.2988679233162519</v>
      </c>
      <c r="N90" s="220">
        <f t="shared" si="102"/>
        <v>85897634.763354361</v>
      </c>
      <c r="O90" s="220"/>
      <c r="P90" s="196">
        <f>((P89+R89)*0.8)*D90/D89</f>
        <v>308720.58325632219</v>
      </c>
      <c r="Q90" s="196">
        <v>0</v>
      </c>
      <c r="R90" s="196">
        <f>((P89+R89)*0.2)-($S$8/12)</f>
        <v>75897.844345196791</v>
      </c>
      <c r="S90" s="196">
        <v>0</v>
      </c>
      <c r="T90" s="224"/>
      <c r="U90" s="212">
        <f t="shared" si="16"/>
        <v>0.8026671659532908</v>
      </c>
      <c r="V90" s="196"/>
      <c r="W90" s="196"/>
      <c r="X90" s="196">
        <f t="shared" si="17"/>
        <v>384618.42760151898</v>
      </c>
      <c r="Y90" s="200">
        <f t="shared" si="18"/>
        <v>0.38461842760151899</v>
      </c>
      <c r="Z90" s="269">
        <f t="shared" si="19"/>
        <v>384618.42760151898</v>
      </c>
      <c r="AA90" s="200">
        <f t="shared" si="20"/>
        <v>0.38461842760151899</v>
      </c>
      <c r="AB90" s="255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</row>
    <row r="91" spans="1:47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03">(I92/B92*B91)/B92*B91</f>
        <v>2.6206587215841566</v>
      </c>
      <c r="J91" s="220">
        <f t="shared" si="103"/>
        <v>2.672651876828525</v>
      </c>
      <c r="K91" s="220">
        <f t="shared" si="103"/>
        <v>2.4341724307692965</v>
      </c>
      <c r="L91" s="220">
        <f t="shared" si="103"/>
        <v>2.5216320376192316</v>
      </c>
      <c r="M91" s="220">
        <f t="shared" si="103"/>
        <v>2.2013980170515426</v>
      </c>
      <c r="N91" s="220">
        <f t="shared" si="103"/>
        <v>60074139.44768896</v>
      </c>
      <c r="O91" s="220"/>
      <c r="P91" s="196">
        <f t="shared" ref="P91:P101" si="104">P90*D91/D90</f>
        <v>309489.29443372431</v>
      </c>
      <c r="Q91" s="196">
        <v>0</v>
      </c>
      <c r="R91" s="196">
        <f t="shared" ref="R91:R101" si="105">R90-($S$8/12)</f>
        <v>74231.177678530119</v>
      </c>
      <c r="S91" s="196">
        <v>0</v>
      </c>
      <c r="T91" s="224"/>
      <c r="U91" s="212">
        <f t="shared" si="16"/>
        <v>0.80654882115120941</v>
      </c>
      <c r="V91" s="196"/>
      <c r="W91" s="196"/>
      <c r="X91" s="196">
        <f t="shared" si="17"/>
        <v>383720.47211225441</v>
      </c>
      <c r="Y91" s="200">
        <f t="shared" si="18"/>
        <v>0.38372047211225441</v>
      </c>
      <c r="Z91" s="269">
        <f t="shared" si="19"/>
        <v>383720.47211225441</v>
      </c>
      <c r="AA91" s="200">
        <f t="shared" si="20"/>
        <v>0.38372047211225441</v>
      </c>
      <c r="AB91" s="255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</row>
    <row r="92" spans="1:47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06">(I93/B93*B92)/B93*B92</f>
        <v>2.5570087056365263</v>
      </c>
      <c r="J92" s="220">
        <f t="shared" si="106"/>
        <v>2.6891556940365859</v>
      </c>
      <c r="K92" s="220">
        <f t="shared" si="106"/>
        <v>2.4257153260276945</v>
      </c>
      <c r="L92" s="220">
        <f t="shared" si="106"/>
        <v>2.6245076132897323</v>
      </c>
      <c r="M92" s="220">
        <f t="shared" si="106"/>
        <v>2.2912119746185367</v>
      </c>
      <c r="N92" s="220">
        <f t="shared" si="106"/>
        <v>105870978.83182842</v>
      </c>
      <c r="O92" s="220"/>
      <c r="P92" s="196">
        <f t="shared" si="104"/>
        <v>308951.19353463664</v>
      </c>
      <c r="Q92" s="196">
        <v>0</v>
      </c>
      <c r="R92" s="196">
        <f t="shared" si="105"/>
        <v>72564.511011863447</v>
      </c>
      <c r="S92" s="196">
        <v>0</v>
      </c>
      <c r="T92" s="224"/>
      <c r="U92" s="212">
        <f t="shared" si="16"/>
        <v>0.80979941284954593</v>
      </c>
      <c r="V92" s="196"/>
      <c r="W92" s="196"/>
      <c r="X92" s="196">
        <f t="shared" si="17"/>
        <v>381515.70454650011</v>
      </c>
      <c r="Y92" s="200">
        <f t="shared" si="18"/>
        <v>0.38151570454650013</v>
      </c>
      <c r="Z92" s="269">
        <f t="shared" si="19"/>
        <v>381515.70454650011</v>
      </c>
      <c r="AA92" s="200">
        <f t="shared" si="20"/>
        <v>0.38151570454650013</v>
      </c>
      <c r="AB92" s="255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</row>
    <row r="93" spans="1:47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07">(I94/B94*B93)/B94*B93</f>
        <v>2.672395526995182</v>
      </c>
      <c r="J93" s="220">
        <f t="shared" si="107"/>
        <v>2.7853612185573575</v>
      </c>
      <c r="K93" s="220">
        <f t="shared" si="107"/>
        <v>2.5727327394896342</v>
      </c>
      <c r="L93" s="220">
        <f t="shared" si="107"/>
        <v>2.6145021016392929</v>
      </c>
      <c r="M93" s="220">
        <f t="shared" si="107"/>
        <v>2.2856788888702093</v>
      </c>
      <c r="N93" s="220">
        <f t="shared" si="107"/>
        <v>68941632.599885881</v>
      </c>
      <c r="O93" s="220"/>
      <c r="P93" s="196">
        <f t="shared" si="104"/>
        <v>318175.91215783358</v>
      </c>
      <c r="Q93" s="196">
        <v>0</v>
      </c>
      <c r="R93" s="196">
        <f t="shared" si="105"/>
        <v>70897.844345196776</v>
      </c>
      <c r="S93" s="196">
        <v>0</v>
      </c>
      <c r="T93" s="224"/>
      <c r="U93" s="212">
        <f t="shared" si="16"/>
        <v>0.81777788103103632</v>
      </c>
      <c r="V93" s="196"/>
      <c r="W93" s="196"/>
      <c r="X93" s="196">
        <f t="shared" si="17"/>
        <v>389073.75650303037</v>
      </c>
      <c r="Y93" s="200">
        <f t="shared" si="18"/>
        <v>0.38907375650303039</v>
      </c>
      <c r="Z93" s="269">
        <f t="shared" si="19"/>
        <v>389073.75650303037</v>
      </c>
      <c r="AA93" s="200">
        <f t="shared" si="20"/>
        <v>0.38907375650303039</v>
      </c>
      <c r="AB93" s="255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</row>
    <row r="94" spans="1:47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08">(I95/B95*B94)/B95*B94</f>
        <v>2.6433096627112258</v>
      </c>
      <c r="J94" s="220">
        <f t="shared" si="108"/>
        <v>2.6866133583170839</v>
      </c>
      <c r="K94" s="220">
        <f t="shared" si="108"/>
        <v>2.1948883704672193</v>
      </c>
      <c r="L94" s="220">
        <f t="shared" si="108"/>
        <v>2.2496200508676973</v>
      </c>
      <c r="M94" s="220">
        <f t="shared" si="108"/>
        <v>1.9666862892727477</v>
      </c>
      <c r="N94" s="220">
        <f t="shared" si="108"/>
        <v>162675052.52293307</v>
      </c>
      <c r="O94" s="220"/>
      <c r="P94" s="196">
        <f t="shared" si="104"/>
        <v>293884.1608040139</v>
      </c>
      <c r="Q94" s="196">
        <v>0</v>
      </c>
      <c r="R94" s="196">
        <f t="shared" si="105"/>
        <v>69231.177678530104</v>
      </c>
      <c r="S94" s="196">
        <v>0</v>
      </c>
      <c r="T94" s="224"/>
      <c r="U94" s="212">
        <f t="shared" si="16"/>
        <v>0.80934108163029794</v>
      </c>
      <c r="V94" s="196"/>
      <c r="W94" s="196"/>
      <c r="X94" s="196">
        <f t="shared" si="17"/>
        <v>363115.338482544</v>
      </c>
      <c r="Y94" s="200">
        <f t="shared" si="18"/>
        <v>0.36311533848254401</v>
      </c>
      <c r="Z94" s="269">
        <f t="shared" si="19"/>
        <v>363115.338482544</v>
      </c>
      <c r="AA94" s="200">
        <f t="shared" si="20"/>
        <v>0.36311533848254401</v>
      </c>
      <c r="AB94" s="255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</row>
    <row r="95" spans="1:47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09">(I96/B96*B95)/B96*B95</f>
        <v>2.2796823902466055</v>
      </c>
      <c r="J95" s="220">
        <f t="shared" si="109"/>
        <v>2.4046685075608152</v>
      </c>
      <c r="K95" s="220">
        <f t="shared" si="109"/>
        <v>2.0737445230403222</v>
      </c>
      <c r="L95" s="220">
        <f t="shared" si="109"/>
        <v>2.2438287801304719</v>
      </c>
      <c r="M95" s="220">
        <f t="shared" si="109"/>
        <v>1.9616253441017044</v>
      </c>
      <c r="N95" s="220">
        <f t="shared" si="109"/>
        <v>206413837.05845332</v>
      </c>
      <c r="O95" s="220"/>
      <c r="P95" s="196">
        <f t="shared" si="104"/>
        <v>285658.78669833002</v>
      </c>
      <c r="Q95" s="196">
        <v>0</v>
      </c>
      <c r="R95" s="196">
        <f t="shared" si="105"/>
        <v>67564.511011863433</v>
      </c>
      <c r="S95" s="196">
        <v>0</v>
      </c>
      <c r="T95" s="224"/>
      <c r="U95" s="212">
        <f t="shared" si="16"/>
        <v>0.80872011713310721</v>
      </c>
      <c r="V95" s="196"/>
      <c r="W95" s="196"/>
      <c r="X95" s="196">
        <f t="shared" si="17"/>
        <v>353223.29771019344</v>
      </c>
      <c r="Y95" s="200">
        <f t="shared" si="18"/>
        <v>0.35322329771019345</v>
      </c>
      <c r="Z95" s="269">
        <f t="shared" si="19"/>
        <v>353223.29771019344</v>
      </c>
      <c r="AA95" s="200">
        <f t="shared" si="20"/>
        <v>0.35322329771019345</v>
      </c>
      <c r="AB95" s="255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</row>
    <row r="96" spans="1:47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104"/>
        <v>273205.42424427974</v>
      </c>
      <c r="Q96" s="196">
        <v>0</v>
      </c>
      <c r="R96" s="196">
        <f t="shared" si="105"/>
        <v>65897.844345196761</v>
      </c>
      <c r="S96" s="196">
        <v>0</v>
      </c>
      <c r="T96" s="224"/>
      <c r="U96" s="212">
        <f t="shared" si="16"/>
        <v>0.80567027672925895</v>
      </c>
      <c r="V96" s="196"/>
      <c r="W96" s="196"/>
      <c r="X96" s="196">
        <f t="shared" si="17"/>
        <v>339103.26858947647</v>
      </c>
      <c r="Y96" s="200">
        <f t="shared" si="18"/>
        <v>0.33910326858947648</v>
      </c>
      <c r="Z96" s="269">
        <f t="shared" si="19"/>
        <v>339103.26858947647</v>
      </c>
      <c r="AA96" s="200">
        <f t="shared" si="20"/>
        <v>0.33910326858947648</v>
      </c>
      <c r="AB96" s="255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</row>
    <row r="97" spans="1:47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104"/>
        <v>278740.23235640133</v>
      </c>
      <c r="Q97" s="196">
        <v>0</v>
      </c>
      <c r="R97" s="196">
        <f t="shared" si="105"/>
        <v>64231.177678530097</v>
      </c>
      <c r="S97" s="196">
        <v>0</v>
      </c>
      <c r="T97" s="224"/>
      <c r="U97" s="212">
        <f t="shared" si="16"/>
        <v>0.812721481152064</v>
      </c>
      <c r="V97" s="196"/>
      <c r="W97" s="196"/>
      <c r="X97" s="196">
        <f t="shared" si="17"/>
        <v>342971.41003493144</v>
      </c>
      <c r="Y97" s="200">
        <f t="shared" si="18"/>
        <v>0.34297141003493142</v>
      </c>
      <c r="Z97" s="269">
        <f t="shared" si="19"/>
        <v>342971.41003493144</v>
      </c>
      <c r="AA97" s="200">
        <f t="shared" si="20"/>
        <v>0.34297141003493142</v>
      </c>
      <c r="AB97" s="255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</row>
    <row r="98" spans="1:47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104"/>
        <v>294576.01470075367</v>
      </c>
      <c r="Q98" s="196">
        <v>0</v>
      </c>
      <c r="R98" s="196">
        <f t="shared" si="105"/>
        <v>62564.511011863433</v>
      </c>
      <c r="S98" s="196">
        <v>0</v>
      </c>
      <c r="T98" s="224"/>
      <c r="U98" s="212">
        <f t="shared" si="16"/>
        <v>0.82481822557934048</v>
      </c>
      <c r="V98" s="196"/>
      <c r="W98" s="196"/>
      <c r="X98" s="196">
        <f t="shared" si="17"/>
        <v>357140.52571261709</v>
      </c>
      <c r="Y98" s="200">
        <f t="shared" si="18"/>
        <v>0.35714052571261712</v>
      </c>
      <c r="Z98" s="269">
        <f t="shared" si="19"/>
        <v>357140.52571261709</v>
      </c>
      <c r="AA98" s="200">
        <f t="shared" si="20"/>
        <v>0.35714052571261712</v>
      </c>
      <c r="AB98" s="255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</row>
    <row r="99" spans="1:47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104"/>
        <v>306568.15659817518</v>
      </c>
      <c r="Q99" s="196">
        <v>0</v>
      </c>
      <c r="R99" s="196">
        <f t="shared" si="105"/>
        <v>60897.844345196769</v>
      </c>
      <c r="S99" s="196">
        <v>0</v>
      </c>
      <c r="T99" s="224"/>
      <c r="U99" s="212">
        <f t="shared" si="16"/>
        <v>0.83427624817300738</v>
      </c>
      <c r="V99" s="196"/>
      <c r="W99" s="196"/>
      <c r="X99" s="196">
        <f t="shared" si="17"/>
        <v>367466.00094337197</v>
      </c>
      <c r="Y99" s="200">
        <f t="shared" si="18"/>
        <v>0.36746600094337195</v>
      </c>
      <c r="Z99" s="269">
        <f t="shared" si="19"/>
        <v>367466.00094337197</v>
      </c>
      <c r="AA99" s="200">
        <f t="shared" si="20"/>
        <v>0.36746600094337195</v>
      </c>
      <c r="AB99" s="255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</row>
    <row r="100" spans="1:47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104"/>
        <v>319867.12594661734</v>
      </c>
      <c r="Q100" s="196">
        <v>0</v>
      </c>
      <c r="R100" s="196">
        <f t="shared" si="105"/>
        <v>59231.177678530104</v>
      </c>
      <c r="S100" s="196">
        <v>0</v>
      </c>
      <c r="T100" s="224"/>
      <c r="U100" s="212">
        <f t="shared" si="16"/>
        <v>0.84375773483518957</v>
      </c>
      <c r="V100" s="196"/>
      <c r="W100" s="196"/>
      <c r="X100" s="196">
        <f t="shared" si="17"/>
        <v>379098.30362514744</v>
      </c>
      <c r="Y100" s="200">
        <f t="shared" si="18"/>
        <v>0.37909830362514746</v>
      </c>
      <c r="Z100" s="269">
        <f t="shared" si="19"/>
        <v>379098.30362514744</v>
      </c>
      <c r="AA100" s="200">
        <f t="shared" si="20"/>
        <v>0.37909830362514746</v>
      </c>
      <c r="AB100" s="255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</row>
    <row r="101" spans="1:47" ht="19.5" customHeight="1">
      <c r="A101" s="218" t="s">
        <v>190</v>
      </c>
      <c r="B101" s="272">
        <v>44</v>
      </c>
      <c r="C101" s="273">
        <v>44.759998000000003</v>
      </c>
      <c r="D101" s="273">
        <v>42.880001</v>
      </c>
      <c r="E101" s="273">
        <v>43.16</v>
      </c>
      <c r="F101" s="273">
        <v>37.421340999999998</v>
      </c>
      <c r="G101" s="273">
        <v>1898275500</v>
      </c>
      <c r="H101" s="275" t="s">
        <v>190</v>
      </c>
      <c r="I101" s="273">
        <v>2.8196880000000002</v>
      </c>
      <c r="J101" s="273">
        <v>2.9081250000000001</v>
      </c>
      <c r="K101" s="273">
        <v>2.5031249999999998</v>
      </c>
      <c r="L101" s="273">
        <v>2.5325000000000002</v>
      </c>
      <c r="M101" s="273">
        <v>2.2169720000000002</v>
      </c>
      <c r="N101" s="273">
        <v>363651200</v>
      </c>
      <c r="O101" s="273"/>
      <c r="P101" s="196">
        <f t="shared" si="104"/>
        <v>329629.95315616741</v>
      </c>
      <c r="Q101" s="196">
        <v>0</v>
      </c>
      <c r="R101" s="196">
        <f t="shared" si="105"/>
        <v>57564.51101186344</v>
      </c>
      <c r="S101" s="196">
        <v>0</v>
      </c>
      <c r="T101" s="274">
        <f>(P101-P89)/P89</f>
        <v>3.9766916609303583E-3</v>
      </c>
      <c r="U101" s="212">
        <f t="shared" si="16"/>
        <v>0.85132919930672835</v>
      </c>
      <c r="V101" s="196"/>
      <c r="W101" s="196"/>
      <c r="X101" s="196">
        <f t="shared" si="17"/>
        <v>387194.46416803083</v>
      </c>
      <c r="Y101" s="200">
        <f t="shared" si="18"/>
        <v>0.38719446416803083</v>
      </c>
      <c r="Z101" s="269">
        <f t="shared" si="19"/>
        <v>387194.46416803083</v>
      </c>
      <c r="AA101" s="200">
        <f t="shared" si="20"/>
        <v>0.38719446416803083</v>
      </c>
      <c r="AB101" s="255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</row>
    <row r="102" spans="1:47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>((P101+R101)*0.8)*D102/D101</f>
        <v>307155.00433733052</v>
      </c>
      <c r="Q102" s="196">
        <v>0</v>
      </c>
      <c r="R102" s="196">
        <f>((P101+R101)*0.2)-($S$8/12)</f>
        <v>75772.226166939494</v>
      </c>
      <c r="S102" s="196">
        <v>0</v>
      </c>
      <c r="T102" s="224"/>
      <c r="U102" s="212">
        <f t="shared" si="16"/>
        <v>0.80212369314358656</v>
      </c>
      <c r="V102" s="196"/>
      <c r="W102" s="196"/>
      <c r="X102" s="196">
        <f t="shared" si="17"/>
        <v>382927.23050427</v>
      </c>
      <c r="Y102" s="200">
        <f t="shared" si="18"/>
        <v>0.38292723050427002</v>
      </c>
      <c r="Z102" s="269">
        <f t="shared" si="19"/>
        <v>382927.23050427</v>
      </c>
      <c r="AA102" s="200">
        <f t="shared" si="20"/>
        <v>0.38292723050427002</v>
      </c>
      <c r="AB102" s="255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</row>
    <row r="103" spans="1:47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ref="P103:P113" si="110">P102*D103/D102</f>
        <v>310116.75296805263</v>
      </c>
      <c r="Q103" s="196">
        <v>0</v>
      </c>
      <c r="R103" s="196">
        <f t="shared" ref="R103:R113" si="111">R102-($S$8/12)</f>
        <v>74105.559500272822</v>
      </c>
      <c r="S103" s="196">
        <v>0</v>
      </c>
      <c r="T103" s="224"/>
      <c r="U103" s="212">
        <f t="shared" si="16"/>
        <v>0.80712843295277925</v>
      </c>
      <c r="V103" s="196"/>
      <c r="W103" s="196"/>
      <c r="X103" s="196">
        <f t="shared" si="17"/>
        <v>384222.31246832549</v>
      </c>
      <c r="Y103" s="200">
        <f t="shared" si="18"/>
        <v>0.3842223124683255</v>
      </c>
      <c r="Z103" s="269">
        <f t="shared" si="19"/>
        <v>384222.31246832549</v>
      </c>
      <c r="AA103" s="200">
        <f t="shared" si="20"/>
        <v>0.3842223124683255</v>
      </c>
      <c r="AB103" s="255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</row>
    <row r="104" spans="1:47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110"/>
        <v>303832.07407298032</v>
      </c>
      <c r="Q104" s="196">
        <v>0</v>
      </c>
      <c r="R104" s="196">
        <f t="shared" si="111"/>
        <v>72438.892833606151</v>
      </c>
      <c r="S104" s="196">
        <v>0</v>
      </c>
      <c r="T104" s="224"/>
      <c r="U104" s="212">
        <f t="shared" si="16"/>
        <v>0.80748210942464249</v>
      </c>
      <c r="V104" s="196"/>
      <c r="W104" s="196"/>
      <c r="X104" s="196">
        <f t="shared" si="17"/>
        <v>376270.96690658649</v>
      </c>
      <c r="Y104" s="200">
        <f t="shared" si="18"/>
        <v>0.37627096690658651</v>
      </c>
      <c r="Z104" s="269">
        <f t="shared" si="19"/>
        <v>376270.96690658649</v>
      </c>
      <c r="AA104" s="200">
        <f t="shared" si="20"/>
        <v>0.37627096690658651</v>
      </c>
      <c r="AB104" s="255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</row>
    <row r="105" spans="1:47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110"/>
        <v>312789.54328907345</v>
      </c>
      <c r="Q105" s="196">
        <v>0</v>
      </c>
      <c r="R105" s="196">
        <f t="shared" si="111"/>
        <v>70772.226166939479</v>
      </c>
      <c r="S105" s="196">
        <v>0</v>
      </c>
      <c r="T105" s="224"/>
      <c r="U105" s="212">
        <f t="shared" si="16"/>
        <v>0.81548675649475622</v>
      </c>
      <c r="V105" s="196"/>
      <c r="W105" s="196"/>
      <c r="X105" s="196">
        <f t="shared" si="17"/>
        <v>383561.76945601293</v>
      </c>
      <c r="Y105" s="200">
        <f t="shared" si="18"/>
        <v>0.38356176945601295</v>
      </c>
      <c r="Z105" s="269">
        <f t="shared" si="19"/>
        <v>383561.76945601293</v>
      </c>
      <c r="AA105" s="200">
        <f t="shared" si="20"/>
        <v>0.38356176945601295</v>
      </c>
      <c r="AB105" s="255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</row>
    <row r="106" spans="1:47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110"/>
        <v>329837.66458237317</v>
      </c>
      <c r="Q106" s="196">
        <v>0</v>
      </c>
      <c r="R106" s="196">
        <f t="shared" si="111"/>
        <v>69105.559500272808</v>
      </c>
      <c r="S106" s="196">
        <v>0</v>
      </c>
      <c r="T106" s="224"/>
      <c r="U106" s="212">
        <f t="shared" si="16"/>
        <v>0.82677846037069991</v>
      </c>
      <c r="V106" s="196"/>
      <c r="W106" s="196"/>
      <c r="X106" s="196">
        <f t="shared" si="17"/>
        <v>398943.22408264596</v>
      </c>
      <c r="Y106" s="200">
        <f t="shared" si="18"/>
        <v>0.39894322408264599</v>
      </c>
      <c r="Z106" s="269">
        <f t="shared" si="19"/>
        <v>398943.22408264596</v>
      </c>
      <c r="AA106" s="200">
        <f t="shared" si="20"/>
        <v>0.39894322408264599</v>
      </c>
      <c r="AB106" s="255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</row>
    <row r="107" spans="1:47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110"/>
        <v>333449.5531564246</v>
      </c>
      <c r="Q107" s="196">
        <v>0</v>
      </c>
      <c r="R107" s="196">
        <f t="shared" si="111"/>
        <v>67438.892833606136</v>
      </c>
      <c r="S107" s="196">
        <v>0</v>
      </c>
      <c r="T107" s="224"/>
      <c r="U107" s="212">
        <f t="shared" si="16"/>
        <v>0.83177641184679285</v>
      </c>
      <c r="V107" s="196"/>
      <c r="W107" s="196"/>
      <c r="X107" s="196">
        <f t="shared" si="17"/>
        <v>400888.44599003077</v>
      </c>
      <c r="Y107" s="200">
        <f t="shared" si="18"/>
        <v>0.40088844599003076</v>
      </c>
      <c r="Z107" s="269">
        <f t="shared" si="19"/>
        <v>400888.44599003077</v>
      </c>
      <c r="AA107" s="200">
        <f t="shared" si="20"/>
        <v>0.40088844599003076</v>
      </c>
      <c r="AB107" s="255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</row>
    <row r="108" spans="1:47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110"/>
        <v>342623.75013451517</v>
      </c>
      <c r="Q108" s="196">
        <v>0</v>
      </c>
      <c r="R108" s="196">
        <f t="shared" si="111"/>
        <v>65772.226166939465</v>
      </c>
      <c r="S108" s="196">
        <v>0</v>
      </c>
      <c r="T108" s="224"/>
      <c r="U108" s="212">
        <f t="shared" si="16"/>
        <v>0.83894986732584709</v>
      </c>
      <c r="V108" s="196"/>
      <c r="W108" s="196"/>
      <c r="X108" s="196">
        <f t="shared" si="17"/>
        <v>408395.97630145465</v>
      </c>
      <c r="Y108" s="200">
        <f t="shared" si="18"/>
        <v>0.40839597630145463</v>
      </c>
      <c r="Z108" s="269">
        <f t="shared" si="19"/>
        <v>408395.97630145465</v>
      </c>
      <c r="AA108" s="200">
        <f t="shared" si="20"/>
        <v>0.40839597630145463</v>
      </c>
      <c r="AB108" s="255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</row>
    <row r="109" spans="1:47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110"/>
        <v>320663.4603805056</v>
      </c>
      <c r="Q109" s="196">
        <v>0</v>
      </c>
      <c r="R109" s="196">
        <f t="shared" si="111"/>
        <v>64105.559500272801</v>
      </c>
      <c r="S109" s="196">
        <v>0</v>
      </c>
      <c r="T109" s="224"/>
      <c r="U109" s="212">
        <f t="shared" si="16"/>
        <v>0.83339209710767237</v>
      </c>
      <c r="V109" s="196"/>
      <c r="W109" s="196"/>
      <c r="X109" s="196">
        <f t="shared" si="17"/>
        <v>384769.01988077839</v>
      </c>
      <c r="Y109" s="200">
        <f t="shared" si="18"/>
        <v>0.38476901988077838</v>
      </c>
      <c r="Z109" s="269">
        <f t="shared" si="19"/>
        <v>384769.01988077839</v>
      </c>
      <c r="AA109" s="200">
        <f t="shared" si="20"/>
        <v>0.38476901988077838</v>
      </c>
      <c r="AB109" s="255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</row>
    <row r="110" spans="1:47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110"/>
        <v>345368.79267457139</v>
      </c>
      <c r="Q110" s="196">
        <v>0</v>
      </c>
      <c r="R110" s="196">
        <f t="shared" si="111"/>
        <v>62438.892833606136</v>
      </c>
      <c r="S110" s="196">
        <v>0</v>
      </c>
      <c r="T110" s="224"/>
      <c r="U110" s="212">
        <f t="shared" si="16"/>
        <v>0.84689132879926055</v>
      </c>
      <c r="V110" s="196"/>
      <c r="W110" s="196"/>
      <c r="X110" s="196">
        <f t="shared" si="17"/>
        <v>407807.6855081775</v>
      </c>
      <c r="Y110" s="200">
        <f t="shared" si="18"/>
        <v>0.40780768550817748</v>
      </c>
      <c r="Z110" s="269">
        <f t="shared" si="19"/>
        <v>407807.6855081775</v>
      </c>
      <c r="AA110" s="200">
        <f t="shared" si="20"/>
        <v>0.40780768550817748</v>
      </c>
      <c r="AB110" s="255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</row>
    <row r="111" spans="1:47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110"/>
        <v>370868.71878359711</v>
      </c>
      <c r="Q111" s="196">
        <v>0</v>
      </c>
      <c r="R111" s="196">
        <f t="shared" si="111"/>
        <v>60772.226166939472</v>
      </c>
      <c r="S111" s="196">
        <v>0</v>
      </c>
      <c r="T111" s="224"/>
      <c r="U111" s="212">
        <f t="shared" si="16"/>
        <v>0.85920653061793384</v>
      </c>
      <c r="V111" s="196"/>
      <c r="W111" s="196"/>
      <c r="X111" s="196">
        <f t="shared" si="17"/>
        <v>431640.94495053659</v>
      </c>
      <c r="Y111" s="200">
        <f t="shared" si="18"/>
        <v>0.43164094495053656</v>
      </c>
      <c r="Z111" s="269">
        <f t="shared" si="19"/>
        <v>431640.94495053659</v>
      </c>
      <c r="AA111" s="200">
        <f t="shared" si="20"/>
        <v>0.43164094495053656</v>
      </c>
      <c r="AB111" s="255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</row>
    <row r="112" spans="1:47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110"/>
        <v>351436.77270275488</v>
      </c>
      <c r="Q112" s="196">
        <v>0</v>
      </c>
      <c r="R112" s="196">
        <f t="shared" si="111"/>
        <v>59105.559500272808</v>
      </c>
      <c r="S112" s="196">
        <v>0</v>
      </c>
      <c r="T112" s="224"/>
      <c r="U112" s="212">
        <f t="shared" si="16"/>
        <v>0.85603053603972068</v>
      </c>
      <c r="V112" s="196"/>
      <c r="W112" s="196"/>
      <c r="X112" s="196">
        <f t="shared" si="17"/>
        <v>410542.33220302768</v>
      </c>
      <c r="Y112" s="200">
        <f t="shared" si="18"/>
        <v>0.41054233220302766</v>
      </c>
      <c r="Z112" s="269">
        <f t="shared" si="19"/>
        <v>410542.33220302768</v>
      </c>
      <c r="AA112" s="200">
        <f t="shared" si="20"/>
        <v>0.41054233220302766</v>
      </c>
      <c r="AB112" s="255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</row>
    <row r="113" spans="1:47" ht="19.5" customHeight="1">
      <c r="A113" s="218" t="s">
        <v>202</v>
      </c>
      <c r="B113" s="272">
        <v>51.09</v>
      </c>
      <c r="C113" s="273">
        <v>52.84</v>
      </c>
      <c r="D113" s="273">
        <v>49.18</v>
      </c>
      <c r="E113" s="273">
        <v>51.220001000000003</v>
      </c>
      <c r="F113" s="273">
        <v>44.549709</v>
      </c>
      <c r="G113" s="273">
        <v>2233867700</v>
      </c>
      <c r="H113" s="275" t="s">
        <v>202</v>
      </c>
      <c r="I113" s="273">
        <v>3.2581250000000002</v>
      </c>
      <c r="J113" s="273">
        <v>3.481563</v>
      </c>
      <c r="K113" s="273">
        <v>2.9718749999999998</v>
      </c>
      <c r="L113" s="273">
        <v>3.100625</v>
      </c>
      <c r="M113" s="273">
        <v>2.8901520000000001</v>
      </c>
      <c r="N113" s="273">
        <v>2457235200</v>
      </c>
      <c r="O113" s="273"/>
      <c r="P113" s="196">
        <f t="shared" si="110"/>
        <v>355265.36014369503</v>
      </c>
      <c r="Q113" s="196">
        <v>0</v>
      </c>
      <c r="R113" s="196">
        <f t="shared" si="111"/>
        <v>57438.892833606144</v>
      </c>
      <c r="S113" s="196">
        <v>0</v>
      </c>
      <c r="T113" s="274">
        <f>(P113-P101)/P101</f>
        <v>7.7770259474515768E-2</v>
      </c>
      <c r="U113" s="212">
        <f t="shared" si="16"/>
        <v>0.86082311384185006</v>
      </c>
      <c r="V113" s="196"/>
      <c r="W113" s="196"/>
      <c r="X113" s="196">
        <f t="shared" si="17"/>
        <v>412704.25297730119</v>
      </c>
      <c r="Y113" s="200">
        <f t="shared" si="18"/>
        <v>0.41270425297730118</v>
      </c>
      <c r="Z113" s="269">
        <f t="shared" si="19"/>
        <v>412704.25297730119</v>
      </c>
      <c r="AA113" s="200">
        <f t="shared" si="20"/>
        <v>0.41270425297730118</v>
      </c>
      <c r="AB113" s="255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</row>
    <row r="114" spans="1:47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>((P113+R113)*0.8)*D114/D113</f>
        <v>279343.21885465243</v>
      </c>
      <c r="Q114" s="196">
        <v>0</v>
      </c>
      <c r="R114" s="196">
        <f>((P113+R113)*0.2)-($S$8/12)</f>
        <v>80874.183928793573</v>
      </c>
      <c r="S114" s="196">
        <v>0</v>
      </c>
      <c r="T114" s="224"/>
      <c r="U114" s="212">
        <f t="shared" si="16"/>
        <v>0.77548507289245772</v>
      </c>
      <c r="V114" s="196"/>
      <c r="W114" s="196"/>
      <c r="X114" s="196">
        <f t="shared" si="17"/>
        <v>360217.40278344601</v>
      </c>
      <c r="Y114" s="200">
        <f t="shared" si="18"/>
        <v>0.36021740278344599</v>
      </c>
      <c r="Z114" s="269">
        <f t="shared" si="19"/>
        <v>360217.40278344601</v>
      </c>
      <c r="AA114" s="200">
        <f t="shared" si="20"/>
        <v>0.36021740278344599</v>
      </c>
      <c r="AB114" s="255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</row>
    <row r="115" spans="1:47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ref="P115:P125" si="112">P114*D115/D114</f>
        <v>282968.4438942945</v>
      </c>
      <c r="Q115" s="196">
        <v>0</v>
      </c>
      <c r="R115" s="196">
        <f t="shared" ref="R115:R125" si="113">R114-($S$8/12)</f>
        <v>79207.517262126901</v>
      </c>
      <c r="S115" s="196">
        <v>0</v>
      </c>
      <c r="T115" s="224"/>
      <c r="U115" s="212">
        <f t="shared" si="16"/>
        <v>0.78130100901998378</v>
      </c>
      <c r="V115" s="196"/>
      <c r="W115" s="196"/>
      <c r="X115" s="196">
        <f t="shared" si="17"/>
        <v>362175.9611564214</v>
      </c>
      <c r="Y115" s="200">
        <f t="shared" si="18"/>
        <v>0.36217596115642142</v>
      </c>
      <c r="Z115" s="269">
        <f t="shared" si="19"/>
        <v>362175.9611564214</v>
      </c>
      <c r="AA115" s="200">
        <f t="shared" si="20"/>
        <v>0.36217596115642142</v>
      </c>
      <c r="AB115" s="255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</row>
    <row r="116" spans="1:47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112"/>
        <v>275583.71975622547</v>
      </c>
      <c r="Q116" s="196">
        <v>0</v>
      </c>
      <c r="R116" s="196">
        <f t="shared" si="113"/>
        <v>77540.85059546023</v>
      </c>
      <c r="S116" s="196">
        <v>0</v>
      </c>
      <c r="T116" s="224"/>
      <c r="U116" s="212">
        <f t="shared" si="16"/>
        <v>0.78041502317939726</v>
      </c>
      <c r="V116" s="196"/>
      <c r="W116" s="196"/>
      <c r="X116" s="196">
        <f t="shared" si="17"/>
        <v>353124.57035168569</v>
      </c>
      <c r="Y116" s="200">
        <f t="shared" si="18"/>
        <v>0.35312457035168571</v>
      </c>
      <c r="Z116" s="269">
        <f t="shared" si="19"/>
        <v>353124.57035168569</v>
      </c>
      <c r="AA116" s="200">
        <f t="shared" si="20"/>
        <v>0.35312457035168571</v>
      </c>
      <c r="AB116" s="255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</row>
    <row r="117" spans="1:47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112"/>
        <v>293239.88239200518</v>
      </c>
      <c r="Q117" s="196">
        <v>0</v>
      </c>
      <c r="R117" s="196">
        <f t="shared" si="113"/>
        <v>75874.183928793558</v>
      </c>
      <c r="S117" s="196">
        <v>0</v>
      </c>
      <c r="T117" s="224"/>
      <c r="U117" s="212">
        <f t="shared" si="16"/>
        <v>0.79444244787233076</v>
      </c>
      <c r="V117" s="196"/>
      <c r="W117" s="196"/>
      <c r="X117" s="196">
        <f t="shared" si="17"/>
        <v>369114.06632079871</v>
      </c>
      <c r="Y117" s="200">
        <f t="shared" si="18"/>
        <v>0.36911406632079868</v>
      </c>
      <c r="Z117" s="269">
        <f t="shared" si="19"/>
        <v>369114.06632079871</v>
      </c>
      <c r="AA117" s="200">
        <f t="shared" si="20"/>
        <v>0.36911406632079868</v>
      </c>
      <c r="AB117" s="255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</row>
    <row r="118" spans="1:47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112"/>
        <v>317005.20924428495</v>
      </c>
      <c r="Q118" s="196">
        <v>0</v>
      </c>
      <c r="R118" s="196">
        <f t="shared" si="113"/>
        <v>74207.517262126887</v>
      </c>
      <c r="S118" s="196">
        <v>0</v>
      </c>
      <c r="T118" s="224"/>
      <c r="U118" s="212">
        <f t="shared" si="16"/>
        <v>0.81031415331292744</v>
      </c>
      <c r="V118" s="196"/>
      <c r="W118" s="196"/>
      <c r="X118" s="196">
        <f t="shared" si="17"/>
        <v>391212.72650641185</v>
      </c>
      <c r="Y118" s="200">
        <f t="shared" si="18"/>
        <v>0.39121272650641187</v>
      </c>
      <c r="Z118" s="269">
        <f t="shared" si="19"/>
        <v>391212.72650641185</v>
      </c>
      <c r="AA118" s="200">
        <f t="shared" si="20"/>
        <v>0.39121272650641187</v>
      </c>
      <c r="AB118" s="255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</row>
    <row r="119" spans="1:47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112"/>
        <v>301900.13288480666</v>
      </c>
      <c r="Q119" s="196">
        <v>0</v>
      </c>
      <c r="R119" s="196">
        <f t="shared" si="113"/>
        <v>72540.850595460215</v>
      </c>
      <c r="S119" s="196">
        <v>0</v>
      </c>
      <c r="T119" s="224"/>
      <c r="U119" s="212">
        <f t="shared" si="16"/>
        <v>0.80626893476984174</v>
      </c>
      <c r="V119" s="196"/>
      <c r="W119" s="196"/>
      <c r="X119" s="196">
        <f t="shared" si="17"/>
        <v>374440.98348026688</v>
      </c>
      <c r="Y119" s="200">
        <f t="shared" si="18"/>
        <v>0.37444098348026689</v>
      </c>
      <c r="Z119" s="269">
        <f t="shared" si="19"/>
        <v>374440.98348026688</v>
      </c>
      <c r="AA119" s="200">
        <f t="shared" si="20"/>
        <v>0.37444098348026689</v>
      </c>
      <c r="AB119" s="255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</row>
    <row r="120" spans="1:47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112"/>
        <v>290688.79611570376</v>
      </c>
      <c r="Q120" s="196">
        <v>0</v>
      </c>
      <c r="R120" s="196">
        <f t="shared" si="113"/>
        <v>70874.183928793544</v>
      </c>
      <c r="S120" s="196">
        <v>0</v>
      </c>
      <c r="T120" s="224"/>
      <c r="U120" s="212">
        <f t="shared" si="16"/>
        <v>0.80397831680646314</v>
      </c>
      <c r="V120" s="196"/>
      <c r="W120" s="196"/>
      <c r="X120" s="196">
        <f t="shared" si="17"/>
        <v>361562.98004449729</v>
      </c>
      <c r="Y120" s="200">
        <f t="shared" si="18"/>
        <v>0.36156298004449727</v>
      </c>
      <c r="Z120" s="269">
        <f t="shared" si="19"/>
        <v>361562.98004449729</v>
      </c>
      <c r="AA120" s="200">
        <f t="shared" si="20"/>
        <v>0.36156298004449727</v>
      </c>
      <c r="AB120" s="255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</row>
    <row r="121" spans="1:47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112"/>
        <v>297402.16338658298</v>
      </c>
      <c r="Q121" s="196">
        <v>0</v>
      </c>
      <c r="R121" s="196">
        <f t="shared" si="113"/>
        <v>69207.517262126872</v>
      </c>
      <c r="S121" s="196">
        <v>0</v>
      </c>
      <c r="T121" s="224"/>
      <c r="U121" s="212">
        <f t="shared" si="16"/>
        <v>0.81122288658699537</v>
      </c>
      <c r="V121" s="196"/>
      <c r="W121" s="196"/>
      <c r="X121" s="196">
        <f t="shared" si="17"/>
        <v>366609.68064870988</v>
      </c>
      <c r="Y121" s="200">
        <f t="shared" si="18"/>
        <v>0.36660968064870986</v>
      </c>
      <c r="Z121" s="269">
        <f t="shared" si="19"/>
        <v>366609.68064870988</v>
      </c>
      <c r="AA121" s="200">
        <f t="shared" si="20"/>
        <v>0.36660968064870986</v>
      </c>
      <c r="AB121" s="255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</row>
    <row r="122" spans="1:47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112"/>
        <v>249602.99513129008</v>
      </c>
      <c r="Q122" s="196">
        <v>0</v>
      </c>
      <c r="R122" s="196">
        <f t="shared" si="113"/>
        <v>67540.850595460201</v>
      </c>
      <c r="S122" s="196">
        <v>0</v>
      </c>
      <c r="T122" s="224"/>
      <c r="U122" s="212">
        <f t="shared" si="16"/>
        <v>0.78703401782655724</v>
      </c>
      <c r="V122" s="196"/>
      <c r="W122" s="196"/>
      <c r="X122" s="196">
        <f t="shared" si="17"/>
        <v>317143.84572675027</v>
      </c>
      <c r="Y122" s="200">
        <f t="shared" si="18"/>
        <v>0.31714384572675025</v>
      </c>
      <c r="Z122" s="269">
        <f t="shared" si="19"/>
        <v>317143.84572675027</v>
      </c>
      <c r="AA122" s="200">
        <f t="shared" si="20"/>
        <v>0.31714384572675025</v>
      </c>
      <c r="AB122" s="255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</row>
    <row r="123" spans="1:47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112"/>
        <v>188578.4866389978</v>
      </c>
      <c r="Q123" s="196">
        <v>0</v>
      </c>
      <c r="R123" s="196">
        <f t="shared" si="113"/>
        <v>65874.183928793529</v>
      </c>
      <c r="S123" s="196">
        <v>0</v>
      </c>
      <c r="T123" s="224"/>
      <c r="U123" s="212">
        <f t="shared" si="16"/>
        <v>0.74111419706540937</v>
      </c>
      <c r="V123" s="196"/>
      <c r="W123" s="196"/>
      <c r="X123" s="196">
        <f t="shared" si="17"/>
        <v>254452.67056779133</v>
      </c>
      <c r="Y123" s="200">
        <f t="shared" si="18"/>
        <v>0.25445267056779131</v>
      </c>
      <c r="Z123" s="269">
        <f t="shared" si="19"/>
        <v>254452.67056779133</v>
      </c>
      <c r="AA123" s="200">
        <f t="shared" si="20"/>
        <v>0.25445267056779131</v>
      </c>
      <c r="AB123" s="255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</row>
    <row r="124" spans="1:47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112"/>
        <v>168169.84342215766</v>
      </c>
      <c r="Q124" s="196">
        <v>0</v>
      </c>
      <c r="R124" s="196">
        <f t="shared" si="113"/>
        <v>64207.517262126865</v>
      </c>
      <c r="S124" s="196">
        <v>0</v>
      </c>
      <c r="T124" s="224"/>
      <c r="U124" s="212">
        <f t="shared" si="16"/>
        <v>0.72369288870028392</v>
      </c>
      <c r="V124" s="227"/>
      <c r="W124" s="196"/>
      <c r="X124" s="227">
        <f t="shared" si="17"/>
        <v>232377.36068428453</v>
      </c>
      <c r="Y124" s="281">
        <f t="shared" si="18"/>
        <v>0.23237736068428452</v>
      </c>
      <c r="Z124" s="282">
        <f t="shared" si="19"/>
        <v>232377.36068428453</v>
      </c>
      <c r="AA124" s="281">
        <f t="shared" si="20"/>
        <v>0.23237736068428452</v>
      </c>
      <c r="AB124" s="255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</row>
    <row r="125" spans="1:47" ht="19.5" customHeight="1">
      <c r="A125" s="218" t="s">
        <v>214</v>
      </c>
      <c r="B125" s="272">
        <v>28.5</v>
      </c>
      <c r="C125" s="273">
        <v>30.83</v>
      </c>
      <c r="D125" s="273">
        <v>26.84</v>
      </c>
      <c r="E125" s="273">
        <v>29.74</v>
      </c>
      <c r="F125" s="273">
        <v>25.949766</v>
      </c>
      <c r="G125" s="273">
        <v>2944238700</v>
      </c>
      <c r="H125" s="275" t="s">
        <v>214</v>
      </c>
      <c r="I125" s="273">
        <v>0.79156300000000002</v>
      </c>
      <c r="J125" s="273">
        <v>0.91156300000000001</v>
      </c>
      <c r="K125" s="273">
        <v>0.69718800000000003</v>
      </c>
      <c r="L125" s="273">
        <v>0.84031299999999998</v>
      </c>
      <c r="M125" s="273">
        <v>0.82571499999999998</v>
      </c>
      <c r="N125" s="273">
        <v>22043404800</v>
      </c>
      <c r="O125" s="273"/>
      <c r="P125" s="196">
        <f t="shared" si="112"/>
        <v>180186.77755039878</v>
      </c>
      <c r="Q125" s="196">
        <v>0</v>
      </c>
      <c r="R125" s="196">
        <f t="shared" si="113"/>
        <v>62540.850595460201</v>
      </c>
      <c r="S125" s="196">
        <v>0</v>
      </c>
      <c r="T125" s="274">
        <f>(P125-P113)/P113</f>
        <v>-0.49281073314460433</v>
      </c>
      <c r="U125" s="212">
        <f t="shared" si="16"/>
        <v>0.74234144224456233</v>
      </c>
      <c r="V125" s="196"/>
      <c r="W125" s="196"/>
      <c r="X125" s="196">
        <f t="shared" si="17"/>
        <v>242727.62814585899</v>
      </c>
      <c r="Y125" s="200">
        <f t="shared" si="18"/>
        <v>0.24272762814585899</v>
      </c>
      <c r="Z125" s="269">
        <f t="shared" si="19"/>
        <v>242727.62814585899</v>
      </c>
      <c r="AA125" s="200">
        <f t="shared" si="20"/>
        <v>0.24272762814585899</v>
      </c>
      <c r="AB125" s="255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</row>
    <row r="126" spans="1:47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>((P125+R125)*0.8)*D126/D125</f>
        <v>202285.07422445872</v>
      </c>
      <c r="Q126" s="196">
        <v>0</v>
      </c>
      <c r="R126" s="196">
        <f>((P125+R125)*0.2)-($S$8/12)</f>
        <v>46878.858962505139</v>
      </c>
      <c r="S126" s="196">
        <v>0</v>
      </c>
      <c r="T126" s="224"/>
      <c r="U126" s="212">
        <f t="shared" si="16"/>
        <v>0.81185535818569343</v>
      </c>
      <c r="V126" s="196"/>
      <c r="W126" s="196"/>
      <c r="X126" s="196">
        <f t="shared" si="17"/>
        <v>249163.93318696384</v>
      </c>
      <c r="Y126" s="200">
        <f t="shared" si="18"/>
        <v>0.24916393318696384</v>
      </c>
      <c r="Z126" s="269">
        <f t="shared" si="19"/>
        <v>249163.93318696384</v>
      </c>
      <c r="AA126" s="200">
        <f t="shared" si="20"/>
        <v>0.24916393318696384</v>
      </c>
      <c r="AB126" s="255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</row>
    <row r="127" spans="1:47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ref="P127:P137" si="114">P126*D127/D126</f>
        <v>198161.23672689867</v>
      </c>
      <c r="Q127" s="196">
        <v>0</v>
      </c>
      <c r="R127" s="196">
        <f t="shared" ref="R127:R137" si="115">R126-($S$8/12)</f>
        <v>45212.192295838475</v>
      </c>
      <c r="S127" s="196">
        <v>0</v>
      </c>
      <c r="T127" s="224"/>
      <c r="U127" s="212">
        <f t="shared" si="16"/>
        <v>0.8142270810852793</v>
      </c>
      <c r="V127" s="196"/>
      <c r="W127" s="196"/>
      <c r="X127" s="196">
        <f t="shared" si="17"/>
        <v>243373.42902273714</v>
      </c>
      <c r="Y127" s="200">
        <f t="shared" si="18"/>
        <v>0.24337342902273715</v>
      </c>
      <c r="Z127" s="269">
        <f t="shared" si="19"/>
        <v>243373.42902273714</v>
      </c>
      <c r="AA127" s="200">
        <f t="shared" si="20"/>
        <v>0.24337342902273715</v>
      </c>
      <c r="AB127" s="255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</row>
    <row r="128" spans="1:47" ht="22.5" customHeight="1">
      <c r="A128" s="276" t="s">
        <v>217</v>
      </c>
      <c r="B128" s="277">
        <v>27.120000999999998</v>
      </c>
      <c r="C128" s="278">
        <v>31.459999</v>
      </c>
      <c r="D128" s="278">
        <v>25.629999000000002</v>
      </c>
      <c r="E128" s="278">
        <v>30.32</v>
      </c>
      <c r="F128" s="278">
        <v>26.494261000000002</v>
      </c>
      <c r="G128" s="278">
        <v>3805123800</v>
      </c>
      <c r="H128" s="279" t="s">
        <v>217</v>
      </c>
      <c r="I128" s="278">
        <v>0.68343799999999999</v>
      </c>
      <c r="J128" s="278">
        <v>0.90625</v>
      </c>
      <c r="K128" s="278">
        <v>0.60812500000000003</v>
      </c>
      <c r="L128" s="278">
        <v>0.84406300000000001</v>
      </c>
      <c r="M128" s="278">
        <v>0.82940000000000003</v>
      </c>
      <c r="N128" s="278">
        <v>25932819200</v>
      </c>
      <c r="O128" s="278"/>
      <c r="P128" s="196">
        <f t="shared" si="114"/>
        <v>185427.9841028536</v>
      </c>
      <c r="Q128" s="196">
        <v>0</v>
      </c>
      <c r="R128" s="196">
        <f t="shared" si="115"/>
        <v>43545.525629171811</v>
      </c>
      <c r="S128" s="196">
        <v>0</v>
      </c>
      <c r="T128" s="280"/>
      <c r="U128" s="212">
        <f t="shared" si="16"/>
        <v>0.80982286693279737</v>
      </c>
      <c r="V128" s="285"/>
      <c r="W128" s="285"/>
      <c r="X128" s="285">
        <f t="shared" si="17"/>
        <v>228973.50973202541</v>
      </c>
      <c r="Y128" s="286">
        <f t="shared" si="18"/>
        <v>0.2289735097320254</v>
      </c>
      <c r="Z128" s="287">
        <f t="shared" si="19"/>
        <v>228973.50973202541</v>
      </c>
      <c r="AA128" s="286">
        <f t="shared" si="20"/>
        <v>0.2289735097320254</v>
      </c>
      <c r="AB128" s="283"/>
      <c r="AC128" s="284"/>
      <c r="AD128" s="284"/>
      <c r="AE128" s="284"/>
      <c r="AF128" s="284"/>
      <c r="AG128" s="284"/>
      <c r="AH128" s="284"/>
      <c r="AI128" s="284"/>
      <c r="AJ128" s="284"/>
      <c r="AK128" s="284"/>
      <c r="AL128" s="284"/>
      <c r="AM128" s="284"/>
      <c r="AN128" s="284"/>
      <c r="AO128" s="284"/>
      <c r="AP128" s="284"/>
      <c r="AQ128" s="284"/>
      <c r="AR128" s="284"/>
      <c r="AS128" s="284"/>
      <c r="AT128" s="284"/>
      <c r="AU128" s="284"/>
    </row>
    <row r="129" spans="1:47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114"/>
        <v>215524.77750201989</v>
      </c>
      <c r="Q129" s="196">
        <v>0</v>
      </c>
      <c r="R129" s="196">
        <f t="shared" si="115"/>
        <v>41878.858962505146</v>
      </c>
      <c r="S129" s="196">
        <v>0</v>
      </c>
      <c r="T129" s="224"/>
      <c r="U129" s="212">
        <f t="shared" si="16"/>
        <v>0.83730276876536347</v>
      </c>
      <c r="V129" s="196"/>
      <c r="W129" s="196"/>
      <c r="X129" s="196">
        <f t="shared" si="17"/>
        <v>257403.63646452504</v>
      </c>
      <c r="Y129" s="200">
        <f t="shared" si="18"/>
        <v>0.25740363646452502</v>
      </c>
      <c r="Z129" s="269">
        <f t="shared" si="19"/>
        <v>257403.63646452504</v>
      </c>
      <c r="AA129" s="200">
        <f t="shared" si="20"/>
        <v>0.25740363646452502</v>
      </c>
      <c r="AB129" s="255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</row>
    <row r="130" spans="1:47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114"/>
        <v>238459.08736095039</v>
      </c>
      <c r="Q130" s="196">
        <v>0</v>
      </c>
      <c r="R130" s="196">
        <f t="shared" si="115"/>
        <v>40212.192295838482</v>
      </c>
      <c r="S130" s="196">
        <v>0</v>
      </c>
      <c r="T130" s="224"/>
      <c r="U130" s="212">
        <f t="shared" si="16"/>
        <v>0.85570026324433668</v>
      </c>
      <c r="V130" s="196"/>
      <c r="W130" s="196"/>
      <c r="X130" s="196">
        <f t="shared" si="17"/>
        <v>278671.27965678886</v>
      </c>
      <c r="Y130" s="200">
        <f t="shared" si="18"/>
        <v>0.27867127965678884</v>
      </c>
      <c r="Z130" s="269">
        <f t="shared" si="19"/>
        <v>278671.27965678886</v>
      </c>
      <c r="AA130" s="200">
        <f t="shared" si="20"/>
        <v>0.27867127965678884</v>
      </c>
      <c r="AB130" s="255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</row>
    <row r="131" spans="1:47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114"/>
        <v>251554.08735116298</v>
      </c>
      <c r="Q131" s="196">
        <v>0</v>
      </c>
      <c r="R131" s="196">
        <f t="shared" si="115"/>
        <v>38545.525629171818</v>
      </c>
      <c r="S131" s="196">
        <v>0</v>
      </c>
      <c r="T131" s="224"/>
      <c r="U131" s="212">
        <f t="shared" si="16"/>
        <v>0.86713003429003288</v>
      </c>
      <c r="V131" s="196"/>
      <c r="W131" s="196"/>
      <c r="X131" s="196">
        <f t="shared" si="17"/>
        <v>290099.61298033479</v>
      </c>
      <c r="Y131" s="200">
        <f t="shared" si="18"/>
        <v>0.29009961298033476</v>
      </c>
      <c r="Z131" s="269">
        <f t="shared" si="19"/>
        <v>290099.61298033479</v>
      </c>
      <c r="AA131" s="200">
        <f t="shared" si="20"/>
        <v>0.29009961298033476</v>
      </c>
      <c r="AB131" s="255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</row>
    <row r="132" spans="1:47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114"/>
        <v>248153.72288153012</v>
      </c>
      <c r="Q132" s="196">
        <v>0</v>
      </c>
      <c r="R132" s="196">
        <f t="shared" si="115"/>
        <v>36878.858962505154</v>
      </c>
      <c r="S132" s="196">
        <v>0</v>
      </c>
      <c r="T132" s="224"/>
      <c r="U132" s="212">
        <f t="shared" si="16"/>
        <v>0.87061528642123931</v>
      </c>
      <c r="V132" s="196"/>
      <c r="W132" s="196"/>
      <c r="X132" s="196">
        <f t="shared" si="17"/>
        <v>285032.5818440353</v>
      </c>
      <c r="Y132" s="200">
        <f t="shared" si="18"/>
        <v>0.28503258184403529</v>
      </c>
      <c r="Z132" s="269">
        <f t="shared" si="19"/>
        <v>285032.5818440353</v>
      </c>
      <c r="AA132" s="200">
        <f t="shared" si="20"/>
        <v>0.28503258184403529</v>
      </c>
      <c r="AB132" s="255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</row>
    <row r="133" spans="1:47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114"/>
        <v>278250.50181109121</v>
      </c>
      <c r="Q133" s="196">
        <v>0</v>
      </c>
      <c r="R133" s="196">
        <f t="shared" si="115"/>
        <v>35212.192295838489</v>
      </c>
      <c r="S133" s="196">
        <v>0</v>
      </c>
      <c r="T133" s="224"/>
      <c r="U133" s="212">
        <f t="shared" si="16"/>
        <v>0.88766703994502527</v>
      </c>
      <c r="V133" s="196"/>
      <c r="W133" s="196"/>
      <c r="X133" s="196">
        <f t="shared" si="17"/>
        <v>313462.6941069297</v>
      </c>
      <c r="Y133" s="200">
        <f t="shared" si="18"/>
        <v>0.31346269410692973</v>
      </c>
      <c r="Z133" s="269">
        <f t="shared" si="19"/>
        <v>313462.6941069297</v>
      </c>
      <c r="AA133" s="200">
        <f t="shared" si="20"/>
        <v>0.31346269410692973</v>
      </c>
      <c r="AB133" s="255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</row>
    <row r="134" spans="1:47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114"/>
        <v>282301.99851718085</v>
      </c>
      <c r="Q134" s="196">
        <v>0</v>
      </c>
      <c r="R134" s="196">
        <f t="shared" si="115"/>
        <v>33545.525629171825</v>
      </c>
      <c r="S134" s="196">
        <v>0</v>
      </c>
      <c r="T134" s="224"/>
      <c r="U134" s="212">
        <f t="shared" si="16"/>
        <v>0.89379202601053798</v>
      </c>
      <c r="V134" s="196"/>
      <c r="W134" s="196"/>
      <c r="X134" s="196">
        <f t="shared" si="17"/>
        <v>315847.52414635266</v>
      </c>
      <c r="Y134" s="200">
        <f t="shared" si="18"/>
        <v>0.31584752414635264</v>
      </c>
      <c r="Z134" s="269">
        <f t="shared" si="19"/>
        <v>315847.52414635266</v>
      </c>
      <c r="AA134" s="200">
        <f t="shared" si="20"/>
        <v>0.31584752414635264</v>
      </c>
      <c r="AB134" s="255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</row>
    <row r="135" spans="1:47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114"/>
        <v>294601.17021839065</v>
      </c>
      <c r="Q135" s="196">
        <v>0</v>
      </c>
      <c r="R135" s="196">
        <f t="shared" si="115"/>
        <v>31878.858962505157</v>
      </c>
      <c r="S135" s="196">
        <v>0</v>
      </c>
      <c r="T135" s="224"/>
      <c r="U135" s="212">
        <f t="shared" si="16"/>
        <v>0.90235586831303005</v>
      </c>
      <c r="V135" s="196"/>
      <c r="W135" s="196"/>
      <c r="X135" s="196">
        <f t="shared" si="17"/>
        <v>326480.02918089583</v>
      </c>
      <c r="Y135" s="200">
        <f t="shared" si="18"/>
        <v>0.3264800291808958</v>
      </c>
      <c r="Z135" s="269">
        <f t="shared" si="19"/>
        <v>326480.02918089583</v>
      </c>
      <c r="AA135" s="200">
        <f t="shared" si="20"/>
        <v>0.3264800291808958</v>
      </c>
      <c r="AB135" s="255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</row>
    <row r="136" spans="1:47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114"/>
        <v>294022.37153860152</v>
      </c>
      <c r="Q136" s="196">
        <v>0</v>
      </c>
      <c r="R136" s="196">
        <f t="shared" si="115"/>
        <v>30212.192295838489</v>
      </c>
      <c r="S136" s="196">
        <v>0</v>
      </c>
      <c r="T136" s="224"/>
      <c r="U136" s="212">
        <f t="shared" si="16"/>
        <v>0.9068199517702703</v>
      </c>
      <c r="V136" s="196"/>
      <c r="W136" s="196"/>
      <c r="X136" s="196">
        <f t="shared" si="17"/>
        <v>324234.56383444002</v>
      </c>
      <c r="Y136" s="200">
        <f t="shared" si="18"/>
        <v>0.32423456383444005</v>
      </c>
      <c r="Z136" s="269">
        <f t="shared" si="19"/>
        <v>324234.56383444002</v>
      </c>
      <c r="AA136" s="200">
        <f t="shared" si="20"/>
        <v>0.32423456383444005</v>
      </c>
      <c r="AB136" s="255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</row>
    <row r="137" spans="1:47" ht="19.5" customHeight="1">
      <c r="A137" s="218" t="s">
        <v>226</v>
      </c>
      <c r="B137" s="272">
        <v>43.889999000000003</v>
      </c>
      <c r="C137" s="273">
        <v>46.299999</v>
      </c>
      <c r="D137" s="273">
        <v>43.32</v>
      </c>
      <c r="E137" s="273">
        <v>45.75</v>
      </c>
      <c r="F137" s="273">
        <v>40.13147</v>
      </c>
      <c r="G137" s="273">
        <v>1524036700</v>
      </c>
      <c r="H137" s="275" t="s">
        <v>226</v>
      </c>
      <c r="I137" s="273">
        <v>1.7053130000000001</v>
      </c>
      <c r="J137" s="273">
        <v>1.900625</v>
      </c>
      <c r="K137" s="273">
        <v>1.657813</v>
      </c>
      <c r="L137" s="273">
        <v>1.8587499999999999</v>
      </c>
      <c r="M137" s="273">
        <v>1.82646</v>
      </c>
      <c r="N137" s="273">
        <v>4159523200</v>
      </c>
      <c r="O137" s="273"/>
      <c r="P137" s="196">
        <f t="shared" si="114"/>
        <v>313411.64981456369</v>
      </c>
      <c r="Q137" s="196">
        <v>0</v>
      </c>
      <c r="R137" s="196">
        <f t="shared" si="115"/>
        <v>28545.525629171821</v>
      </c>
      <c r="S137" s="196">
        <v>0</v>
      </c>
      <c r="T137" s="274">
        <f>(P137-P125)/P125</f>
        <v>0.7393709686988631</v>
      </c>
      <c r="U137" s="212">
        <f t="shared" si="16"/>
        <v>0.91652309798111375</v>
      </c>
      <c r="V137" s="196"/>
      <c r="W137" s="196"/>
      <c r="X137" s="196">
        <f t="shared" si="17"/>
        <v>341957.1754437355</v>
      </c>
      <c r="Y137" s="200">
        <f t="shared" si="18"/>
        <v>0.34195717544373549</v>
      </c>
      <c r="Z137" s="269">
        <f t="shared" si="19"/>
        <v>341957.1754437355</v>
      </c>
      <c r="AA137" s="200">
        <f t="shared" si="20"/>
        <v>0.34195717544373549</v>
      </c>
      <c r="AB137" s="255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</row>
    <row r="138" spans="1:47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>((P137+R137)*0.8)*D138/D137</f>
        <v>269208.39762001147</v>
      </c>
      <c r="Q138" s="196">
        <v>0</v>
      </c>
      <c r="R138" s="196">
        <f>((P137+R137)*0.2)-($S$8/12)</f>
        <v>66724.768422080437</v>
      </c>
      <c r="S138" s="196">
        <v>0</v>
      </c>
      <c r="T138" s="224"/>
      <c r="U138" s="212">
        <f t="shared" si="16"/>
        <v>0.8013748710547981</v>
      </c>
      <c r="V138" s="196"/>
      <c r="W138" s="196"/>
      <c r="X138" s="196">
        <f t="shared" si="17"/>
        <v>335933.16604209191</v>
      </c>
      <c r="Y138" s="200">
        <f t="shared" si="18"/>
        <v>0.33593316604209189</v>
      </c>
      <c r="Z138" s="269">
        <f t="shared" si="19"/>
        <v>335933.16604209191</v>
      </c>
      <c r="AA138" s="200">
        <f t="shared" si="20"/>
        <v>0.33593316604209189</v>
      </c>
      <c r="AB138" s="255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</row>
    <row r="139" spans="1:47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ref="P139:P149" si="116">P138*D139/D138</f>
        <v>265987.73569220619</v>
      </c>
      <c r="Q139" s="196">
        <v>0</v>
      </c>
      <c r="R139" s="196">
        <f t="shared" ref="R139:R149" si="117">R138-($S$8/12)</f>
        <v>65058.101755413772</v>
      </c>
      <c r="S139" s="196">
        <v>0</v>
      </c>
      <c r="T139" s="224"/>
      <c r="U139" s="212">
        <f t="shared" si="16"/>
        <v>0.80347705847318607</v>
      </c>
      <c r="V139" s="196"/>
      <c r="W139" s="196"/>
      <c r="X139" s="196">
        <f t="shared" si="17"/>
        <v>331045.83744761994</v>
      </c>
      <c r="Y139" s="200">
        <f t="shared" si="18"/>
        <v>0.33104583744761995</v>
      </c>
      <c r="Z139" s="269">
        <f t="shared" si="19"/>
        <v>331045.83744761994</v>
      </c>
      <c r="AA139" s="200">
        <f t="shared" si="20"/>
        <v>0.33104583744761995</v>
      </c>
      <c r="AB139" s="255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</row>
    <row r="140" spans="1:47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116"/>
        <v>283859.19442572648</v>
      </c>
      <c r="Q140" s="196">
        <v>0</v>
      </c>
      <c r="R140" s="196">
        <f t="shared" si="117"/>
        <v>63391.435088747108</v>
      </c>
      <c r="S140" s="196">
        <v>0</v>
      </c>
      <c r="T140" s="224"/>
      <c r="U140" s="212">
        <f t="shared" si="16"/>
        <v>0.81744760210404477</v>
      </c>
      <c r="V140" s="196"/>
      <c r="W140" s="196"/>
      <c r="X140" s="196">
        <f t="shared" si="17"/>
        <v>347250.62951447361</v>
      </c>
      <c r="Y140" s="200">
        <f t="shared" si="18"/>
        <v>0.34725062951447361</v>
      </c>
      <c r="Z140" s="269">
        <f t="shared" si="19"/>
        <v>347250.62951447361</v>
      </c>
      <c r="AA140" s="200">
        <f t="shared" si="20"/>
        <v>0.34725062951447361</v>
      </c>
      <c r="AB140" s="255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</row>
    <row r="141" spans="1:47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116"/>
        <v>301793.79051548103</v>
      </c>
      <c r="Q141" s="196">
        <v>0</v>
      </c>
      <c r="R141" s="196">
        <f t="shared" si="117"/>
        <v>61724.768422080444</v>
      </c>
      <c r="S141" s="196">
        <v>0</v>
      </c>
      <c r="T141" s="224"/>
      <c r="U141" s="212">
        <f t="shared" si="16"/>
        <v>0.8302018785437516</v>
      </c>
      <c r="V141" s="196"/>
      <c r="W141" s="196"/>
      <c r="X141" s="196">
        <f t="shared" si="17"/>
        <v>363518.55893756147</v>
      </c>
      <c r="Y141" s="200">
        <f t="shared" si="18"/>
        <v>0.36351855893756146</v>
      </c>
      <c r="Z141" s="269">
        <f t="shared" si="19"/>
        <v>363518.55893756147</v>
      </c>
      <c r="AA141" s="200">
        <f t="shared" si="20"/>
        <v>0.36351855893756146</v>
      </c>
      <c r="AB141" s="255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</row>
    <row r="142" spans="1:47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116"/>
        <v>269271.53497624584</v>
      </c>
      <c r="Q142" s="196">
        <v>0</v>
      </c>
      <c r="R142" s="196">
        <f t="shared" si="117"/>
        <v>60058.10175541378</v>
      </c>
      <c r="S142" s="196">
        <v>0</v>
      </c>
      <c r="T142" s="224"/>
      <c r="U142" s="212">
        <f t="shared" si="16"/>
        <v>0.81763529589549322</v>
      </c>
      <c r="V142" s="196"/>
      <c r="W142" s="196"/>
      <c r="X142" s="196">
        <f t="shared" si="17"/>
        <v>329329.63673165964</v>
      </c>
      <c r="Y142" s="200">
        <f t="shared" si="18"/>
        <v>0.32932963673165966</v>
      </c>
      <c r="Z142" s="269">
        <f t="shared" si="19"/>
        <v>329329.63673165964</v>
      </c>
      <c r="AA142" s="200">
        <f t="shared" si="20"/>
        <v>0.32932963673165966</v>
      </c>
      <c r="AB142" s="255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</row>
    <row r="143" spans="1:47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116"/>
        <v>269271.53497624584</v>
      </c>
      <c r="Q143" s="196">
        <v>0</v>
      </c>
      <c r="R143" s="196">
        <f t="shared" si="117"/>
        <v>58391.435088747116</v>
      </c>
      <c r="S143" s="196">
        <v>0</v>
      </c>
      <c r="T143" s="224"/>
      <c r="U143" s="212">
        <f t="shared" si="16"/>
        <v>0.82179422020997672</v>
      </c>
      <c r="V143" s="196"/>
      <c r="W143" s="196"/>
      <c r="X143" s="196">
        <f t="shared" si="17"/>
        <v>327662.97006499296</v>
      </c>
      <c r="Y143" s="200">
        <f t="shared" si="18"/>
        <v>0.32766297006499295</v>
      </c>
      <c r="Z143" s="269">
        <f t="shared" si="19"/>
        <v>327662.97006499296</v>
      </c>
      <c r="AA143" s="200">
        <f t="shared" si="20"/>
        <v>0.32766297006499295</v>
      </c>
      <c r="AB143" s="255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</row>
    <row r="144" spans="1:47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116"/>
        <v>263777.49248910137</v>
      </c>
      <c r="Q144" s="196">
        <v>0</v>
      </c>
      <c r="R144" s="196">
        <f t="shared" si="117"/>
        <v>56724.768422080451</v>
      </c>
      <c r="S144" s="196">
        <v>0</v>
      </c>
      <c r="T144" s="224"/>
      <c r="U144" s="212">
        <f t="shared" si="16"/>
        <v>0.82301289151342327</v>
      </c>
      <c r="V144" s="196"/>
      <c r="W144" s="196"/>
      <c r="X144" s="196">
        <f t="shared" si="17"/>
        <v>320502.2609111818</v>
      </c>
      <c r="Y144" s="200">
        <f t="shared" si="18"/>
        <v>0.32050226091118178</v>
      </c>
      <c r="Z144" s="269">
        <f t="shared" si="19"/>
        <v>320502.2609111818</v>
      </c>
      <c r="AA144" s="200">
        <f t="shared" si="20"/>
        <v>0.32050226091118178</v>
      </c>
      <c r="AB144" s="255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</row>
    <row r="145" spans="1:47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116"/>
        <v>271355.49715188361</v>
      </c>
      <c r="Q145" s="196">
        <v>0</v>
      </c>
      <c r="R145" s="196">
        <f t="shared" si="117"/>
        <v>55058.101755413787</v>
      </c>
      <c r="S145" s="196">
        <v>0</v>
      </c>
      <c r="T145" s="224"/>
      <c r="U145" s="212">
        <f t="shared" si="16"/>
        <v>0.83132411780720417</v>
      </c>
      <c r="V145" s="196"/>
      <c r="W145" s="196"/>
      <c r="X145" s="196">
        <f t="shared" si="17"/>
        <v>326413.59890729742</v>
      </c>
      <c r="Y145" s="200">
        <f t="shared" si="18"/>
        <v>0.32641359890729743</v>
      </c>
      <c r="Z145" s="269">
        <f t="shared" si="19"/>
        <v>326413.59890729742</v>
      </c>
      <c r="AA145" s="200">
        <f t="shared" si="20"/>
        <v>0.32641359890729743</v>
      </c>
      <c r="AB145" s="255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</row>
    <row r="146" spans="1:47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116"/>
        <v>278301.98932235327</v>
      </c>
      <c r="Q146" s="196">
        <v>0</v>
      </c>
      <c r="R146" s="196">
        <f t="shared" si="117"/>
        <v>53391.435088747123</v>
      </c>
      <c r="S146" s="196">
        <v>0</v>
      </c>
      <c r="T146" s="224"/>
      <c r="U146" s="212">
        <f t="shared" si="16"/>
        <v>0.83903378493697889</v>
      </c>
      <c r="V146" s="196"/>
      <c r="W146" s="196"/>
      <c r="X146" s="196">
        <f t="shared" si="17"/>
        <v>331693.42441110039</v>
      </c>
      <c r="Y146" s="200">
        <f t="shared" si="18"/>
        <v>0.33169342441110039</v>
      </c>
      <c r="Z146" s="269">
        <f t="shared" si="19"/>
        <v>331693.42441110039</v>
      </c>
      <c r="AA146" s="200">
        <f t="shared" si="20"/>
        <v>0.33169342441110039</v>
      </c>
      <c r="AB146" s="255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</row>
    <row r="147" spans="1:47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116"/>
        <v>304382.93995097384</v>
      </c>
      <c r="Q147" s="196">
        <v>0</v>
      </c>
      <c r="R147" s="196">
        <f t="shared" si="117"/>
        <v>51724.768422080459</v>
      </c>
      <c r="S147" s="196">
        <v>0</v>
      </c>
      <c r="T147" s="224"/>
      <c r="U147" s="212">
        <f t="shared" si="16"/>
        <v>0.85474965240602385</v>
      </c>
      <c r="V147" s="196"/>
      <c r="W147" s="196"/>
      <c r="X147" s="196">
        <f t="shared" si="17"/>
        <v>356107.70837305428</v>
      </c>
      <c r="Y147" s="200">
        <f t="shared" si="18"/>
        <v>0.35610770837305428</v>
      </c>
      <c r="Z147" s="269">
        <f t="shared" si="19"/>
        <v>356107.70837305428</v>
      </c>
      <c r="AA147" s="200">
        <f t="shared" si="20"/>
        <v>0.35610770837305428</v>
      </c>
      <c r="AB147" s="255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</row>
    <row r="148" spans="1:47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116"/>
        <v>321117.66735733341</v>
      </c>
      <c r="Q148" s="196">
        <v>0</v>
      </c>
      <c r="R148" s="196">
        <f t="shared" si="117"/>
        <v>50058.101755413794</v>
      </c>
      <c r="S148" s="196">
        <v>0</v>
      </c>
      <c r="T148" s="224"/>
      <c r="U148" s="212">
        <f t="shared" si="16"/>
        <v>0.86513639649734697</v>
      </c>
      <c r="V148" s="196"/>
      <c r="W148" s="196"/>
      <c r="X148" s="196">
        <f t="shared" si="17"/>
        <v>371175.76911274722</v>
      </c>
      <c r="Y148" s="200">
        <f t="shared" si="18"/>
        <v>0.37117576911274724</v>
      </c>
      <c r="Z148" s="269">
        <f t="shared" si="19"/>
        <v>371175.76911274722</v>
      </c>
      <c r="AA148" s="200">
        <f t="shared" si="20"/>
        <v>0.37117576911274724</v>
      </c>
      <c r="AB148" s="255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</row>
    <row r="149" spans="1:47" ht="19.5" customHeight="1">
      <c r="A149" s="218" t="s">
        <v>238</v>
      </c>
      <c r="B149" s="272">
        <v>52.860000999999997</v>
      </c>
      <c r="C149" s="273">
        <v>54.959999000000003</v>
      </c>
      <c r="D149" s="273">
        <v>52.84</v>
      </c>
      <c r="E149" s="273">
        <v>54.459999000000003</v>
      </c>
      <c r="F149" s="273">
        <v>48.200367</v>
      </c>
      <c r="G149" s="273">
        <v>1006766900</v>
      </c>
      <c r="H149" s="275" t="s">
        <v>238</v>
      </c>
      <c r="I149" s="273">
        <v>2.3915630000000001</v>
      </c>
      <c r="J149" s="273">
        <v>2.5915629999999998</v>
      </c>
      <c r="K149" s="273">
        <v>2.3884379999999998</v>
      </c>
      <c r="L149" s="273">
        <v>2.5446879999999998</v>
      </c>
      <c r="M149" s="273">
        <v>2.5004819999999999</v>
      </c>
      <c r="N149" s="273">
        <v>2348400000</v>
      </c>
      <c r="O149" s="273"/>
      <c r="P149" s="196">
        <f t="shared" si="116"/>
        <v>333684.5272474052</v>
      </c>
      <c r="Q149" s="196">
        <v>0</v>
      </c>
      <c r="R149" s="196">
        <f t="shared" si="117"/>
        <v>48391.43508874713</v>
      </c>
      <c r="S149" s="196">
        <v>0</v>
      </c>
      <c r="T149" s="274">
        <f>(P149-P137)/P137</f>
        <v>6.4684505010698778E-2</v>
      </c>
      <c r="U149" s="212">
        <f t="shared" si="16"/>
        <v>0.87334603623618667</v>
      </c>
      <c r="V149" s="196"/>
      <c r="W149" s="196"/>
      <c r="X149" s="196">
        <f t="shared" si="17"/>
        <v>382075.96233615233</v>
      </c>
      <c r="Y149" s="200">
        <f t="shared" si="18"/>
        <v>0.38207596233615232</v>
      </c>
      <c r="Z149" s="269">
        <f t="shared" si="19"/>
        <v>382075.96233615233</v>
      </c>
      <c r="AA149" s="200">
        <f t="shared" si="20"/>
        <v>0.38207596233615232</v>
      </c>
      <c r="AB149" s="255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</row>
    <row r="150" spans="1:47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>((P149+R149)*0.8)*D150/D149</f>
        <v>317692.82494094723</v>
      </c>
      <c r="Q150" s="196">
        <v>0</v>
      </c>
      <c r="R150" s="196">
        <f>((P149+R149)*0.2)-($S$8/12)</f>
        <v>74748.525800563802</v>
      </c>
      <c r="S150" s="196">
        <v>0</v>
      </c>
      <c r="T150" s="224"/>
      <c r="U150" s="212">
        <f t="shared" si="16"/>
        <v>0.80952943501155583</v>
      </c>
      <c r="V150" s="196"/>
      <c r="W150" s="196"/>
      <c r="X150" s="196">
        <f t="shared" si="17"/>
        <v>392441.35074151104</v>
      </c>
      <c r="Y150" s="200">
        <f t="shared" si="18"/>
        <v>0.39244135074151104</v>
      </c>
      <c r="Z150" s="269">
        <f t="shared" si="19"/>
        <v>392441.35074151104</v>
      </c>
      <c r="AA150" s="200">
        <f t="shared" si="20"/>
        <v>0.39244135074151104</v>
      </c>
      <c r="AB150" s="255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</row>
    <row r="151" spans="1:47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ref="P151:P161" si="118">P150*D151/D150</f>
        <v>324692.26567758055</v>
      </c>
      <c r="Q151" s="196">
        <v>0</v>
      </c>
      <c r="R151" s="196">
        <f t="shared" ref="R151:R161" si="119">R150-($S$8/12)</f>
        <v>73081.859133897131</v>
      </c>
      <c r="S151" s="196">
        <v>0</v>
      </c>
      <c r="T151" s="224"/>
      <c r="U151" s="212">
        <f t="shared" si="16"/>
        <v>0.81627296856341836</v>
      </c>
      <c r="V151" s="196"/>
      <c r="W151" s="196"/>
      <c r="X151" s="196">
        <f t="shared" si="17"/>
        <v>397774.12481147767</v>
      </c>
      <c r="Y151" s="200">
        <f t="shared" si="18"/>
        <v>0.39777412481147767</v>
      </c>
      <c r="Z151" s="269">
        <f t="shared" si="19"/>
        <v>397774.12481147767</v>
      </c>
      <c r="AA151" s="200">
        <f t="shared" si="20"/>
        <v>0.39777412481147767</v>
      </c>
      <c r="AB151" s="255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</row>
    <row r="152" spans="1:47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118"/>
        <v>311040.49197297369</v>
      </c>
      <c r="Q152" s="196">
        <v>0</v>
      </c>
      <c r="R152" s="196">
        <f t="shared" si="119"/>
        <v>71415.192467230459</v>
      </c>
      <c r="S152" s="196">
        <v>0</v>
      </c>
      <c r="T152" s="224"/>
      <c r="U152" s="212">
        <f t="shared" si="16"/>
        <v>0.81327198059100614</v>
      </c>
      <c r="V152" s="196"/>
      <c r="W152" s="196"/>
      <c r="X152" s="196">
        <f t="shared" si="17"/>
        <v>382455.68444020418</v>
      </c>
      <c r="Y152" s="200">
        <f t="shared" si="18"/>
        <v>0.38245568444020417</v>
      </c>
      <c r="Z152" s="269">
        <f t="shared" si="19"/>
        <v>382455.68444020418</v>
      </c>
      <c r="AA152" s="200">
        <f t="shared" si="20"/>
        <v>0.38245568444020417</v>
      </c>
      <c r="AB152" s="255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</row>
    <row r="153" spans="1:47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118"/>
        <v>320006.69547972671</v>
      </c>
      <c r="Q153" s="196">
        <v>0</v>
      </c>
      <c r="R153" s="196">
        <f t="shared" si="119"/>
        <v>69748.525800563788</v>
      </c>
      <c r="S153" s="196">
        <v>0</v>
      </c>
      <c r="T153" s="224"/>
      <c r="U153" s="212">
        <f t="shared" si="16"/>
        <v>0.82104530743308635</v>
      </c>
      <c r="V153" s="196"/>
      <c r="W153" s="196"/>
      <c r="X153" s="196">
        <f t="shared" si="17"/>
        <v>389755.22128029051</v>
      </c>
      <c r="Y153" s="200">
        <f t="shared" si="18"/>
        <v>0.3897552212802905</v>
      </c>
      <c r="Z153" s="269">
        <f t="shared" si="19"/>
        <v>389755.22128029051</v>
      </c>
      <c r="AA153" s="200">
        <f t="shared" si="20"/>
        <v>0.3897552212802905</v>
      </c>
      <c r="AB153" s="255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</row>
    <row r="154" spans="1:47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118"/>
        <v>326659.04580164253</v>
      </c>
      <c r="Q154" s="196">
        <v>0</v>
      </c>
      <c r="R154" s="196">
        <f t="shared" si="119"/>
        <v>68081.859133897116</v>
      </c>
      <c r="S154" s="196">
        <v>0</v>
      </c>
      <c r="T154" s="224"/>
      <c r="U154" s="212">
        <f t="shared" si="16"/>
        <v>0.82752773203219276</v>
      </c>
      <c r="V154" s="196"/>
      <c r="W154" s="196"/>
      <c r="X154" s="196">
        <f t="shared" si="17"/>
        <v>394740.90493553964</v>
      </c>
      <c r="Y154" s="200">
        <f t="shared" si="18"/>
        <v>0.39474090493553965</v>
      </c>
      <c r="Z154" s="269">
        <f t="shared" si="19"/>
        <v>394740.90493553964</v>
      </c>
      <c r="AA154" s="200">
        <f t="shared" si="20"/>
        <v>0.39474090493553965</v>
      </c>
      <c r="AB154" s="255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</row>
    <row r="155" spans="1:47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118"/>
        <v>310172.78907476953</v>
      </c>
      <c r="Q155" s="196">
        <v>0</v>
      </c>
      <c r="R155" s="196">
        <f t="shared" si="119"/>
        <v>66415.192467230445</v>
      </c>
      <c r="S155" s="196">
        <v>0</v>
      </c>
      <c r="T155" s="224"/>
      <c r="U155" s="212">
        <f t="shared" si="16"/>
        <v>0.82363963874980084</v>
      </c>
      <c r="V155" s="196"/>
      <c r="W155" s="196"/>
      <c r="X155" s="196">
        <f t="shared" si="17"/>
        <v>376587.98154199996</v>
      </c>
      <c r="Y155" s="200">
        <f t="shared" si="18"/>
        <v>0.37658798154199996</v>
      </c>
      <c r="Z155" s="269">
        <f t="shared" si="19"/>
        <v>376587.98154199996</v>
      </c>
      <c r="AA155" s="200">
        <f t="shared" si="20"/>
        <v>0.37658798154199996</v>
      </c>
      <c r="AB155" s="255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</row>
    <row r="156" spans="1:47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118"/>
        <v>328972.89320183231</v>
      </c>
      <c r="Q156" s="196">
        <v>0</v>
      </c>
      <c r="R156" s="196">
        <f t="shared" si="119"/>
        <v>64748.525800563781</v>
      </c>
      <c r="S156" s="196">
        <v>0</v>
      </c>
      <c r="T156" s="224"/>
      <c r="U156" s="212">
        <f t="shared" si="16"/>
        <v>0.83554736248634276</v>
      </c>
      <c r="V156" s="196"/>
      <c r="W156" s="196"/>
      <c r="X156" s="196">
        <f t="shared" si="17"/>
        <v>393721.41900239611</v>
      </c>
      <c r="Y156" s="200">
        <f t="shared" si="18"/>
        <v>0.3937214190023961</v>
      </c>
      <c r="Z156" s="269">
        <f t="shared" si="19"/>
        <v>393721.41900239611</v>
      </c>
      <c r="AA156" s="200">
        <f t="shared" si="20"/>
        <v>0.3937214190023961</v>
      </c>
      <c r="AB156" s="255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</row>
    <row r="157" spans="1:47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118"/>
        <v>288827.44586592109</v>
      </c>
      <c r="Q157" s="196">
        <v>0</v>
      </c>
      <c r="R157" s="196">
        <f t="shared" si="119"/>
        <v>63081.859133897116</v>
      </c>
      <c r="S157" s="196">
        <v>0</v>
      </c>
      <c r="T157" s="224"/>
      <c r="U157" s="212">
        <f t="shared" si="16"/>
        <v>0.82074398648273961</v>
      </c>
      <c r="V157" s="196"/>
      <c r="W157" s="196"/>
      <c r="X157" s="196">
        <f t="shared" si="17"/>
        <v>351909.30499981821</v>
      </c>
      <c r="Y157" s="200">
        <f t="shared" si="18"/>
        <v>0.35190930499981821</v>
      </c>
      <c r="Z157" s="269">
        <f t="shared" si="19"/>
        <v>351909.30499981821</v>
      </c>
      <c r="AA157" s="200">
        <f t="shared" si="20"/>
        <v>0.35190930499981821</v>
      </c>
      <c r="AB157" s="255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</row>
    <row r="158" spans="1:47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118"/>
        <v>300281.04776487005</v>
      </c>
      <c r="Q158" s="196">
        <v>0</v>
      </c>
      <c r="R158" s="196">
        <f t="shared" si="119"/>
        <v>61415.192467230452</v>
      </c>
      <c r="S158" s="196">
        <v>0</v>
      </c>
      <c r="T158" s="224"/>
      <c r="U158" s="212">
        <f t="shared" si="16"/>
        <v>0.83020229232181042</v>
      </c>
      <c r="V158" s="196"/>
      <c r="W158" s="196"/>
      <c r="X158" s="196">
        <f t="shared" si="17"/>
        <v>361696.24023210048</v>
      </c>
      <c r="Y158" s="200">
        <f t="shared" si="18"/>
        <v>0.36169624023210045</v>
      </c>
      <c r="Z158" s="269">
        <f t="shared" si="19"/>
        <v>361696.24023210048</v>
      </c>
      <c r="AA158" s="200">
        <f t="shared" si="20"/>
        <v>0.36169624023210045</v>
      </c>
      <c r="AB158" s="255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</row>
    <row r="159" spans="1:47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118"/>
        <v>289810.82435865718</v>
      </c>
      <c r="Q159" s="196">
        <v>0</v>
      </c>
      <c r="R159" s="196">
        <f t="shared" si="119"/>
        <v>59748.525800563788</v>
      </c>
      <c r="S159" s="196">
        <v>0</v>
      </c>
      <c r="T159" s="224"/>
      <c r="U159" s="212">
        <f t="shared" si="16"/>
        <v>0.82907473144875421</v>
      </c>
      <c r="V159" s="196"/>
      <c r="W159" s="196"/>
      <c r="X159" s="196">
        <f t="shared" si="17"/>
        <v>349559.35015922098</v>
      </c>
      <c r="Y159" s="200">
        <f t="shared" si="18"/>
        <v>0.34955935015922096</v>
      </c>
      <c r="Z159" s="269">
        <f t="shared" si="19"/>
        <v>349559.35015922098</v>
      </c>
      <c r="AA159" s="200">
        <f t="shared" si="20"/>
        <v>0.34955935015922096</v>
      </c>
      <c r="AB159" s="255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</row>
    <row r="160" spans="1:47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118"/>
        <v>305834.30350698577</v>
      </c>
      <c r="Q160" s="196">
        <v>0</v>
      </c>
      <c r="R160" s="196">
        <f t="shared" si="119"/>
        <v>58081.859133897124</v>
      </c>
      <c r="S160" s="196">
        <v>0</v>
      </c>
      <c r="T160" s="224"/>
      <c r="U160" s="212">
        <f t="shared" si="16"/>
        <v>0.84039769294002742</v>
      </c>
      <c r="V160" s="196"/>
      <c r="W160" s="196"/>
      <c r="X160" s="196">
        <f t="shared" si="17"/>
        <v>363916.16264088289</v>
      </c>
      <c r="Y160" s="200">
        <f t="shared" si="18"/>
        <v>0.36391616264088289</v>
      </c>
      <c r="Z160" s="269">
        <f t="shared" si="19"/>
        <v>363916.16264088289</v>
      </c>
      <c r="AA160" s="200">
        <f t="shared" si="20"/>
        <v>0.36391616264088289</v>
      </c>
      <c r="AB160" s="255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</row>
    <row r="161" spans="1:47" ht="19.5" customHeight="1">
      <c r="A161" s="218" t="s">
        <v>250</v>
      </c>
      <c r="B161" s="272">
        <v>56.380001</v>
      </c>
      <c r="C161" s="273">
        <v>57.619999</v>
      </c>
      <c r="D161" s="273">
        <v>54.169998</v>
      </c>
      <c r="E161" s="273">
        <v>55.830002</v>
      </c>
      <c r="F161" s="273">
        <v>49.784069000000002</v>
      </c>
      <c r="G161" s="273">
        <v>1004361600</v>
      </c>
      <c r="H161" s="275" t="s">
        <v>250</v>
      </c>
      <c r="I161" s="273">
        <v>2.5874999999999999</v>
      </c>
      <c r="J161" s="273">
        <v>2.7015630000000002</v>
      </c>
      <c r="K161" s="273">
        <v>2.3990629999999999</v>
      </c>
      <c r="L161" s="273">
        <v>2.5456249999999998</v>
      </c>
      <c r="M161" s="273">
        <v>2.5014029999999998</v>
      </c>
      <c r="N161" s="273">
        <v>1921548800</v>
      </c>
      <c r="O161" s="273"/>
      <c r="P161" s="196">
        <f t="shared" si="118"/>
        <v>313354.33937316341</v>
      </c>
      <c r="Q161" s="196">
        <v>0</v>
      </c>
      <c r="R161" s="196">
        <f t="shared" si="119"/>
        <v>56415.192467230459</v>
      </c>
      <c r="S161" s="196">
        <v>0</v>
      </c>
      <c r="T161" s="274">
        <f>(P161-P149)/P149</f>
        <v>-6.0926372708819933E-2</v>
      </c>
      <c r="U161" s="212">
        <f t="shared" si="16"/>
        <v>0.84743147390634299</v>
      </c>
      <c r="V161" s="196"/>
      <c r="W161" s="196"/>
      <c r="X161" s="196">
        <f t="shared" si="17"/>
        <v>369769.5318403939</v>
      </c>
      <c r="Y161" s="200">
        <f t="shared" si="18"/>
        <v>0.36976953184039391</v>
      </c>
      <c r="Z161" s="269">
        <f t="shared" si="19"/>
        <v>369769.5318403939</v>
      </c>
      <c r="AA161" s="200">
        <f t="shared" si="20"/>
        <v>0.36976953184039391</v>
      </c>
      <c r="AB161" s="255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</row>
    <row r="162" spans="1:47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>((P161+R161)*0.8)*D162/D161</f>
        <v>308867.13476581202</v>
      </c>
      <c r="Q162" s="196">
        <v>0</v>
      </c>
      <c r="R162" s="196">
        <f>((P161+R161)*0.2)-($S$8/12)</f>
        <v>72287.239701412109</v>
      </c>
      <c r="S162" s="196">
        <v>0</v>
      </c>
      <c r="T162" s="224"/>
      <c r="U162" s="212">
        <f t="shared" si="16"/>
        <v>0.81034655629374619</v>
      </c>
      <c r="V162" s="196"/>
      <c r="W162" s="196"/>
      <c r="X162" s="196">
        <f t="shared" si="17"/>
        <v>381154.37446722412</v>
      </c>
      <c r="Y162" s="200">
        <f t="shared" si="18"/>
        <v>0.38115437446722411</v>
      </c>
      <c r="Z162" s="269">
        <f t="shared" si="19"/>
        <v>381154.37446722412</v>
      </c>
      <c r="AA162" s="200">
        <f t="shared" si="20"/>
        <v>0.38115437446722411</v>
      </c>
      <c r="AB162" s="255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</row>
    <row r="163" spans="1:47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ref="P163:P173" si="120">P162*D163/D162</f>
        <v>331256.71965412726</v>
      </c>
      <c r="Q163" s="196">
        <v>0</v>
      </c>
      <c r="R163" s="196">
        <f t="shared" ref="R163:R173" si="121">R162-($S$8/12)</f>
        <v>70620.573034745437</v>
      </c>
      <c r="S163" s="196">
        <v>0</v>
      </c>
      <c r="T163" s="224"/>
      <c r="U163" s="212">
        <f t="shared" si="16"/>
        <v>0.82427329356620604</v>
      </c>
      <c r="V163" s="196"/>
      <c r="W163" s="196"/>
      <c r="X163" s="196">
        <f t="shared" si="17"/>
        <v>401877.29268887267</v>
      </c>
      <c r="Y163" s="200">
        <f t="shared" si="18"/>
        <v>0.40187729268887268</v>
      </c>
      <c r="Z163" s="269">
        <f t="shared" si="19"/>
        <v>401877.29268887267</v>
      </c>
      <c r="AA163" s="200">
        <f t="shared" si="20"/>
        <v>0.40187729268887268</v>
      </c>
      <c r="AB163" s="255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</row>
    <row r="164" spans="1:47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120"/>
        <v>345291.1701900835</v>
      </c>
      <c r="Q164" s="196">
        <v>0</v>
      </c>
      <c r="R164" s="196">
        <f t="shared" si="121"/>
        <v>68953.906368078766</v>
      </c>
      <c r="S164" s="196">
        <v>0</v>
      </c>
      <c r="T164" s="224"/>
      <c r="U164" s="212">
        <f t="shared" si="16"/>
        <v>0.83354320842870111</v>
      </c>
      <c r="V164" s="196"/>
      <c r="W164" s="196"/>
      <c r="X164" s="196">
        <f t="shared" si="17"/>
        <v>414245.07655816228</v>
      </c>
      <c r="Y164" s="200">
        <f t="shared" si="18"/>
        <v>0.41424507655816228</v>
      </c>
      <c r="Z164" s="269">
        <f t="shared" si="19"/>
        <v>414245.07655816228</v>
      </c>
      <c r="AA164" s="200">
        <f t="shared" si="20"/>
        <v>0.41424507655816228</v>
      </c>
      <c r="AB164" s="255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</row>
    <row r="165" spans="1:47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120"/>
        <v>351953.42215526442</v>
      </c>
      <c r="Q165" s="196">
        <v>0</v>
      </c>
      <c r="R165" s="196">
        <f t="shared" si="121"/>
        <v>67287.239701412094</v>
      </c>
      <c r="S165" s="196">
        <v>0</v>
      </c>
      <c r="T165" s="224"/>
      <c r="U165" s="212">
        <f t="shared" si="16"/>
        <v>0.83950211460067004</v>
      </c>
      <c r="V165" s="196"/>
      <c r="W165" s="196"/>
      <c r="X165" s="196">
        <f t="shared" si="17"/>
        <v>419240.66185667651</v>
      </c>
      <c r="Y165" s="200">
        <f t="shared" si="18"/>
        <v>0.41924066185667652</v>
      </c>
      <c r="Z165" s="269">
        <f t="shared" si="19"/>
        <v>419240.66185667651</v>
      </c>
      <c r="AA165" s="200">
        <f t="shared" si="20"/>
        <v>0.41924066185667652</v>
      </c>
      <c r="AB165" s="255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</row>
    <row r="166" spans="1:47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120"/>
        <v>331802.79630186834</v>
      </c>
      <c r="Q166" s="196">
        <v>0</v>
      </c>
      <c r="R166" s="196">
        <f t="shared" si="121"/>
        <v>65620.573034745423</v>
      </c>
      <c r="S166" s="196">
        <v>0</v>
      </c>
      <c r="T166" s="224"/>
      <c r="U166" s="212">
        <f t="shared" si="16"/>
        <v>0.83488496626587294</v>
      </c>
      <c r="V166" s="196"/>
      <c r="W166" s="196"/>
      <c r="X166" s="196">
        <f t="shared" si="17"/>
        <v>397423.36933661374</v>
      </c>
      <c r="Y166" s="200">
        <f t="shared" si="18"/>
        <v>0.39742336933661376</v>
      </c>
      <c r="Z166" s="269">
        <f t="shared" si="19"/>
        <v>397423.36933661374</v>
      </c>
      <c r="AA166" s="200">
        <f t="shared" si="20"/>
        <v>0.39742336933661376</v>
      </c>
      <c r="AB166" s="255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  <c r="AU166" s="241"/>
    </row>
    <row r="167" spans="1:47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120"/>
        <v>327870.98218414967</v>
      </c>
      <c r="Q167" s="196">
        <v>0</v>
      </c>
      <c r="R167" s="196">
        <f t="shared" si="121"/>
        <v>63953.906368078759</v>
      </c>
      <c r="S167" s="196">
        <v>0</v>
      </c>
      <c r="T167" s="224"/>
      <c r="U167" s="212">
        <f t="shared" si="16"/>
        <v>0.83677936691468235</v>
      </c>
      <c r="V167" s="196"/>
      <c r="W167" s="196"/>
      <c r="X167" s="196">
        <f t="shared" si="17"/>
        <v>391824.88855222845</v>
      </c>
      <c r="Y167" s="200">
        <f t="shared" si="18"/>
        <v>0.39182488855222847</v>
      </c>
      <c r="Z167" s="269">
        <f t="shared" si="19"/>
        <v>391824.88855222845</v>
      </c>
      <c r="AA167" s="200">
        <f t="shared" si="20"/>
        <v>0.39182488855222847</v>
      </c>
      <c r="AB167" s="255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</row>
    <row r="168" spans="1:47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120"/>
        <v>337809.77594891243</v>
      </c>
      <c r="Q168" s="196">
        <v>0</v>
      </c>
      <c r="R168" s="196">
        <f t="shared" si="121"/>
        <v>62287.239701412094</v>
      </c>
      <c r="S168" s="196">
        <v>0</v>
      </c>
      <c r="T168" s="224"/>
      <c r="U168" s="212">
        <f t="shared" si="16"/>
        <v>0.84431965932020425</v>
      </c>
      <c r="V168" s="196"/>
      <c r="W168" s="196"/>
      <c r="X168" s="196">
        <f t="shared" si="17"/>
        <v>400097.01565032452</v>
      </c>
      <c r="Y168" s="200">
        <f t="shared" si="18"/>
        <v>0.40009701565032452</v>
      </c>
      <c r="Z168" s="269">
        <f t="shared" si="19"/>
        <v>400097.01565032452</v>
      </c>
      <c r="AA168" s="200">
        <f t="shared" si="20"/>
        <v>0.40009701565032452</v>
      </c>
      <c r="AB168" s="255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</row>
    <row r="169" spans="1:47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120"/>
        <v>349004.56566263217</v>
      </c>
      <c r="Q169" s="196">
        <v>0</v>
      </c>
      <c r="R169" s="196">
        <f t="shared" si="121"/>
        <v>60620.57303474543</v>
      </c>
      <c r="S169" s="196">
        <v>0</v>
      </c>
      <c r="T169" s="224"/>
      <c r="U169" s="212">
        <f t="shared" si="16"/>
        <v>0.85200963684133013</v>
      </c>
      <c r="V169" s="196"/>
      <c r="W169" s="196"/>
      <c r="X169" s="196">
        <f t="shared" si="17"/>
        <v>409625.13869737758</v>
      </c>
      <c r="Y169" s="200">
        <f t="shared" si="18"/>
        <v>0.4096251386973776</v>
      </c>
      <c r="Z169" s="269">
        <f t="shared" si="19"/>
        <v>409625.13869737758</v>
      </c>
      <c r="AA169" s="200">
        <f t="shared" si="20"/>
        <v>0.4096251386973776</v>
      </c>
      <c r="AB169" s="255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</row>
    <row r="170" spans="1:47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120"/>
        <v>368172.22843006626</v>
      </c>
      <c r="Q170" s="196">
        <v>0</v>
      </c>
      <c r="R170" s="196">
        <f t="shared" si="121"/>
        <v>58953.906368078766</v>
      </c>
      <c r="S170" s="196">
        <v>0</v>
      </c>
      <c r="T170" s="224"/>
      <c r="U170" s="212">
        <f t="shared" si="16"/>
        <v>0.86197541764579744</v>
      </c>
      <c r="V170" s="196"/>
      <c r="W170" s="196"/>
      <c r="X170" s="196">
        <f t="shared" si="17"/>
        <v>427126.13479814504</v>
      </c>
      <c r="Y170" s="200">
        <f t="shared" si="18"/>
        <v>0.42712613479814504</v>
      </c>
      <c r="Z170" s="269">
        <f t="shared" si="19"/>
        <v>427126.13479814504</v>
      </c>
      <c r="AA170" s="200">
        <f t="shared" si="20"/>
        <v>0.42712613479814504</v>
      </c>
      <c r="AB170" s="255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</row>
    <row r="171" spans="1:47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120"/>
        <v>353045.62459862785</v>
      </c>
      <c r="Q171" s="196">
        <v>0</v>
      </c>
      <c r="R171" s="196">
        <f t="shared" si="121"/>
        <v>57287.239701412102</v>
      </c>
      <c r="S171" s="196">
        <v>0</v>
      </c>
      <c r="T171" s="224"/>
      <c r="U171" s="212">
        <f t="shared" si="16"/>
        <v>0.86038837079468478</v>
      </c>
      <c r="V171" s="196"/>
      <c r="W171" s="196"/>
      <c r="X171" s="196">
        <f t="shared" si="17"/>
        <v>410332.86430003995</v>
      </c>
      <c r="Y171" s="200">
        <f t="shared" si="18"/>
        <v>0.41033286430003996</v>
      </c>
      <c r="Z171" s="269">
        <f t="shared" si="19"/>
        <v>410332.86430003995</v>
      </c>
      <c r="AA171" s="200">
        <f t="shared" si="20"/>
        <v>0.41033286430003996</v>
      </c>
      <c r="AB171" s="255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</row>
    <row r="172" spans="1:47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120"/>
        <v>334806.29431670392</v>
      </c>
      <c r="Q172" s="196">
        <v>0</v>
      </c>
      <c r="R172" s="196">
        <f t="shared" si="121"/>
        <v>55620.573034745437</v>
      </c>
      <c r="S172" s="196">
        <v>0</v>
      </c>
      <c r="T172" s="224"/>
      <c r="U172" s="212">
        <f t="shared" si="16"/>
        <v>0.85753907405998875</v>
      </c>
      <c r="V172" s="196"/>
      <c r="W172" s="196"/>
      <c r="X172" s="196">
        <f t="shared" si="17"/>
        <v>390426.86735144933</v>
      </c>
      <c r="Y172" s="200">
        <f t="shared" si="18"/>
        <v>0.39042686735144932</v>
      </c>
      <c r="Z172" s="269">
        <f t="shared" si="19"/>
        <v>390426.86735144933</v>
      </c>
      <c r="AA172" s="200">
        <f t="shared" si="20"/>
        <v>0.39042686735144932</v>
      </c>
      <c r="AB172" s="255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</row>
    <row r="173" spans="1:47" ht="19.5" customHeight="1">
      <c r="A173" s="218" t="s">
        <v>262</v>
      </c>
      <c r="B173" s="272">
        <v>66.309997999999993</v>
      </c>
      <c r="C173" s="273">
        <v>66.760002</v>
      </c>
      <c r="D173" s="273">
        <v>63.580002</v>
      </c>
      <c r="E173" s="273">
        <v>65.129997000000003</v>
      </c>
      <c r="F173" s="273">
        <v>58.699340999999997</v>
      </c>
      <c r="G173" s="273">
        <v>815856000</v>
      </c>
      <c r="H173" s="275" t="s">
        <v>262</v>
      </c>
      <c r="I173" s="273">
        <v>3.5325000000000002</v>
      </c>
      <c r="J173" s="273">
        <v>3.5750000000000002</v>
      </c>
      <c r="K173" s="273">
        <v>3.2718750000000001</v>
      </c>
      <c r="L173" s="273">
        <v>3.4256250000000001</v>
      </c>
      <c r="M173" s="273">
        <v>3.3661159999999999</v>
      </c>
      <c r="N173" s="273">
        <v>962888000</v>
      </c>
      <c r="O173" s="273"/>
      <c r="P173" s="196">
        <f t="shared" si="120"/>
        <v>347202.48760505847</v>
      </c>
      <c r="Q173" s="196">
        <v>0</v>
      </c>
      <c r="R173" s="196">
        <f t="shared" si="121"/>
        <v>53953.906368078773</v>
      </c>
      <c r="S173" s="196">
        <v>0</v>
      </c>
      <c r="T173" s="274">
        <f>(P173-P161)/P161</f>
        <v>0.10801876335781777</v>
      </c>
      <c r="U173" s="212">
        <f t="shared" si="16"/>
        <v>0.86550405981640244</v>
      </c>
      <c r="V173" s="196"/>
      <c r="W173" s="196"/>
      <c r="X173" s="196">
        <f t="shared" si="17"/>
        <v>401156.39397313725</v>
      </c>
      <c r="Y173" s="200">
        <f t="shared" si="18"/>
        <v>0.40115639397313724</v>
      </c>
      <c r="Z173" s="269">
        <f t="shared" si="19"/>
        <v>401156.39397313725</v>
      </c>
      <c r="AA173" s="200">
        <f t="shared" si="20"/>
        <v>0.40115639397313724</v>
      </c>
      <c r="AB173" s="255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</row>
    <row r="174" spans="1:47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>((P173+R173)*0.8)*D174/D173</f>
        <v>333998.32591247431</v>
      </c>
      <c r="Q174" s="196">
        <v>0</v>
      </c>
      <c r="R174" s="196">
        <f>((P173+R173)*0.2)-($S$8/12)</f>
        <v>78564.612127960791</v>
      </c>
      <c r="S174" s="196">
        <v>0</v>
      </c>
      <c r="T174" s="224"/>
      <c r="U174" s="212">
        <f t="shared" si="16"/>
        <v>0.80956938957938895</v>
      </c>
      <c r="V174" s="196"/>
      <c r="W174" s="196"/>
      <c r="X174" s="196">
        <f t="shared" si="17"/>
        <v>412562.93804043508</v>
      </c>
      <c r="Y174" s="200">
        <f t="shared" si="18"/>
        <v>0.41256293804043509</v>
      </c>
      <c r="Z174" s="269">
        <f t="shared" si="19"/>
        <v>412562.93804043508</v>
      </c>
      <c r="AA174" s="200">
        <f t="shared" si="20"/>
        <v>0.41256293804043509</v>
      </c>
      <c r="AB174" s="255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</row>
    <row r="175" spans="1:47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ref="P175:P185" si="122">P174*D175/D174</f>
        <v>332938.33926349034</v>
      </c>
      <c r="Q175" s="196">
        <v>0</v>
      </c>
      <c r="R175" s="196">
        <f t="shared" ref="R175:R185" si="123">R174-($S$8/12)</f>
        <v>76897.945461294119</v>
      </c>
      <c r="S175" s="196">
        <v>0</v>
      </c>
      <c r="T175" s="224"/>
      <c r="U175" s="212">
        <f t="shared" si="16"/>
        <v>0.81236911340602014</v>
      </c>
      <c r="V175" s="196"/>
      <c r="W175" s="196"/>
      <c r="X175" s="196">
        <f t="shared" si="17"/>
        <v>409836.28472478443</v>
      </c>
      <c r="Y175" s="200">
        <f t="shared" si="18"/>
        <v>0.40983628472478445</v>
      </c>
      <c r="Z175" s="269">
        <f t="shared" si="19"/>
        <v>409836.28472478443</v>
      </c>
      <c r="AA175" s="200">
        <f t="shared" si="20"/>
        <v>0.40983628472478445</v>
      </c>
      <c r="AB175" s="255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</row>
    <row r="176" spans="1:47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122"/>
        <v>335865.94547296752</v>
      </c>
      <c r="Q176" s="196">
        <v>0</v>
      </c>
      <c r="R176" s="196">
        <f t="shared" si="123"/>
        <v>75231.278794627447</v>
      </c>
      <c r="S176" s="196">
        <v>0</v>
      </c>
      <c r="T176" s="224"/>
      <c r="U176" s="212">
        <f t="shared" si="16"/>
        <v>0.81699881596462143</v>
      </c>
      <c r="V176" s="196"/>
      <c r="W176" s="196"/>
      <c r="X176" s="196">
        <f t="shared" si="17"/>
        <v>411097.22426759498</v>
      </c>
      <c r="Y176" s="200">
        <f t="shared" si="18"/>
        <v>0.41109722426759499</v>
      </c>
      <c r="Z176" s="269">
        <f t="shared" si="19"/>
        <v>411097.22426759498</v>
      </c>
      <c r="AA176" s="200">
        <f t="shared" si="20"/>
        <v>0.41109722426759499</v>
      </c>
      <c r="AB176" s="255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</row>
    <row r="177" spans="1:47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122"/>
        <v>337582.10231518076</v>
      </c>
      <c r="Q177" s="196">
        <v>0</v>
      </c>
      <c r="R177" s="196">
        <f t="shared" si="123"/>
        <v>73564.612127960776</v>
      </c>
      <c r="S177" s="196">
        <v>0</v>
      </c>
      <c r="T177" s="224"/>
      <c r="U177" s="212">
        <f t="shared" si="16"/>
        <v>0.8210745470078803</v>
      </c>
      <c r="V177" s="196"/>
      <c r="W177" s="196"/>
      <c r="X177" s="196">
        <f t="shared" si="17"/>
        <v>411146.71444314154</v>
      </c>
      <c r="Y177" s="200">
        <f t="shared" si="18"/>
        <v>0.41114671444314155</v>
      </c>
      <c r="Z177" s="269">
        <f t="shared" si="19"/>
        <v>411146.71444314154</v>
      </c>
      <c r="AA177" s="200">
        <f t="shared" si="20"/>
        <v>0.41114671444314155</v>
      </c>
      <c r="AB177" s="255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</row>
    <row r="178" spans="1:47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122"/>
        <v>354592.46039800881</v>
      </c>
      <c r="Q178" s="196">
        <v>0</v>
      </c>
      <c r="R178" s="196">
        <f t="shared" si="123"/>
        <v>71897.945461294104</v>
      </c>
      <c r="S178" s="196">
        <v>0</v>
      </c>
      <c r="T178" s="224"/>
      <c r="U178" s="212">
        <f t="shared" si="16"/>
        <v>0.83141954784086547</v>
      </c>
      <c r="V178" s="196"/>
      <c r="W178" s="196"/>
      <c r="X178" s="196">
        <f t="shared" si="17"/>
        <v>426490.4058593029</v>
      </c>
      <c r="Y178" s="200">
        <f t="shared" si="18"/>
        <v>0.42649040585930292</v>
      </c>
      <c r="Z178" s="269">
        <f t="shared" si="19"/>
        <v>426490.4058593029</v>
      </c>
      <c r="AA178" s="200">
        <f t="shared" si="20"/>
        <v>0.42649040585930292</v>
      </c>
      <c r="AB178" s="255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</row>
    <row r="179" spans="1:47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122"/>
        <v>349040.13303497835</v>
      </c>
      <c r="Q179" s="196">
        <v>0</v>
      </c>
      <c r="R179" s="196">
        <f t="shared" si="123"/>
        <v>70231.278794627433</v>
      </c>
      <c r="S179" s="196">
        <v>0</v>
      </c>
      <c r="T179" s="224"/>
      <c r="U179" s="212">
        <f t="shared" si="16"/>
        <v>0.83249208790994356</v>
      </c>
      <c r="V179" s="196"/>
      <c r="W179" s="196"/>
      <c r="X179" s="196">
        <f t="shared" si="17"/>
        <v>419271.41182960582</v>
      </c>
      <c r="Y179" s="200">
        <f t="shared" si="18"/>
        <v>0.41927141182960581</v>
      </c>
      <c r="Z179" s="269">
        <f t="shared" si="19"/>
        <v>419271.41182960582</v>
      </c>
      <c r="AA179" s="200">
        <f t="shared" si="20"/>
        <v>0.41927141182960581</v>
      </c>
      <c r="AB179" s="255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</row>
    <row r="180" spans="1:47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122"/>
        <v>360144.78776103928</v>
      </c>
      <c r="Q180" s="196">
        <v>0</v>
      </c>
      <c r="R180" s="196">
        <f t="shared" si="123"/>
        <v>68564.612127960761</v>
      </c>
      <c r="S180" s="196">
        <v>0</v>
      </c>
      <c r="T180" s="224"/>
      <c r="U180" s="212">
        <f t="shared" si="16"/>
        <v>0.84006739263073471</v>
      </c>
      <c r="V180" s="196"/>
      <c r="W180" s="196"/>
      <c r="X180" s="196">
        <f t="shared" si="17"/>
        <v>428709.39988900005</v>
      </c>
      <c r="Y180" s="200">
        <f t="shared" si="18"/>
        <v>0.42870939988900003</v>
      </c>
      <c r="Z180" s="269">
        <f t="shared" si="19"/>
        <v>428709.39988900005</v>
      </c>
      <c r="AA180" s="200">
        <f t="shared" si="20"/>
        <v>0.42870939988900003</v>
      </c>
      <c r="AB180" s="255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</row>
    <row r="181" spans="1:47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122"/>
        <v>378366.55483049509</v>
      </c>
      <c r="Q181" s="196">
        <v>0</v>
      </c>
      <c r="R181" s="196">
        <f t="shared" si="123"/>
        <v>66897.94546129409</v>
      </c>
      <c r="S181" s="196">
        <v>0</v>
      </c>
      <c r="T181" s="224"/>
      <c r="U181" s="212">
        <f t="shared" si="16"/>
        <v>0.84975684022091413</v>
      </c>
      <c r="V181" s="196"/>
      <c r="W181" s="196"/>
      <c r="X181" s="196">
        <f t="shared" si="17"/>
        <v>445264.50029178918</v>
      </c>
      <c r="Y181" s="200">
        <f t="shared" si="18"/>
        <v>0.44526450029178916</v>
      </c>
      <c r="Z181" s="269">
        <f t="shared" si="19"/>
        <v>445264.50029178918</v>
      </c>
      <c r="AA181" s="200">
        <f t="shared" si="20"/>
        <v>0.44526450029178916</v>
      </c>
      <c r="AB181" s="255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</row>
    <row r="182" spans="1:47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122"/>
        <v>381294.16103997221</v>
      </c>
      <c r="Q182" s="196">
        <v>0</v>
      </c>
      <c r="R182" s="196">
        <f t="shared" si="123"/>
        <v>65231.278794627426</v>
      </c>
      <c r="S182" s="196">
        <v>0</v>
      </c>
      <c r="T182" s="224"/>
      <c r="U182" s="212">
        <f t="shared" si="16"/>
        <v>0.85391363408367027</v>
      </c>
      <c r="V182" s="196"/>
      <c r="W182" s="196"/>
      <c r="X182" s="196">
        <f t="shared" si="17"/>
        <v>446525.43983459962</v>
      </c>
      <c r="Y182" s="200">
        <f t="shared" si="18"/>
        <v>0.44652543983459964</v>
      </c>
      <c r="Z182" s="269">
        <f t="shared" si="19"/>
        <v>446525.43983459962</v>
      </c>
      <c r="AA182" s="200">
        <f t="shared" si="20"/>
        <v>0.44652543983459964</v>
      </c>
      <c r="AB182" s="255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</row>
    <row r="183" spans="1:47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122"/>
        <v>385382.68529826408</v>
      </c>
      <c r="Q183" s="196">
        <v>0</v>
      </c>
      <c r="R183" s="196">
        <f t="shared" si="123"/>
        <v>63564.612127960761</v>
      </c>
      <c r="S183" s="196">
        <v>0</v>
      </c>
      <c r="T183" s="224"/>
      <c r="U183" s="212">
        <f t="shared" si="16"/>
        <v>0.85841408893121518</v>
      </c>
      <c r="V183" s="196"/>
      <c r="W183" s="196"/>
      <c r="X183" s="196">
        <f t="shared" si="17"/>
        <v>448947.29742622486</v>
      </c>
      <c r="Y183" s="200">
        <f t="shared" si="18"/>
        <v>0.44894729742622486</v>
      </c>
      <c r="Z183" s="269">
        <f t="shared" si="19"/>
        <v>448947.29742622486</v>
      </c>
      <c r="AA183" s="200">
        <f t="shared" si="20"/>
        <v>0.44894729742622486</v>
      </c>
      <c r="AB183" s="255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</row>
    <row r="184" spans="1:47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122"/>
        <v>410721.55966353533</v>
      </c>
      <c r="Q184" s="196">
        <v>0</v>
      </c>
      <c r="R184" s="196">
        <f t="shared" si="123"/>
        <v>61897.945461294097</v>
      </c>
      <c r="S184" s="196">
        <v>0</v>
      </c>
      <c r="T184" s="224"/>
      <c r="U184" s="212">
        <f t="shared" si="16"/>
        <v>0.86903218172312746</v>
      </c>
      <c r="V184" s="196"/>
      <c r="W184" s="196"/>
      <c r="X184" s="196">
        <f t="shared" si="17"/>
        <v>472619.50512482942</v>
      </c>
      <c r="Y184" s="200">
        <f t="shared" si="18"/>
        <v>0.47261950512482942</v>
      </c>
      <c r="Z184" s="269">
        <f t="shared" si="19"/>
        <v>472619.50512482942</v>
      </c>
      <c r="AA184" s="200">
        <f t="shared" si="20"/>
        <v>0.47261950512482942</v>
      </c>
      <c r="AB184" s="255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</row>
    <row r="185" spans="1:47" ht="19.5" customHeight="1">
      <c r="A185" s="218" t="s">
        <v>274</v>
      </c>
      <c r="B185" s="272">
        <v>85.830001999999993</v>
      </c>
      <c r="C185" s="273">
        <v>87.959998999999996</v>
      </c>
      <c r="D185" s="273">
        <v>84.050003000000004</v>
      </c>
      <c r="E185" s="273">
        <v>87.959998999999996</v>
      </c>
      <c r="F185" s="273">
        <v>80.394690999999995</v>
      </c>
      <c r="G185" s="273">
        <v>651649200</v>
      </c>
      <c r="H185" s="275" t="s">
        <v>274</v>
      </c>
      <c r="I185" s="273">
        <v>5.9037499999999996</v>
      </c>
      <c r="J185" s="273">
        <v>6.2249999999999996</v>
      </c>
      <c r="K185" s="273">
        <v>5.6512500000000001</v>
      </c>
      <c r="L185" s="273">
        <v>6.2249999999999996</v>
      </c>
      <c r="M185" s="273">
        <v>6.1393649999999997</v>
      </c>
      <c r="N185" s="273">
        <v>850745600</v>
      </c>
      <c r="O185" s="273"/>
      <c r="P185" s="196">
        <f t="shared" si="122"/>
        <v>424249.07274348789</v>
      </c>
      <c r="Q185" s="196">
        <v>0</v>
      </c>
      <c r="R185" s="196">
        <f t="shared" si="123"/>
        <v>60231.278794627433</v>
      </c>
      <c r="S185" s="196">
        <v>0</v>
      </c>
      <c r="T185" s="274">
        <f>(P185-P173)/P173</f>
        <v>0.22190677742513648</v>
      </c>
      <c r="U185" s="212">
        <f t="shared" si="16"/>
        <v>0.87567859335593956</v>
      </c>
      <c r="V185" s="196"/>
      <c r="W185" s="196"/>
      <c r="X185" s="196">
        <f t="shared" si="17"/>
        <v>484480.3515381153</v>
      </c>
      <c r="Y185" s="200">
        <f t="shared" si="18"/>
        <v>0.48448035153811531</v>
      </c>
      <c r="Z185" s="269">
        <f t="shared" si="19"/>
        <v>484480.3515381153</v>
      </c>
      <c r="AA185" s="200">
        <f t="shared" si="20"/>
        <v>0.48448035153811531</v>
      </c>
      <c r="AB185" s="255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</row>
    <row r="186" spans="1:47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>((P185+R185)*0.8)*D186/D185</f>
        <v>390858.33765246964</v>
      </c>
      <c r="Q186" s="196">
        <v>0</v>
      </c>
      <c r="R186" s="196">
        <f>((P185+R185)*0.2)-($S$8/12)</f>
        <v>95229.4036409564</v>
      </c>
      <c r="S186" s="196">
        <v>0</v>
      </c>
      <c r="T186" s="224"/>
      <c r="U186" s="212">
        <f t="shared" si="16"/>
        <v>0.80409009413082211</v>
      </c>
      <c r="V186" s="196"/>
      <c r="W186" s="196"/>
      <c r="X186" s="196">
        <f t="shared" si="17"/>
        <v>486087.74129342602</v>
      </c>
      <c r="Y186" s="200">
        <f t="shared" si="18"/>
        <v>0.48608774129342602</v>
      </c>
      <c r="Z186" s="269">
        <f t="shared" si="19"/>
        <v>486087.74129342602</v>
      </c>
      <c r="AA186" s="200">
        <f t="shared" si="20"/>
        <v>0.48608774129342602</v>
      </c>
      <c r="AB186" s="255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</row>
    <row r="187" spans="1:47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ref="P187:P197" si="124">P186*D187/D186</f>
        <v>386154.73856762215</v>
      </c>
      <c r="Q187" s="196">
        <v>0</v>
      </c>
      <c r="R187" s="196">
        <f t="shared" ref="R187:R197" si="125">R186-($S$8/12)</f>
        <v>93562.736974289728</v>
      </c>
      <c r="S187" s="196">
        <v>0</v>
      </c>
      <c r="T187" s="224"/>
      <c r="U187" s="212">
        <f t="shared" si="16"/>
        <v>0.80496283386675294</v>
      </c>
      <c r="V187" s="196"/>
      <c r="W187" s="196"/>
      <c r="X187" s="196">
        <f t="shared" si="17"/>
        <v>479717.4755419119</v>
      </c>
      <c r="Y187" s="200">
        <f t="shared" si="18"/>
        <v>0.47971747554191191</v>
      </c>
      <c r="Z187" s="269">
        <f t="shared" si="19"/>
        <v>479717.4755419119</v>
      </c>
      <c r="AA187" s="200">
        <f t="shared" si="20"/>
        <v>0.47971747554191191</v>
      </c>
      <c r="AB187" s="255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</row>
    <row r="188" spans="1:47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124"/>
        <v>398420.95750410733</v>
      </c>
      <c r="Q188" s="196">
        <v>0</v>
      </c>
      <c r="R188" s="196">
        <f t="shared" si="125"/>
        <v>91896.070307623057</v>
      </c>
      <c r="S188" s="196">
        <v>0</v>
      </c>
      <c r="T188" s="224"/>
      <c r="U188" s="212">
        <f t="shared" si="16"/>
        <v>0.81257826040072001</v>
      </c>
      <c r="V188" s="196"/>
      <c r="W188" s="196"/>
      <c r="X188" s="196">
        <f t="shared" si="17"/>
        <v>490317.0278117304</v>
      </c>
      <c r="Y188" s="200">
        <f t="shared" si="18"/>
        <v>0.49031702781173042</v>
      </c>
      <c r="Z188" s="269">
        <f t="shared" si="19"/>
        <v>490317.0278117304</v>
      </c>
      <c r="AA188" s="200">
        <f t="shared" si="20"/>
        <v>0.49031702781173042</v>
      </c>
      <c r="AB188" s="255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</row>
    <row r="189" spans="1:47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124"/>
        <v>384033.52053766273</v>
      </c>
      <c r="Q189" s="196">
        <v>0</v>
      </c>
      <c r="R189" s="196">
        <f t="shared" si="125"/>
        <v>90229.403640956385</v>
      </c>
      <c r="S189" s="196">
        <v>0</v>
      </c>
      <c r="T189" s="224"/>
      <c r="U189" s="212">
        <f t="shared" si="16"/>
        <v>0.80974813960584069</v>
      </c>
      <c r="V189" s="196"/>
      <c r="W189" s="196"/>
      <c r="X189" s="196">
        <f t="shared" si="17"/>
        <v>474262.92417861911</v>
      </c>
      <c r="Y189" s="200">
        <f t="shared" si="18"/>
        <v>0.47426292417861909</v>
      </c>
      <c r="Z189" s="269">
        <f t="shared" si="19"/>
        <v>474262.92417861911</v>
      </c>
      <c r="AA189" s="200">
        <f t="shared" si="20"/>
        <v>0.47426292417861909</v>
      </c>
      <c r="AB189" s="255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</row>
    <row r="190" spans="1:47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124"/>
        <v>394409.06606582418</v>
      </c>
      <c r="Q190" s="196">
        <v>0</v>
      </c>
      <c r="R190" s="196">
        <f t="shared" si="125"/>
        <v>88562.736974289714</v>
      </c>
      <c r="S190" s="196">
        <v>0</v>
      </c>
      <c r="T190" s="224"/>
      <c r="U190" s="212">
        <f t="shared" si="16"/>
        <v>0.81662959117525546</v>
      </c>
      <c r="V190" s="196"/>
      <c r="W190" s="196"/>
      <c r="X190" s="196">
        <f t="shared" si="17"/>
        <v>482971.80304011388</v>
      </c>
      <c r="Y190" s="200">
        <f t="shared" si="18"/>
        <v>0.48297180304011389</v>
      </c>
      <c r="Z190" s="269">
        <f t="shared" si="19"/>
        <v>482971.80304011388</v>
      </c>
      <c r="AA190" s="200">
        <f t="shared" si="20"/>
        <v>0.48297180304011389</v>
      </c>
      <c r="AB190" s="255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</row>
    <row r="191" spans="1:47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124"/>
        <v>417973.08279867092</v>
      </c>
      <c r="Q191" s="196">
        <v>0</v>
      </c>
      <c r="R191" s="196">
        <f t="shared" si="125"/>
        <v>86896.070307623042</v>
      </c>
      <c r="S191" s="196">
        <v>0</v>
      </c>
      <c r="T191" s="224"/>
      <c r="U191" s="212">
        <f t="shared" si="16"/>
        <v>0.82788397791193991</v>
      </c>
      <c r="V191" s="196"/>
      <c r="W191" s="196"/>
      <c r="X191" s="196">
        <f t="shared" si="17"/>
        <v>504869.15310629399</v>
      </c>
      <c r="Y191" s="200">
        <f t="shared" si="18"/>
        <v>0.50486915310629399</v>
      </c>
      <c r="Z191" s="269">
        <f t="shared" si="19"/>
        <v>504869.15310629399</v>
      </c>
      <c r="AA191" s="200">
        <f t="shared" si="20"/>
        <v>0.50486915310629399</v>
      </c>
      <c r="AB191" s="255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</row>
    <row r="192" spans="1:47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124"/>
        <v>431761.02074449835</v>
      </c>
      <c r="Q192" s="196">
        <v>0</v>
      </c>
      <c r="R192" s="196">
        <f t="shared" si="125"/>
        <v>85229.403640956371</v>
      </c>
      <c r="S192" s="196">
        <v>0</v>
      </c>
      <c r="T192" s="224"/>
      <c r="U192" s="212">
        <f t="shared" si="16"/>
        <v>0.83514316780186326</v>
      </c>
      <c r="V192" s="196"/>
      <c r="W192" s="196"/>
      <c r="X192" s="196">
        <f t="shared" si="17"/>
        <v>516990.42438545474</v>
      </c>
      <c r="Y192" s="200">
        <f t="shared" si="18"/>
        <v>0.51699042438545473</v>
      </c>
      <c r="Z192" s="269">
        <f t="shared" si="19"/>
        <v>516990.42438545474</v>
      </c>
      <c r="AA192" s="200">
        <f t="shared" si="20"/>
        <v>0.51699042438545473</v>
      </c>
      <c r="AB192" s="255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</row>
    <row r="193" spans="1:47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124"/>
        <v>432959.98189490411</v>
      </c>
      <c r="Q193" s="196">
        <v>0</v>
      </c>
      <c r="R193" s="196">
        <f t="shared" si="125"/>
        <v>83562.736974289699</v>
      </c>
      <c r="S193" s="196">
        <v>0</v>
      </c>
      <c r="T193" s="224"/>
      <c r="U193" s="212">
        <f t="shared" si="16"/>
        <v>0.83822059723291387</v>
      </c>
      <c r="V193" s="196"/>
      <c r="W193" s="196"/>
      <c r="X193" s="196">
        <f t="shared" si="17"/>
        <v>516522.71886919381</v>
      </c>
      <c r="Y193" s="200">
        <f t="shared" si="18"/>
        <v>0.51652271886919376</v>
      </c>
      <c r="Z193" s="269">
        <f t="shared" si="19"/>
        <v>516522.71886919381</v>
      </c>
      <c r="AA193" s="200">
        <f t="shared" si="20"/>
        <v>0.51652271886919376</v>
      </c>
      <c r="AB193" s="255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</row>
    <row r="194" spans="1:47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124"/>
        <v>450529.22976655036</v>
      </c>
      <c r="Q194" s="196">
        <v>0</v>
      </c>
      <c r="R194" s="196">
        <f t="shared" si="125"/>
        <v>81896.070307623027</v>
      </c>
      <c r="S194" s="196">
        <v>0</v>
      </c>
      <c r="T194" s="224"/>
      <c r="U194" s="212">
        <f t="shared" si="16"/>
        <v>0.84618298511319079</v>
      </c>
      <c r="V194" s="196"/>
      <c r="W194" s="196"/>
      <c r="X194" s="196">
        <f t="shared" si="17"/>
        <v>532425.30007417337</v>
      </c>
      <c r="Y194" s="200">
        <f t="shared" si="18"/>
        <v>0.53242530007417332</v>
      </c>
      <c r="Z194" s="269">
        <f t="shared" si="19"/>
        <v>532425.30007417337</v>
      </c>
      <c r="AA194" s="200">
        <f t="shared" si="20"/>
        <v>0.53242530007417332</v>
      </c>
      <c r="AB194" s="255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</row>
    <row r="195" spans="1:47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124"/>
        <v>416128.53676008864</v>
      </c>
      <c r="Q195" s="196">
        <v>0</v>
      </c>
      <c r="R195" s="196">
        <f t="shared" si="125"/>
        <v>80229.403640956356</v>
      </c>
      <c r="S195" s="196">
        <v>0</v>
      </c>
      <c r="T195" s="224"/>
      <c r="U195" s="212">
        <f t="shared" si="16"/>
        <v>0.8383638154833728</v>
      </c>
      <c r="V195" s="196"/>
      <c r="W195" s="196"/>
      <c r="X195" s="196">
        <f t="shared" si="17"/>
        <v>496357.94040104502</v>
      </c>
      <c r="Y195" s="200">
        <f t="shared" si="18"/>
        <v>0.49635794040104503</v>
      </c>
      <c r="Z195" s="269">
        <f t="shared" si="19"/>
        <v>496357.94040104502</v>
      </c>
      <c r="AA195" s="200">
        <f t="shared" si="20"/>
        <v>0.49635794040104503</v>
      </c>
      <c r="AB195" s="255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</row>
    <row r="196" spans="1:47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124"/>
        <v>464224.95447507716</v>
      </c>
      <c r="Q196" s="196">
        <v>0</v>
      </c>
      <c r="R196" s="196">
        <f t="shared" si="125"/>
        <v>78562.736974289684</v>
      </c>
      <c r="S196" s="196">
        <v>0</v>
      </c>
      <c r="T196" s="224"/>
      <c r="U196" s="212">
        <f t="shared" si="16"/>
        <v>0.85526065124190775</v>
      </c>
      <c r="V196" s="196"/>
      <c r="W196" s="196"/>
      <c r="X196" s="196">
        <f t="shared" si="17"/>
        <v>542787.69144936686</v>
      </c>
      <c r="Y196" s="200">
        <f t="shared" si="18"/>
        <v>0.54278769144936689</v>
      </c>
      <c r="Z196" s="269">
        <f t="shared" si="19"/>
        <v>542787.69144936686</v>
      </c>
      <c r="AA196" s="200">
        <f t="shared" si="20"/>
        <v>0.54278769144936689</v>
      </c>
      <c r="AB196" s="255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</row>
    <row r="197" spans="1:47" ht="19.5" customHeight="1">
      <c r="A197" s="218" t="s">
        <v>286</v>
      </c>
      <c r="B197" s="272">
        <v>105.720001</v>
      </c>
      <c r="C197" s="273">
        <v>105.91999800000001</v>
      </c>
      <c r="D197" s="273">
        <v>99.919998000000007</v>
      </c>
      <c r="E197" s="273">
        <v>103.25</v>
      </c>
      <c r="F197" s="273">
        <v>95.763062000000005</v>
      </c>
      <c r="G197" s="273">
        <v>815702200</v>
      </c>
      <c r="H197" s="275" t="s">
        <v>286</v>
      </c>
      <c r="I197" s="273">
        <v>8.9362499999999994</v>
      </c>
      <c r="J197" s="273">
        <v>8.96875</v>
      </c>
      <c r="K197" s="273">
        <v>7.96875</v>
      </c>
      <c r="L197" s="273">
        <v>8.5462500000000006</v>
      </c>
      <c r="M197" s="273">
        <v>8.44238</v>
      </c>
      <c r="N197" s="273">
        <v>461129600</v>
      </c>
      <c r="O197" s="273"/>
      <c r="P197" s="196">
        <f t="shared" si="124"/>
        <v>460766.4392990233</v>
      </c>
      <c r="Q197" s="196">
        <v>0</v>
      </c>
      <c r="R197" s="196">
        <f t="shared" si="125"/>
        <v>76896.070307623013</v>
      </c>
      <c r="S197" s="196">
        <v>0</v>
      </c>
      <c r="T197" s="274">
        <f>(P197-P185)/P185</f>
        <v>8.6075300811829389E-2</v>
      </c>
      <c r="U197" s="212">
        <f t="shared" si="16"/>
        <v>0.85698078453734816</v>
      </c>
      <c r="V197" s="196"/>
      <c r="W197" s="196"/>
      <c r="X197" s="196">
        <f t="shared" si="17"/>
        <v>537662.50960664637</v>
      </c>
      <c r="Y197" s="200">
        <f t="shared" si="18"/>
        <v>0.53766250960664641</v>
      </c>
      <c r="Z197" s="269">
        <f t="shared" si="19"/>
        <v>537662.50960664637</v>
      </c>
      <c r="AA197" s="200">
        <f t="shared" si="20"/>
        <v>0.53766250960664641</v>
      </c>
      <c r="AB197" s="255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</row>
    <row r="198" spans="1:47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>((P197+R197)*0.8)*D198/D197</f>
        <v>427719.36398300482</v>
      </c>
      <c r="Q198" s="196">
        <v>0</v>
      </c>
      <c r="R198" s="196">
        <f>((P197+R197)*0.2)-($S$8/12)</f>
        <v>105865.83525466261</v>
      </c>
      <c r="S198" s="196">
        <v>0</v>
      </c>
      <c r="T198" s="224"/>
      <c r="U198" s="212">
        <f t="shared" si="16"/>
        <v>0.80159525525461905</v>
      </c>
      <c r="V198" s="196"/>
      <c r="W198" s="196"/>
      <c r="X198" s="196">
        <f t="shared" si="17"/>
        <v>533585.19923766749</v>
      </c>
      <c r="Y198" s="200">
        <f t="shared" si="18"/>
        <v>0.53358519923766745</v>
      </c>
      <c r="Z198" s="269">
        <f t="shared" si="19"/>
        <v>533585.19923766749</v>
      </c>
      <c r="AA198" s="200">
        <f t="shared" si="20"/>
        <v>0.53358519923766745</v>
      </c>
      <c r="AB198" s="255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</row>
    <row r="199" spans="1:47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ref="P199:P209" si="126">P198*D199/D198</f>
        <v>429398.20982192556</v>
      </c>
      <c r="Q199" s="196">
        <v>0</v>
      </c>
      <c r="R199" s="196">
        <f t="shared" ref="R199:R209" si="127">R198-($S$8/12)</f>
        <v>104199.16858799594</v>
      </c>
      <c r="S199" s="196">
        <v>0</v>
      </c>
      <c r="T199" s="224"/>
      <c r="U199" s="212">
        <f t="shared" si="16"/>
        <v>0.8047232373995139</v>
      </c>
      <c r="V199" s="196"/>
      <c r="W199" s="196"/>
      <c r="X199" s="196">
        <f t="shared" si="17"/>
        <v>533597.37840992154</v>
      </c>
      <c r="Y199" s="200">
        <f t="shared" si="18"/>
        <v>0.5335973784099215</v>
      </c>
      <c r="Z199" s="269">
        <f t="shared" si="19"/>
        <v>533597.37840992154</v>
      </c>
      <c r="AA199" s="200">
        <f t="shared" si="20"/>
        <v>0.5335973784099215</v>
      </c>
      <c r="AB199" s="255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</row>
    <row r="200" spans="1:47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126"/>
        <v>448726.5015843719</v>
      </c>
      <c r="Q200" s="196">
        <v>0</v>
      </c>
      <c r="R200" s="196">
        <f t="shared" si="127"/>
        <v>102532.50192132927</v>
      </c>
      <c r="S200" s="196">
        <v>0</v>
      </c>
      <c r="T200" s="224"/>
      <c r="U200" s="212">
        <f t="shared" si="16"/>
        <v>0.81400303438260502</v>
      </c>
      <c r="V200" s="196"/>
      <c r="W200" s="196"/>
      <c r="X200" s="196">
        <f t="shared" si="17"/>
        <v>551259.0035057012</v>
      </c>
      <c r="Y200" s="200">
        <f t="shared" si="18"/>
        <v>0.55125900350570123</v>
      </c>
      <c r="Z200" s="269">
        <f t="shared" si="19"/>
        <v>551259.0035057012</v>
      </c>
      <c r="AA200" s="200">
        <f t="shared" si="20"/>
        <v>0.55125900350570123</v>
      </c>
      <c r="AB200" s="255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</row>
    <row r="201" spans="1:47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126"/>
        <v>449156.96737069543</v>
      </c>
      <c r="Q201" s="196">
        <v>0</v>
      </c>
      <c r="R201" s="196">
        <f t="shared" si="127"/>
        <v>100865.8352546626</v>
      </c>
      <c r="S201" s="196">
        <v>0</v>
      </c>
      <c r="T201" s="224"/>
      <c r="U201" s="212">
        <f t="shared" si="16"/>
        <v>0.81661517527416727</v>
      </c>
      <c r="V201" s="196"/>
      <c r="W201" s="196"/>
      <c r="X201" s="196">
        <f t="shared" si="17"/>
        <v>550022.80262535799</v>
      </c>
      <c r="Y201" s="200">
        <f t="shared" si="18"/>
        <v>0.55002280262535796</v>
      </c>
      <c r="Z201" s="269">
        <f t="shared" si="19"/>
        <v>550022.80262535799</v>
      </c>
      <c r="AA201" s="200">
        <f t="shared" si="20"/>
        <v>0.55002280262535796</v>
      </c>
      <c r="AB201" s="255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</row>
    <row r="202" spans="1:47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126"/>
        <v>456302.8595601414</v>
      </c>
      <c r="Q202" s="196">
        <v>0</v>
      </c>
      <c r="R202" s="196">
        <f t="shared" si="127"/>
        <v>99199.168587995926</v>
      </c>
      <c r="S202" s="196">
        <v>0</v>
      </c>
      <c r="T202" s="224"/>
      <c r="U202" s="212">
        <f t="shared" si="16"/>
        <v>0.82142429089108182</v>
      </c>
      <c r="V202" s="196"/>
      <c r="W202" s="196"/>
      <c r="X202" s="196">
        <f t="shared" si="17"/>
        <v>555502.02814813727</v>
      </c>
      <c r="Y202" s="200">
        <f t="shared" si="18"/>
        <v>0.55550202814813732</v>
      </c>
      <c r="Z202" s="269">
        <f t="shared" si="19"/>
        <v>555502.02814813727</v>
      </c>
      <c r="AA202" s="200">
        <f t="shared" si="20"/>
        <v>0.55550202814813732</v>
      </c>
      <c r="AB202" s="255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</row>
    <row r="203" spans="1:47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126"/>
        <v>459057.89138859074</v>
      </c>
      <c r="Q203" s="196">
        <v>0</v>
      </c>
      <c r="R203" s="196">
        <f t="shared" si="127"/>
        <v>97532.501921329254</v>
      </c>
      <c r="S203" s="196">
        <v>0</v>
      </c>
      <c r="T203" s="224"/>
      <c r="U203" s="212">
        <f t="shared" si="16"/>
        <v>0.82476790276360135</v>
      </c>
      <c r="V203" s="196"/>
      <c r="W203" s="196"/>
      <c r="X203" s="196">
        <f t="shared" si="17"/>
        <v>556590.39330991998</v>
      </c>
      <c r="Y203" s="200">
        <f t="shared" si="18"/>
        <v>0.55659039330992</v>
      </c>
      <c r="Z203" s="269">
        <f t="shared" si="19"/>
        <v>556590.39330991998</v>
      </c>
      <c r="AA203" s="200">
        <f t="shared" si="20"/>
        <v>0.55659039330992</v>
      </c>
      <c r="AB203" s="255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</row>
    <row r="204" spans="1:47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126"/>
        <v>455571.06169674982</v>
      </c>
      <c r="Q204" s="196">
        <v>0</v>
      </c>
      <c r="R204" s="196">
        <f t="shared" si="127"/>
        <v>95865.835254662583</v>
      </c>
      <c r="S204" s="196">
        <v>0</v>
      </c>
      <c r="T204" s="224"/>
      <c r="U204" s="212">
        <f t="shared" si="16"/>
        <v>0.82615266445779845</v>
      </c>
      <c r="V204" s="196"/>
      <c r="W204" s="196"/>
      <c r="X204" s="196">
        <f t="shared" si="17"/>
        <v>551436.89695141243</v>
      </c>
      <c r="Y204" s="200">
        <f t="shared" si="18"/>
        <v>0.5514368969514124</v>
      </c>
      <c r="Z204" s="269">
        <f t="shared" si="19"/>
        <v>551436.89695141243</v>
      </c>
      <c r="AA204" s="200">
        <f t="shared" si="20"/>
        <v>0.5514368969514124</v>
      </c>
      <c r="AB204" s="255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</row>
    <row r="205" spans="1:47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126"/>
        <v>364783.99440113833</v>
      </c>
      <c r="Q205" s="196">
        <v>0</v>
      </c>
      <c r="R205" s="196">
        <f t="shared" si="127"/>
        <v>94199.168587995911</v>
      </c>
      <c r="S205" s="196">
        <v>0</v>
      </c>
      <c r="T205" s="224"/>
      <c r="U205" s="212">
        <f t="shared" si="16"/>
        <v>0.79476552478630691</v>
      </c>
      <c r="V205" s="196"/>
      <c r="W205" s="196"/>
      <c r="X205" s="196">
        <f t="shared" si="17"/>
        <v>458983.16298913426</v>
      </c>
      <c r="Y205" s="200">
        <f t="shared" si="18"/>
        <v>0.45898316298913427</v>
      </c>
      <c r="Z205" s="269">
        <f t="shared" si="19"/>
        <v>458983.16298913426</v>
      </c>
      <c r="AA205" s="200">
        <f t="shared" si="20"/>
        <v>0.45898316298913427</v>
      </c>
      <c r="AB205" s="255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</row>
    <row r="206" spans="1:47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126"/>
        <v>425093.46586381097</v>
      </c>
      <c r="Q206" s="196">
        <v>0</v>
      </c>
      <c r="R206" s="196">
        <f t="shared" si="127"/>
        <v>92532.50192132924</v>
      </c>
      <c r="S206" s="196">
        <v>0</v>
      </c>
      <c r="T206" s="224"/>
      <c r="U206" s="212">
        <f t="shared" si="16"/>
        <v>0.82123674684006909</v>
      </c>
      <c r="V206" s="196"/>
      <c r="W206" s="196"/>
      <c r="X206" s="196">
        <f t="shared" si="17"/>
        <v>517625.96778514021</v>
      </c>
      <c r="Y206" s="200">
        <f t="shared" si="18"/>
        <v>0.51762596778514025</v>
      </c>
      <c r="Z206" s="269">
        <f t="shared" si="19"/>
        <v>517625.96778514021</v>
      </c>
      <c r="AA206" s="200">
        <f t="shared" si="20"/>
        <v>0.51762596778514025</v>
      </c>
      <c r="AB206" s="255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</row>
    <row r="207" spans="1:47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126"/>
        <v>432540.68582558096</v>
      </c>
      <c r="Q207" s="196">
        <v>0</v>
      </c>
      <c r="R207" s="196">
        <f t="shared" si="127"/>
        <v>90865.835254662568</v>
      </c>
      <c r="S207" s="196">
        <v>0</v>
      </c>
      <c r="T207" s="224"/>
      <c r="U207" s="212">
        <f t="shared" si="16"/>
        <v>0.82639529391585109</v>
      </c>
      <c r="V207" s="196"/>
      <c r="W207" s="196"/>
      <c r="X207" s="196">
        <f t="shared" si="17"/>
        <v>523406.52108024352</v>
      </c>
      <c r="Y207" s="200">
        <f t="shared" si="18"/>
        <v>0.52340652108024355</v>
      </c>
      <c r="Z207" s="269">
        <f t="shared" si="19"/>
        <v>523406.52108024352</v>
      </c>
      <c r="AA207" s="200">
        <f t="shared" si="20"/>
        <v>0.52340652108024355</v>
      </c>
      <c r="AB207" s="255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</row>
    <row r="208" spans="1:47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126"/>
        <v>471283.38144861185</v>
      </c>
      <c r="Q208" s="196">
        <v>0</v>
      </c>
      <c r="R208" s="196">
        <f t="shared" si="127"/>
        <v>89199.168587995897</v>
      </c>
      <c r="S208" s="196">
        <v>0</v>
      </c>
      <c r="T208" s="224"/>
      <c r="U208" s="212">
        <f t="shared" si="16"/>
        <v>0.84085290687074932</v>
      </c>
      <c r="V208" s="196"/>
      <c r="W208" s="196"/>
      <c r="X208" s="196">
        <f t="shared" si="17"/>
        <v>560482.55003660778</v>
      </c>
      <c r="Y208" s="200">
        <f t="shared" si="18"/>
        <v>0.56048255003660774</v>
      </c>
      <c r="Z208" s="269">
        <f t="shared" si="19"/>
        <v>560482.55003660778</v>
      </c>
      <c r="AA208" s="200">
        <f t="shared" si="20"/>
        <v>0.56048255003660774</v>
      </c>
      <c r="AB208" s="255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</row>
    <row r="209" spans="1:47" ht="19.5" customHeight="1">
      <c r="A209" s="218" t="s">
        <v>298</v>
      </c>
      <c r="B209" s="272">
        <v>114.480003</v>
      </c>
      <c r="C209" s="273">
        <v>115.75</v>
      </c>
      <c r="D209" s="273">
        <v>109.379997</v>
      </c>
      <c r="E209" s="273">
        <v>111.860001</v>
      </c>
      <c r="F209" s="273">
        <v>104.86937</v>
      </c>
      <c r="G209" s="273">
        <v>757497500</v>
      </c>
      <c r="H209" s="275" t="s">
        <v>298</v>
      </c>
      <c r="I209" s="273">
        <v>10.241250000000001</v>
      </c>
      <c r="J209" s="273">
        <v>10.47125</v>
      </c>
      <c r="K209" s="273">
        <v>9.33</v>
      </c>
      <c r="L209" s="273">
        <v>9.7949999999999999</v>
      </c>
      <c r="M209" s="273">
        <v>9.6866280000000007</v>
      </c>
      <c r="N209" s="273">
        <v>249093600</v>
      </c>
      <c r="O209" s="273"/>
      <c r="P209" s="196">
        <f t="shared" si="126"/>
        <v>470852.88122433668</v>
      </c>
      <c r="Q209" s="196">
        <v>0</v>
      </c>
      <c r="R209" s="196">
        <f t="shared" si="127"/>
        <v>87532.501921329225</v>
      </c>
      <c r="S209" s="196">
        <v>0</v>
      </c>
      <c r="T209" s="274">
        <f>(P209-P197)/P197</f>
        <v>2.1890574193420345E-2</v>
      </c>
      <c r="U209" s="212">
        <f t="shared" si="16"/>
        <v>0.84323998341751971</v>
      </c>
      <c r="V209" s="196"/>
      <c r="W209" s="196"/>
      <c r="X209" s="196">
        <f t="shared" si="17"/>
        <v>558385.38314566587</v>
      </c>
      <c r="Y209" s="200">
        <f t="shared" si="18"/>
        <v>0.55838538314566588</v>
      </c>
      <c r="Z209" s="269">
        <f t="shared" si="19"/>
        <v>558385.38314566587</v>
      </c>
      <c r="AA209" s="200">
        <f t="shared" si="20"/>
        <v>0.55838538314566588</v>
      </c>
      <c r="AB209" s="255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</row>
    <row r="210" spans="1:47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>((P209+R209)*0.8)*D210/D209</f>
        <v>397169.35454599443</v>
      </c>
      <c r="Q210" s="196">
        <v>0</v>
      </c>
      <c r="R210" s="196">
        <f>((P209+R209)*0.2)-($S$8/12)</f>
        <v>110010.40996246651</v>
      </c>
      <c r="S210" s="196">
        <v>0</v>
      </c>
      <c r="T210" s="224"/>
      <c r="U210" s="212">
        <f t="shared" si="16"/>
        <v>0.78309385022668565</v>
      </c>
      <c r="V210" s="196"/>
      <c r="W210" s="196"/>
      <c r="X210" s="196">
        <f t="shared" si="17"/>
        <v>507179.76450846094</v>
      </c>
      <c r="Y210" s="200">
        <f t="shared" si="18"/>
        <v>0.50717976450846092</v>
      </c>
      <c r="Z210" s="269">
        <f t="shared" si="19"/>
        <v>507179.76450846094</v>
      </c>
      <c r="AA210" s="200">
        <f t="shared" si="20"/>
        <v>0.50717976450846092</v>
      </c>
      <c r="AB210" s="255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</row>
    <row r="211" spans="1:47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ref="P211:P221" si="128">P210*D211/D210</f>
        <v>387326.88942380145</v>
      </c>
      <c r="Q211" s="196">
        <v>0</v>
      </c>
      <c r="R211" s="196">
        <f t="shared" ref="R211:R221" si="129">R210-($S$8/12)</f>
        <v>108343.74329579984</v>
      </c>
      <c r="S211" s="196">
        <v>0</v>
      </c>
      <c r="T211" s="224"/>
      <c r="U211" s="212">
        <f t="shared" si="16"/>
        <v>0.7814198862229359</v>
      </c>
      <c r="V211" s="196"/>
      <c r="W211" s="196"/>
      <c r="X211" s="196">
        <f t="shared" si="17"/>
        <v>495670.63271960127</v>
      </c>
      <c r="Y211" s="200">
        <f t="shared" si="18"/>
        <v>0.49567063271960127</v>
      </c>
      <c r="Z211" s="269">
        <f t="shared" si="19"/>
        <v>495670.63271960127</v>
      </c>
      <c r="AA211" s="200">
        <f t="shared" si="20"/>
        <v>0.49567063271960127</v>
      </c>
      <c r="AB211" s="255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</row>
    <row r="212" spans="1:47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128"/>
        <v>421305.83242819743</v>
      </c>
      <c r="Q212" s="196">
        <v>0</v>
      </c>
      <c r="R212" s="196">
        <f t="shared" si="129"/>
        <v>106677.07662913317</v>
      </c>
      <c r="S212" s="196">
        <v>0</v>
      </c>
      <c r="T212" s="224"/>
      <c r="U212" s="212">
        <f t="shared" si="16"/>
        <v>0.79795354205764701</v>
      </c>
      <c r="V212" s="196"/>
      <c r="W212" s="196"/>
      <c r="X212" s="196">
        <f t="shared" si="17"/>
        <v>527982.90905733057</v>
      </c>
      <c r="Y212" s="200">
        <f t="shared" si="18"/>
        <v>0.52798290905733058</v>
      </c>
      <c r="Z212" s="269">
        <f t="shared" si="19"/>
        <v>527982.90905733057</v>
      </c>
      <c r="AA212" s="200">
        <f t="shared" si="20"/>
        <v>0.52798290905733058</v>
      </c>
      <c r="AB212" s="255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</row>
    <row r="213" spans="1:47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128"/>
        <v>428330.29011080542</v>
      </c>
      <c r="Q213" s="196">
        <v>0</v>
      </c>
      <c r="R213" s="196">
        <f t="shared" si="129"/>
        <v>105010.4099624665</v>
      </c>
      <c r="S213" s="196">
        <v>0</v>
      </c>
      <c r="T213" s="224"/>
      <c r="U213" s="212">
        <f t="shared" si="16"/>
        <v>0.80310820091540014</v>
      </c>
      <c r="V213" s="196"/>
      <c r="W213" s="196"/>
      <c r="X213" s="196">
        <f t="shared" si="17"/>
        <v>533340.70007327187</v>
      </c>
      <c r="Y213" s="200">
        <f t="shared" si="18"/>
        <v>0.53334070007327183</v>
      </c>
      <c r="Z213" s="269">
        <f t="shared" si="19"/>
        <v>533340.70007327187</v>
      </c>
      <c r="AA213" s="200">
        <f t="shared" si="20"/>
        <v>0.53334070007327183</v>
      </c>
      <c r="AB213" s="255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</row>
    <row r="214" spans="1:47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128"/>
        <v>426369.98878087942</v>
      </c>
      <c r="Q214" s="196">
        <v>0</v>
      </c>
      <c r="R214" s="196">
        <f t="shared" si="129"/>
        <v>103343.74329579982</v>
      </c>
      <c r="S214" s="196">
        <v>0</v>
      </c>
      <c r="T214" s="224"/>
      <c r="U214" s="212">
        <f t="shared" si="16"/>
        <v>0.80490642957158565</v>
      </c>
      <c r="V214" s="196"/>
      <c r="W214" s="196"/>
      <c r="X214" s="196">
        <f t="shared" si="17"/>
        <v>529713.73207667924</v>
      </c>
      <c r="Y214" s="200">
        <f t="shared" si="18"/>
        <v>0.52971373207667927</v>
      </c>
      <c r="Z214" s="269">
        <f t="shared" si="19"/>
        <v>529713.73207667924</v>
      </c>
      <c r="AA214" s="200">
        <f t="shared" si="20"/>
        <v>0.52971373207667927</v>
      </c>
      <c r="AB214" s="255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</row>
    <row r="215" spans="1:47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128"/>
        <v>415547.37095172162</v>
      </c>
      <c r="Q215" s="196">
        <v>0</v>
      </c>
      <c r="R215" s="196">
        <f t="shared" si="129"/>
        <v>101677.07662913315</v>
      </c>
      <c r="S215" s="196">
        <v>0</v>
      </c>
      <c r="T215" s="224"/>
      <c r="U215" s="212">
        <f t="shared" si="16"/>
        <v>0.80341788346491771</v>
      </c>
      <c r="V215" s="196"/>
      <c r="W215" s="196"/>
      <c r="X215" s="196">
        <f t="shared" si="17"/>
        <v>517224.44758085476</v>
      </c>
      <c r="Y215" s="200">
        <f t="shared" si="18"/>
        <v>0.51722444758085473</v>
      </c>
      <c r="Z215" s="269">
        <f t="shared" si="19"/>
        <v>517224.44758085476</v>
      </c>
      <c r="AA215" s="200">
        <f t="shared" si="20"/>
        <v>0.51722444758085473</v>
      </c>
      <c r="AB215" s="255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</row>
    <row r="216" spans="1:47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128"/>
        <v>435232.2685240783</v>
      </c>
      <c r="Q216" s="196">
        <v>0</v>
      </c>
      <c r="R216" s="196">
        <f t="shared" si="129"/>
        <v>100010.40996246648</v>
      </c>
      <c r="S216" s="196">
        <v>0</v>
      </c>
      <c r="T216" s="224"/>
      <c r="U216" s="212">
        <f t="shared" si="16"/>
        <v>0.81314941057156265</v>
      </c>
      <c r="V216" s="196"/>
      <c r="W216" s="196"/>
      <c r="X216" s="196">
        <f t="shared" si="17"/>
        <v>535242.67848654476</v>
      </c>
      <c r="Y216" s="200">
        <f t="shared" si="18"/>
        <v>0.53524267848654472</v>
      </c>
      <c r="Z216" s="269">
        <f t="shared" si="19"/>
        <v>535242.67848654476</v>
      </c>
      <c r="AA216" s="200">
        <f t="shared" si="20"/>
        <v>0.53524267848654472</v>
      </c>
      <c r="AB216" s="255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</row>
    <row r="217" spans="1:47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128"/>
        <v>466474.90049781825</v>
      </c>
      <c r="Q217" s="196">
        <v>0</v>
      </c>
      <c r="R217" s="196">
        <f t="shared" si="129"/>
        <v>98343.74329579981</v>
      </c>
      <c r="S217" s="196">
        <v>0</v>
      </c>
      <c r="T217" s="224"/>
      <c r="U217" s="212">
        <f t="shared" si="16"/>
        <v>0.82588438895134253</v>
      </c>
      <c r="V217" s="196"/>
      <c r="W217" s="196"/>
      <c r="X217" s="196">
        <f t="shared" si="17"/>
        <v>564818.64379361807</v>
      </c>
      <c r="Y217" s="200">
        <f t="shared" si="18"/>
        <v>0.56481864379361812</v>
      </c>
      <c r="Z217" s="269">
        <f t="shared" si="19"/>
        <v>564818.64379361807</v>
      </c>
      <c r="AA217" s="200">
        <f t="shared" si="20"/>
        <v>0.56481864379361812</v>
      </c>
      <c r="AB217" s="255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</row>
    <row r="218" spans="1:47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128"/>
        <v>464065.32201083057</v>
      </c>
      <c r="Q218" s="196">
        <v>0</v>
      </c>
      <c r="R218" s="196">
        <f t="shared" si="129"/>
        <v>96677.076629133138</v>
      </c>
      <c r="S218" s="196">
        <v>0</v>
      </c>
      <c r="T218" s="224"/>
      <c r="U218" s="212">
        <f t="shared" si="16"/>
        <v>0.82759092791339528</v>
      </c>
      <c r="V218" s="196"/>
      <c r="W218" s="196"/>
      <c r="X218" s="196">
        <f t="shared" si="17"/>
        <v>560742.39863996371</v>
      </c>
      <c r="Y218" s="200">
        <f t="shared" si="18"/>
        <v>0.56074239863996367</v>
      </c>
      <c r="Z218" s="269">
        <f t="shared" si="19"/>
        <v>560742.39863996371</v>
      </c>
      <c r="AA218" s="200">
        <f t="shared" si="20"/>
        <v>0.56074239863996367</v>
      </c>
      <c r="AB218" s="255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</row>
    <row r="219" spans="1:47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128"/>
        <v>473499.39085245546</v>
      </c>
      <c r="Q219" s="196">
        <v>0</v>
      </c>
      <c r="R219" s="196">
        <f t="shared" si="129"/>
        <v>95010.409962466467</v>
      </c>
      <c r="S219" s="196">
        <v>0</v>
      </c>
      <c r="T219" s="224"/>
      <c r="U219" s="212">
        <f t="shared" si="16"/>
        <v>0.83287814945973626</v>
      </c>
      <c r="V219" s="196"/>
      <c r="W219" s="196"/>
      <c r="X219" s="196">
        <f t="shared" si="17"/>
        <v>568509.80081492197</v>
      </c>
      <c r="Y219" s="200">
        <f t="shared" si="18"/>
        <v>0.56850980081492197</v>
      </c>
      <c r="Z219" s="269">
        <f t="shared" si="19"/>
        <v>568509.80081492197</v>
      </c>
      <c r="AA219" s="200">
        <f t="shared" si="20"/>
        <v>0.56850980081492197</v>
      </c>
      <c r="AB219" s="255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</row>
    <row r="220" spans="1:47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128"/>
        <v>463330.20135460142</v>
      </c>
      <c r="Q220" s="196">
        <v>0</v>
      </c>
      <c r="R220" s="196">
        <f t="shared" si="129"/>
        <v>93343.743295799795</v>
      </c>
      <c r="S220" s="196">
        <v>0</v>
      </c>
      <c r="T220" s="224"/>
      <c r="U220" s="212">
        <f t="shared" si="16"/>
        <v>0.83231882111094502</v>
      </c>
      <c r="V220" s="196"/>
      <c r="W220" s="196"/>
      <c r="X220" s="196">
        <f t="shared" si="17"/>
        <v>556673.94465040124</v>
      </c>
      <c r="Y220" s="200">
        <f t="shared" si="18"/>
        <v>0.55667394465040121</v>
      </c>
      <c r="Z220" s="269">
        <f t="shared" si="19"/>
        <v>556673.94465040124</v>
      </c>
      <c r="AA220" s="200">
        <f t="shared" si="20"/>
        <v>0.55667394465040121</v>
      </c>
      <c r="AB220" s="255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</row>
    <row r="221" spans="1:47" ht="19.5" customHeight="1">
      <c r="A221" s="218" t="s">
        <v>310</v>
      </c>
      <c r="B221" s="272">
        <v>117.459999</v>
      </c>
      <c r="C221" s="273">
        <v>121.519997</v>
      </c>
      <c r="D221" s="273">
        <v>115.220001</v>
      </c>
      <c r="E221" s="273">
        <v>118.480003</v>
      </c>
      <c r="F221" s="273">
        <v>112.323723</v>
      </c>
      <c r="G221" s="273">
        <v>498414300</v>
      </c>
      <c r="H221" s="275" t="s">
        <v>310</v>
      </c>
      <c r="I221" s="273">
        <v>10.546250000000001</v>
      </c>
      <c r="J221" s="273">
        <v>11.31875</v>
      </c>
      <c r="K221" s="273">
        <v>10.141249999999999</v>
      </c>
      <c r="L221" s="273">
        <v>10.765000000000001</v>
      </c>
      <c r="M221" s="273">
        <v>10.658204</v>
      </c>
      <c r="N221" s="273">
        <v>153863200</v>
      </c>
      <c r="O221" s="273"/>
      <c r="P221" s="196">
        <f t="shared" si="128"/>
        <v>470558.90414353536</v>
      </c>
      <c r="Q221" s="196">
        <v>0</v>
      </c>
      <c r="R221" s="196">
        <f t="shared" si="129"/>
        <v>91677.076629133124</v>
      </c>
      <c r="S221" s="196">
        <v>0</v>
      </c>
      <c r="T221" s="274">
        <f>(P221-P209)/P209</f>
        <v>-6.2435017926812386E-4</v>
      </c>
      <c r="U221" s="212">
        <f t="shared" si="16"/>
        <v>0.83694199630706068</v>
      </c>
      <c r="V221" s="196"/>
      <c r="W221" s="196"/>
      <c r="X221" s="196">
        <f t="shared" si="17"/>
        <v>562235.9807726685</v>
      </c>
      <c r="Y221" s="200">
        <f t="shared" si="18"/>
        <v>0.56223598077266845</v>
      </c>
      <c r="Z221" s="269">
        <f t="shared" si="19"/>
        <v>562235.9807726685</v>
      </c>
      <c r="AA221" s="200">
        <f t="shared" si="20"/>
        <v>0.56223598077266845</v>
      </c>
      <c r="AB221" s="255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</row>
    <row r="222" spans="1:47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>((P221+R221)*0.8)*D222/D221</f>
        <v>464115.49808493123</v>
      </c>
      <c r="Q222" s="196">
        <v>0</v>
      </c>
      <c r="R222" s="196">
        <f>((P221+R221)*0.2)-($S$8/12)</f>
        <v>110780.52948786704</v>
      </c>
      <c r="S222" s="196">
        <v>0</v>
      </c>
      <c r="T222" s="224"/>
      <c r="U222" s="212">
        <f t="shared" si="16"/>
        <v>0.80730336587020668</v>
      </c>
      <c r="V222" s="196"/>
      <c r="W222" s="196"/>
      <c r="X222" s="196">
        <f t="shared" si="17"/>
        <v>574896.02757279831</v>
      </c>
      <c r="Y222" s="200">
        <f t="shared" si="18"/>
        <v>0.57489602757279834</v>
      </c>
      <c r="Z222" s="269">
        <f t="shared" si="19"/>
        <v>574896.02757279831</v>
      </c>
      <c r="AA222" s="200">
        <f t="shared" si="20"/>
        <v>0.57489602757279834</v>
      </c>
      <c r="AB222" s="255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</row>
    <row r="223" spans="1:47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ref="P223:P233" si="130">P222*D223/D222</f>
        <v>487420.8263303964</v>
      </c>
      <c r="Q223" s="196">
        <v>0</v>
      </c>
      <c r="R223" s="196">
        <f t="shared" ref="R223:R233" si="131">R222-($S$8/12)</f>
        <v>109113.86282120037</v>
      </c>
      <c r="S223" s="196">
        <v>0</v>
      </c>
      <c r="T223" s="224"/>
      <c r="U223" s="212">
        <f t="shared" si="16"/>
        <v>0.81708714546611827</v>
      </c>
      <c r="V223" s="196"/>
      <c r="W223" s="196"/>
      <c r="X223" s="196">
        <f t="shared" si="17"/>
        <v>596534.68915159674</v>
      </c>
      <c r="Y223" s="200">
        <f t="shared" si="18"/>
        <v>0.5965346891515968</v>
      </c>
      <c r="Z223" s="269">
        <f t="shared" si="19"/>
        <v>596534.68915159674</v>
      </c>
      <c r="AA223" s="200">
        <f t="shared" si="20"/>
        <v>0.5965346891515968</v>
      </c>
      <c r="AB223" s="255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</row>
    <row r="224" spans="1:47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130"/>
        <v>505143.77300564281</v>
      </c>
      <c r="Q224" s="196">
        <v>0</v>
      </c>
      <c r="R224" s="196">
        <f t="shared" si="131"/>
        <v>107447.1961545337</v>
      </c>
      <c r="S224" s="196">
        <v>0</v>
      </c>
      <c r="T224" s="224"/>
      <c r="U224" s="212">
        <f t="shared" si="16"/>
        <v>0.82460205656992136</v>
      </c>
      <c r="V224" s="196"/>
      <c r="W224" s="196"/>
      <c r="X224" s="196">
        <f t="shared" si="17"/>
        <v>612590.96916017646</v>
      </c>
      <c r="Y224" s="200">
        <f t="shared" si="18"/>
        <v>0.61259096916017641</v>
      </c>
      <c r="Z224" s="269">
        <f t="shared" si="19"/>
        <v>612590.96916017646</v>
      </c>
      <c r="AA224" s="200">
        <f t="shared" si="20"/>
        <v>0.61259096916017641</v>
      </c>
      <c r="AB224" s="255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</row>
    <row r="225" spans="1:47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130"/>
        <v>508969.47993826476</v>
      </c>
      <c r="Q225" s="196">
        <v>0</v>
      </c>
      <c r="R225" s="196">
        <f t="shared" si="131"/>
        <v>105780.52948786702</v>
      </c>
      <c r="S225" s="196">
        <v>0</v>
      </c>
      <c r="T225" s="224"/>
      <c r="U225" s="212">
        <f t="shared" si="16"/>
        <v>0.82792919419942257</v>
      </c>
      <c r="V225" s="196"/>
      <c r="W225" s="196"/>
      <c r="X225" s="196">
        <f t="shared" si="17"/>
        <v>614750.00942613184</v>
      </c>
      <c r="Y225" s="200">
        <f t="shared" si="18"/>
        <v>0.61475000942613189</v>
      </c>
      <c r="Z225" s="269">
        <f t="shared" si="19"/>
        <v>614750.00942613184</v>
      </c>
      <c r="AA225" s="200">
        <f t="shared" si="20"/>
        <v>0.61475000942613189</v>
      </c>
      <c r="AB225" s="255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</row>
    <row r="226" spans="1:47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130"/>
        <v>530400.96673078521</v>
      </c>
      <c r="Q226" s="196">
        <v>0</v>
      </c>
      <c r="R226" s="196">
        <f t="shared" si="131"/>
        <v>104113.86282120035</v>
      </c>
      <c r="S226" s="196">
        <v>0</v>
      </c>
      <c r="T226" s="224"/>
      <c r="U226" s="212">
        <f t="shared" si="16"/>
        <v>0.83591579270934857</v>
      </c>
      <c r="V226" s="196"/>
      <c r="W226" s="196"/>
      <c r="X226" s="196">
        <f t="shared" si="17"/>
        <v>634514.8295519856</v>
      </c>
      <c r="Y226" s="200">
        <f t="shared" si="18"/>
        <v>0.63451482955198557</v>
      </c>
      <c r="Z226" s="269">
        <f t="shared" si="19"/>
        <v>634514.8295519856</v>
      </c>
      <c r="AA226" s="200">
        <f t="shared" si="20"/>
        <v>0.63451482955198557</v>
      </c>
      <c r="AB226" s="255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</row>
    <row r="227" spans="1:47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130"/>
        <v>531884.4069808753</v>
      </c>
      <c r="Q227" s="196">
        <v>0</v>
      </c>
      <c r="R227" s="196">
        <f t="shared" si="131"/>
        <v>102447.19615453368</v>
      </c>
      <c r="S227" s="196">
        <v>0</v>
      </c>
      <c r="T227" s="224"/>
      <c r="U227" s="212">
        <f t="shared" si="16"/>
        <v>0.83849583459478916</v>
      </c>
      <c r="V227" s="196"/>
      <c r="W227" s="196"/>
      <c r="X227" s="196">
        <f t="shared" si="17"/>
        <v>634331.60313540895</v>
      </c>
      <c r="Y227" s="200">
        <f t="shared" si="18"/>
        <v>0.63433160313540893</v>
      </c>
      <c r="Z227" s="269">
        <f t="shared" si="19"/>
        <v>634331.60313540895</v>
      </c>
      <c r="AA227" s="200">
        <f t="shared" si="20"/>
        <v>0.63433160313540893</v>
      </c>
      <c r="AB227" s="255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</row>
    <row r="228" spans="1:47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130"/>
        <v>530127.73624701716</v>
      </c>
      <c r="Q228" s="196">
        <v>0</v>
      </c>
      <c r="R228" s="196">
        <f t="shared" si="131"/>
        <v>100780.52948786701</v>
      </c>
      <c r="S228" s="196">
        <v>0</v>
      </c>
      <c r="T228" s="224"/>
      <c r="U228" s="212">
        <f t="shared" si="16"/>
        <v>0.84026119966826318</v>
      </c>
      <c r="V228" s="196"/>
      <c r="W228" s="196"/>
      <c r="X228" s="196">
        <f t="shared" si="17"/>
        <v>630908.26573488419</v>
      </c>
      <c r="Y228" s="200">
        <f t="shared" si="18"/>
        <v>0.63090826573488423</v>
      </c>
      <c r="Z228" s="269">
        <f t="shared" si="19"/>
        <v>630908.26573488419</v>
      </c>
      <c r="AA228" s="200">
        <f t="shared" si="20"/>
        <v>0.63090826573488423</v>
      </c>
      <c r="AB228" s="255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</row>
    <row r="229" spans="1:47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130"/>
        <v>547226.07300835405</v>
      </c>
      <c r="Q229" s="196">
        <v>0</v>
      </c>
      <c r="R229" s="196">
        <f t="shared" si="131"/>
        <v>99113.862821200339</v>
      </c>
      <c r="S229" s="196">
        <v>0</v>
      </c>
      <c r="T229" s="224"/>
      <c r="U229" s="212">
        <f t="shared" si="16"/>
        <v>0.84665366113577489</v>
      </c>
      <c r="V229" s="196"/>
      <c r="W229" s="196"/>
      <c r="X229" s="196">
        <f t="shared" si="17"/>
        <v>646339.93582955445</v>
      </c>
      <c r="Y229" s="200">
        <f t="shared" si="18"/>
        <v>0.6463399358295544</v>
      </c>
      <c r="Z229" s="269">
        <f t="shared" si="19"/>
        <v>646339.93582955445</v>
      </c>
      <c r="AA229" s="200">
        <f t="shared" si="20"/>
        <v>0.6463399358295544</v>
      </c>
      <c r="AB229" s="255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</row>
    <row r="230" spans="1:47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130"/>
        <v>554721.30218927574</v>
      </c>
      <c r="Q230" s="196">
        <v>0</v>
      </c>
      <c r="R230" s="196">
        <f t="shared" si="131"/>
        <v>97447.196154533667</v>
      </c>
      <c r="S230" s="196">
        <v>0</v>
      </c>
      <c r="T230" s="224"/>
      <c r="U230" s="212">
        <f t="shared" si="16"/>
        <v>0.85057972532865034</v>
      </c>
      <c r="V230" s="196"/>
      <c r="W230" s="196"/>
      <c r="X230" s="196">
        <f t="shared" si="17"/>
        <v>652168.49834380939</v>
      </c>
      <c r="Y230" s="200">
        <f t="shared" si="18"/>
        <v>0.65216849834380941</v>
      </c>
      <c r="Z230" s="269">
        <f t="shared" si="19"/>
        <v>652168.49834380939</v>
      </c>
      <c r="AA230" s="200">
        <f t="shared" si="20"/>
        <v>0.65216849834380941</v>
      </c>
      <c r="AB230" s="255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</row>
    <row r="231" spans="1:47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130"/>
        <v>565768.83215080656</v>
      </c>
      <c r="Q231" s="196">
        <v>0</v>
      </c>
      <c r="R231" s="196">
        <f t="shared" si="131"/>
        <v>95780.529487866996</v>
      </c>
      <c r="S231" s="196">
        <v>0</v>
      </c>
      <c r="T231" s="224"/>
      <c r="U231" s="212">
        <f t="shared" si="16"/>
        <v>0.85521786424127688</v>
      </c>
      <c r="V231" s="196"/>
      <c r="W231" s="196"/>
      <c r="X231" s="196">
        <f t="shared" si="17"/>
        <v>661549.36163867358</v>
      </c>
      <c r="Y231" s="200">
        <f t="shared" si="18"/>
        <v>0.66154936163867362</v>
      </c>
      <c r="Z231" s="269">
        <f t="shared" si="19"/>
        <v>661549.36163867358</v>
      </c>
      <c r="AA231" s="200">
        <f t="shared" si="20"/>
        <v>0.66154936163867362</v>
      </c>
      <c r="AB231" s="255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</row>
    <row r="232" spans="1:47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130"/>
        <v>588566.70949023264</v>
      </c>
      <c r="Q232" s="196">
        <v>0</v>
      </c>
      <c r="R232" s="196">
        <f t="shared" si="131"/>
        <v>94113.862821200324</v>
      </c>
      <c r="S232" s="196">
        <v>0</v>
      </c>
      <c r="T232" s="224"/>
      <c r="U232" s="212">
        <f t="shared" si="16"/>
        <v>0.86214070439627755</v>
      </c>
      <c r="V232" s="196"/>
      <c r="W232" s="196"/>
      <c r="X232" s="196">
        <f t="shared" si="17"/>
        <v>682680.57231143292</v>
      </c>
      <c r="Y232" s="200">
        <f t="shared" si="18"/>
        <v>0.68268057231143287</v>
      </c>
      <c r="Z232" s="269">
        <f t="shared" si="19"/>
        <v>682680.57231143292</v>
      </c>
      <c r="AA232" s="200">
        <f t="shared" si="20"/>
        <v>0.68268057231143287</v>
      </c>
      <c r="AB232" s="255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</row>
    <row r="233" spans="1:47" ht="19.5" customHeight="1">
      <c r="A233" s="218" t="s">
        <v>322</v>
      </c>
      <c r="B233" s="272">
        <v>154.199997</v>
      </c>
      <c r="C233" s="273">
        <v>158.770004</v>
      </c>
      <c r="D233" s="273">
        <v>152.05999800000001</v>
      </c>
      <c r="E233" s="273">
        <v>155.759995</v>
      </c>
      <c r="F233" s="273">
        <v>149.14137299999999</v>
      </c>
      <c r="G233" s="273">
        <v>622383900</v>
      </c>
      <c r="H233" s="275" t="s">
        <v>322</v>
      </c>
      <c r="I233" s="273">
        <v>17.934999000000001</v>
      </c>
      <c r="J233" s="273">
        <v>19.072500000000002</v>
      </c>
      <c r="K233" s="273">
        <v>17.440000999999999</v>
      </c>
      <c r="L233" s="273">
        <v>18.3325</v>
      </c>
      <c r="M233" s="273">
        <v>18.167048000000001</v>
      </c>
      <c r="N233" s="273">
        <v>94058800</v>
      </c>
      <c r="O233" s="273"/>
      <c r="P233" s="196">
        <f t="shared" si="130"/>
        <v>593602.50907701347</v>
      </c>
      <c r="Q233" s="196">
        <v>0</v>
      </c>
      <c r="R233" s="196">
        <f t="shared" si="131"/>
        <v>92447.196154533653</v>
      </c>
      <c r="S233" s="196">
        <v>0</v>
      </c>
      <c r="T233" s="274">
        <f>(P233-P221)/P221</f>
        <v>0.26148395843753053</v>
      </c>
      <c r="U233" s="212">
        <f t="shared" si="16"/>
        <v>0.86524708712857479</v>
      </c>
      <c r="V233" s="196"/>
      <c r="W233" s="196"/>
      <c r="X233" s="196">
        <f t="shared" si="17"/>
        <v>686049.70523154712</v>
      </c>
      <c r="Y233" s="200">
        <f t="shared" si="18"/>
        <v>0.68604970523154707</v>
      </c>
      <c r="Z233" s="269">
        <f t="shared" si="19"/>
        <v>686049.70523154712</v>
      </c>
      <c r="AA233" s="200">
        <f t="shared" si="20"/>
        <v>0.68604970523154707</v>
      </c>
      <c r="AB233" s="255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</row>
    <row r="234" spans="1:47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>((P233+R233)*0.8)*D234/D233</f>
        <v>563674.24702405324</v>
      </c>
      <c r="Q234" s="196">
        <v>0</v>
      </c>
      <c r="R234" s="196">
        <f>((P233+R233)*0.2)-($S$8/12)</f>
        <v>135543.27437964277</v>
      </c>
      <c r="S234" s="196">
        <v>0</v>
      </c>
      <c r="T234" s="224"/>
      <c r="U234" s="212">
        <f t="shared" si="16"/>
        <v>0.80615006027375224</v>
      </c>
      <c r="V234" s="196"/>
      <c r="W234" s="196"/>
      <c r="X234" s="196">
        <f t="shared" si="17"/>
        <v>699217.52140369604</v>
      </c>
      <c r="Y234" s="200">
        <f t="shared" si="18"/>
        <v>0.69921752140369609</v>
      </c>
      <c r="Z234" s="269">
        <f t="shared" si="19"/>
        <v>699217.52140369604</v>
      </c>
      <c r="AA234" s="200">
        <f t="shared" si="20"/>
        <v>0.69921752140369609</v>
      </c>
      <c r="AB234" s="255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</row>
    <row r="235" spans="1:47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ref="P235:P245" si="132">P234*D235/D234</f>
        <v>541873.71843401296</v>
      </c>
      <c r="Q235" s="196">
        <v>0</v>
      </c>
      <c r="R235" s="196">
        <f t="shared" ref="R235:R245" si="133">R234-($S$8/12)</f>
        <v>133876.60771297611</v>
      </c>
      <c r="S235" s="196">
        <v>0</v>
      </c>
      <c r="T235" s="224"/>
      <c r="U235" s="212">
        <f t="shared" si="16"/>
        <v>0.80188450891867513</v>
      </c>
      <c r="V235" s="196"/>
      <c r="W235" s="196"/>
      <c r="X235" s="196">
        <f t="shared" si="17"/>
        <v>675750.32614698913</v>
      </c>
      <c r="Y235" s="200">
        <f t="shared" si="18"/>
        <v>0.67575032614698916</v>
      </c>
      <c r="Z235" s="269">
        <f t="shared" si="19"/>
        <v>675750.32614698913</v>
      </c>
      <c r="AA235" s="200">
        <f t="shared" si="20"/>
        <v>0.67575032614698916</v>
      </c>
      <c r="AB235" s="255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</row>
    <row r="236" spans="1:47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132"/>
        <v>563205.01175849128</v>
      </c>
      <c r="Q236" s="196">
        <v>0</v>
      </c>
      <c r="R236" s="196">
        <f t="shared" si="133"/>
        <v>132209.94104630945</v>
      </c>
      <c r="S236" s="196">
        <v>0</v>
      </c>
      <c r="T236" s="224"/>
      <c r="U236" s="212">
        <f t="shared" si="16"/>
        <v>0.80988337896234441</v>
      </c>
      <c r="V236" s="196"/>
      <c r="W236" s="196"/>
      <c r="X236" s="196">
        <f t="shared" si="17"/>
        <v>695414.95280480071</v>
      </c>
      <c r="Y236" s="200">
        <f t="shared" si="18"/>
        <v>0.6954149528048007</v>
      </c>
      <c r="Z236" s="269">
        <f t="shared" si="19"/>
        <v>695414.95280480071</v>
      </c>
      <c r="AA236" s="200">
        <f t="shared" si="20"/>
        <v>0.6954149528048007</v>
      </c>
      <c r="AB236" s="255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  <c r="AU236" s="241"/>
    </row>
    <row r="237" spans="1:47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132"/>
        <v>555408.83051322424</v>
      </c>
      <c r="Q237" s="196">
        <v>0</v>
      </c>
      <c r="R237" s="196">
        <f t="shared" si="133"/>
        <v>130543.27437964278</v>
      </c>
      <c r="S237" s="196">
        <v>0</v>
      </c>
      <c r="T237" s="224"/>
      <c r="U237" s="212">
        <f t="shared" si="16"/>
        <v>0.80969039463763837</v>
      </c>
      <c r="V237" s="196"/>
      <c r="W237" s="196"/>
      <c r="X237" s="196">
        <f t="shared" si="17"/>
        <v>685952.10489286704</v>
      </c>
      <c r="Y237" s="200">
        <f t="shared" si="18"/>
        <v>0.68595210489286707</v>
      </c>
      <c r="Z237" s="269">
        <f t="shared" si="19"/>
        <v>685952.10489286704</v>
      </c>
      <c r="AA237" s="200">
        <f t="shared" si="20"/>
        <v>0.68595210489286707</v>
      </c>
      <c r="AB237" s="255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</row>
    <row r="238" spans="1:47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132"/>
        <v>574682.81567656808</v>
      </c>
      <c r="Q238" s="196">
        <v>0</v>
      </c>
      <c r="R238" s="196">
        <f t="shared" si="133"/>
        <v>128876.60771297611</v>
      </c>
      <c r="S238" s="196">
        <v>0</v>
      </c>
      <c r="T238" s="224"/>
      <c r="U238" s="212">
        <f t="shared" si="16"/>
        <v>0.81682200048990006</v>
      </c>
      <c r="V238" s="196"/>
      <c r="W238" s="196"/>
      <c r="X238" s="196">
        <f t="shared" si="17"/>
        <v>703559.42338954424</v>
      </c>
      <c r="Y238" s="200">
        <f t="shared" si="18"/>
        <v>0.70355942338954425</v>
      </c>
      <c r="Z238" s="269">
        <f t="shared" si="19"/>
        <v>703559.42338954424</v>
      </c>
      <c r="AA238" s="200">
        <f t="shared" si="20"/>
        <v>0.70355942338954425</v>
      </c>
      <c r="AB238" s="255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</row>
    <row r="239" spans="1:47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132"/>
        <v>610595.96889865235</v>
      </c>
      <c r="Q239" s="196">
        <v>0</v>
      </c>
      <c r="R239" s="196">
        <f t="shared" si="133"/>
        <v>127209.94104630944</v>
      </c>
      <c r="S239" s="196">
        <v>0</v>
      </c>
      <c r="T239" s="224"/>
      <c r="U239" s="212">
        <f t="shared" si="16"/>
        <v>0.82758346154234663</v>
      </c>
      <c r="V239" s="196"/>
      <c r="W239" s="196"/>
      <c r="X239" s="196">
        <f t="shared" si="17"/>
        <v>737805.90994496178</v>
      </c>
      <c r="Y239" s="200">
        <f t="shared" si="18"/>
        <v>0.73780590994496176</v>
      </c>
      <c r="Z239" s="269">
        <f t="shared" si="19"/>
        <v>737805.90994496178</v>
      </c>
      <c r="AA239" s="200">
        <f t="shared" si="20"/>
        <v>0.73780590994496176</v>
      </c>
      <c r="AB239" s="255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</row>
    <row r="240" spans="1:47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132"/>
        <v>612400.65050921391</v>
      </c>
      <c r="Q240" s="196">
        <v>0</v>
      </c>
      <c r="R240" s="196">
        <f t="shared" si="133"/>
        <v>125543.27437964277</v>
      </c>
      <c r="S240" s="196">
        <v>0</v>
      </c>
      <c r="T240" s="224"/>
      <c r="U240" s="212">
        <f t="shared" si="16"/>
        <v>0.82987423550027717</v>
      </c>
      <c r="V240" s="196"/>
      <c r="W240" s="196"/>
      <c r="X240" s="196">
        <f t="shared" si="17"/>
        <v>737943.92488885671</v>
      </c>
      <c r="Y240" s="200">
        <f t="shared" si="18"/>
        <v>0.73794392488885674</v>
      </c>
      <c r="Z240" s="269">
        <f t="shared" si="19"/>
        <v>737943.92488885671</v>
      </c>
      <c r="AA240" s="200">
        <f t="shared" si="20"/>
        <v>0.73794392488885674</v>
      </c>
      <c r="AB240" s="255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</row>
    <row r="241" spans="1:47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132"/>
        <v>634489.93537567067</v>
      </c>
      <c r="Q241" s="196">
        <v>0</v>
      </c>
      <c r="R241" s="196">
        <f t="shared" si="133"/>
        <v>123876.6077129761</v>
      </c>
      <c r="S241" s="196">
        <v>0</v>
      </c>
      <c r="T241" s="224"/>
      <c r="U241" s="212">
        <f t="shared" si="16"/>
        <v>0.83665338503930298</v>
      </c>
      <c r="V241" s="196"/>
      <c r="W241" s="196"/>
      <c r="X241" s="196">
        <f t="shared" si="17"/>
        <v>758366.54308864672</v>
      </c>
      <c r="Y241" s="200">
        <f t="shared" si="18"/>
        <v>0.75836654308864671</v>
      </c>
      <c r="Z241" s="269">
        <f t="shared" si="19"/>
        <v>758366.54308864672</v>
      </c>
      <c r="AA241" s="200">
        <f t="shared" si="20"/>
        <v>0.75836654308864671</v>
      </c>
      <c r="AB241" s="255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</row>
    <row r="242" spans="1:47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132"/>
        <v>651273.50683816161</v>
      </c>
      <c r="Q242" s="196">
        <v>0</v>
      </c>
      <c r="R242" s="196">
        <f t="shared" si="133"/>
        <v>122209.94104630942</v>
      </c>
      <c r="S242" s="196">
        <v>0</v>
      </c>
      <c r="T242" s="224"/>
      <c r="U242" s="212">
        <f t="shared" si="16"/>
        <v>0.84200057366377812</v>
      </c>
      <c r="V242" s="196"/>
      <c r="W242" s="196"/>
      <c r="X242" s="196">
        <f t="shared" si="17"/>
        <v>773483.44788447104</v>
      </c>
      <c r="Y242" s="200">
        <f t="shared" si="18"/>
        <v>0.77348344788447099</v>
      </c>
      <c r="Z242" s="269">
        <f t="shared" si="19"/>
        <v>773483.44788447104</v>
      </c>
      <c r="AA242" s="200">
        <f t="shared" si="20"/>
        <v>0.77348344788447099</v>
      </c>
      <c r="AB242" s="255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</row>
    <row r="243" spans="1:47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132"/>
        <v>577822.94363212923</v>
      </c>
      <c r="Q243" s="196">
        <v>0</v>
      </c>
      <c r="R243" s="196">
        <f t="shared" si="133"/>
        <v>120543.27437964275</v>
      </c>
      <c r="S243" s="196">
        <v>0</v>
      </c>
      <c r="T243" s="224"/>
      <c r="U243" s="212">
        <f t="shared" si="16"/>
        <v>0.82739246075959128</v>
      </c>
      <c r="V243" s="196"/>
      <c r="W243" s="196"/>
      <c r="X243" s="196">
        <f t="shared" si="17"/>
        <v>698366.21801177203</v>
      </c>
      <c r="Y243" s="200">
        <f t="shared" si="18"/>
        <v>0.69836621801177201</v>
      </c>
      <c r="Z243" s="269">
        <f t="shared" si="19"/>
        <v>698366.21801177203</v>
      </c>
      <c r="AA243" s="200">
        <f t="shared" si="20"/>
        <v>0.69836621801177201</v>
      </c>
      <c r="AB243" s="255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</row>
    <row r="244" spans="1:47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132"/>
        <v>567139.26098187407</v>
      </c>
      <c r="Q244" s="196">
        <v>0</v>
      </c>
      <c r="R244" s="196">
        <f t="shared" si="133"/>
        <v>118876.60771297608</v>
      </c>
      <c r="S244" s="196">
        <v>0</v>
      </c>
      <c r="T244" s="224"/>
      <c r="U244" s="212">
        <f t="shared" si="16"/>
        <v>0.82671449285985232</v>
      </c>
      <c r="V244" s="196"/>
      <c r="W244" s="196"/>
      <c r="X244" s="196">
        <f t="shared" si="17"/>
        <v>686015.86869485013</v>
      </c>
      <c r="Y244" s="200">
        <f t="shared" si="18"/>
        <v>0.6860158686948501</v>
      </c>
      <c r="Z244" s="269">
        <f t="shared" si="19"/>
        <v>686015.86869485013</v>
      </c>
      <c r="AA244" s="200">
        <f t="shared" si="20"/>
        <v>0.6860158686948501</v>
      </c>
      <c r="AB244" s="255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</row>
    <row r="245" spans="1:47" ht="19.5" customHeight="1">
      <c r="A245" s="218" t="s">
        <v>334</v>
      </c>
      <c r="B245" s="272">
        <v>173.11000100000001</v>
      </c>
      <c r="C245" s="273">
        <v>173.30999800000001</v>
      </c>
      <c r="D245" s="273">
        <v>143.46000699999999</v>
      </c>
      <c r="E245" s="273">
        <v>154.259995</v>
      </c>
      <c r="F245" s="273">
        <v>148.838852</v>
      </c>
      <c r="G245" s="273">
        <v>1395544900</v>
      </c>
      <c r="H245" s="275" t="s">
        <v>334</v>
      </c>
      <c r="I245" s="273">
        <v>21.34</v>
      </c>
      <c r="J245" s="273">
        <v>21.385000000000002</v>
      </c>
      <c r="K245" s="273">
        <v>14.61</v>
      </c>
      <c r="L245" s="273">
        <v>16.797501</v>
      </c>
      <c r="M245" s="273">
        <v>16.645899</v>
      </c>
      <c r="N245" s="273">
        <v>217454400</v>
      </c>
      <c r="O245" s="273"/>
      <c r="P245" s="196">
        <f t="shared" si="132"/>
        <v>517799.27296784898</v>
      </c>
      <c r="Q245" s="196">
        <v>0</v>
      </c>
      <c r="R245" s="196">
        <f t="shared" si="133"/>
        <v>117209.94104630941</v>
      </c>
      <c r="S245" s="196">
        <v>0</v>
      </c>
      <c r="T245" s="274">
        <f>(P245-P233)/P233</f>
        <v>-0.1277003296819452</v>
      </c>
      <c r="U245" s="212">
        <f t="shared" si="16"/>
        <v>0.81542009397725679</v>
      </c>
      <c r="V245" s="196"/>
      <c r="W245" s="196"/>
      <c r="X245" s="196">
        <f t="shared" si="17"/>
        <v>635009.21401415835</v>
      </c>
      <c r="Y245" s="200">
        <f t="shared" si="18"/>
        <v>0.63500921401415833</v>
      </c>
      <c r="Z245" s="269">
        <f t="shared" si="19"/>
        <v>635009.21401415835</v>
      </c>
      <c r="AA245" s="200">
        <f t="shared" si="20"/>
        <v>0.63500921401415833</v>
      </c>
      <c r="AB245" s="255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</row>
    <row r="246" spans="1:47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>((P245+R245)*0.8)*D246/D245</f>
        <v>529360.24506410409</v>
      </c>
      <c r="Q246" s="196">
        <v>0</v>
      </c>
      <c r="R246" s="196">
        <f>((P245+R245)*0.2)-($S$8/12)</f>
        <v>125335.176136165</v>
      </c>
      <c r="S246" s="196">
        <v>0</v>
      </c>
      <c r="T246" s="224"/>
      <c r="U246" s="212">
        <f t="shared" si="16"/>
        <v>0.80855956513887783</v>
      </c>
      <c r="V246" s="196"/>
      <c r="W246" s="196"/>
      <c r="X246" s="196">
        <f t="shared" si="17"/>
        <v>654695.42120026913</v>
      </c>
      <c r="Y246" s="200">
        <f t="shared" si="18"/>
        <v>0.65469542120026913</v>
      </c>
      <c r="Z246" s="269">
        <f t="shared" si="19"/>
        <v>654695.42120026913</v>
      </c>
      <c r="AA246" s="200">
        <f t="shared" si="20"/>
        <v>0.65469542120026913</v>
      </c>
      <c r="AB246" s="255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</row>
    <row r="247" spans="1:47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ref="P247:P257" si="134">P246*D247/D246</f>
        <v>589842.37592238723</v>
      </c>
      <c r="Q247" s="196">
        <v>0</v>
      </c>
      <c r="R247" s="196">
        <f t="shared" ref="R247:R257" si="135">R246-($S$8/12)</f>
        <v>123668.50946949833</v>
      </c>
      <c r="S247" s="196">
        <v>0</v>
      </c>
      <c r="T247" s="224"/>
      <c r="U247" s="212">
        <f t="shared" si="16"/>
        <v>0.82667607180011671</v>
      </c>
      <c r="V247" s="196"/>
      <c r="W247" s="196"/>
      <c r="X247" s="196">
        <f t="shared" si="17"/>
        <v>713510.88539188553</v>
      </c>
      <c r="Y247" s="200">
        <f t="shared" si="18"/>
        <v>0.71351088539188556</v>
      </c>
      <c r="Z247" s="269">
        <f t="shared" si="19"/>
        <v>713510.88539188553</v>
      </c>
      <c r="AA247" s="200">
        <f t="shared" si="20"/>
        <v>0.71351088539188556</v>
      </c>
      <c r="AB247" s="255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</row>
    <row r="248" spans="1:47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134"/>
        <v>599651.20599008887</v>
      </c>
      <c r="Q248" s="196">
        <v>0</v>
      </c>
      <c r="R248" s="196">
        <f t="shared" si="135"/>
        <v>122001.84280283166</v>
      </c>
      <c r="S248" s="196">
        <v>0</v>
      </c>
      <c r="T248" s="224"/>
      <c r="U248" s="212">
        <f t="shared" si="16"/>
        <v>0.83094113853340035</v>
      </c>
      <c r="V248" s="196"/>
      <c r="W248" s="196"/>
      <c r="X248" s="196">
        <f t="shared" si="17"/>
        <v>721653.04879292054</v>
      </c>
      <c r="Y248" s="200">
        <f t="shared" si="18"/>
        <v>0.72165304879292058</v>
      </c>
      <c r="Z248" s="269">
        <f t="shared" si="19"/>
        <v>721653.04879292054</v>
      </c>
      <c r="AA248" s="200">
        <f t="shared" si="20"/>
        <v>0.72165304879292058</v>
      </c>
      <c r="AB248" s="255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</row>
    <row r="249" spans="1:47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134"/>
        <v>640126.09818080533</v>
      </c>
      <c r="Q249" s="196">
        <v>0</v>
      </c>
      <c r="R249" s="196">
        <f t="shared" si="135"/>
        <v>120335.17613616498</v>
      </c>
      <c r="S249" s="196">
        <v>0</v>
      </c>
      <c r="T249" s="224"/>
      <c r="U249" s="212">
        <f t="shared" si="16"/>
        <v>0.84176028392208746</v>
      </c>
      <c r="V249" s="196"/>
      <c r="W249" s="196"/>
      <c r="X249" s="196">
        <f t="shared" si="17"/>
        <v>760461.27431697026</v>
      </c>
      <c r="Y249" s="200">
        <f t="shared" si="18"/>
        <v>0.7604612743169703</v>
      </c>
      <c r="Z249" s="269">
        <f t="shared" si="19"/>
        <v>760461.27431697026</v>
      </c>
      <c r="AA249" s="200">
        <f t="shared" si="20"/>
        <v>0.7604612743169703</v>
      </c>
      <c r="AB249" s="255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</row>
    <row r="250" spans="1:47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134"/>
        <v>615692.42145984643</v>
      </c>
      <c r="Q250" s="196">
        <v>0</v>
      </c>
      <c r="R250" s="196">
        <f t="shared" si="135"/>
        <v>118668.50946949831</v>
      </c>
      <c r="S250" s="196">
        <v>0</v>
      </c>
      <c r="T250" s="224"/>
      <c r="U250" s="212">
        <f t="shared" si="16"/>
        <v>0.83840574236524057</v>
      </c>
      <c r="V250" s="196"/>
      <c r="W250" s="196"/>
      <c r="X250" s="196">
        <f t="shared" si="17"/>
        <v>734360.93092934473</v>
      </c>
      <c r="Y250" s="200">
        <f t="shared" si="18"/>
        <v>0.73436093092934474</v>
      </c>
      <c r="Z250" s="269">
        <f t="shared" si="19"/>
        <v>734360.93092934473</v>
      </c>
      <c r="AA250" s="200">
        <f t="shared" si="20"/>
        <v>0.73436093092934474</v>
      </c>
      <c r="AB250" s="255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</row>
    <row r="251" spans="1:47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134"/>
        <v>599403.35676249315</v>
      </c>
      <c r="Q251" s="196">
        <v>0</v>
      </c>
      <c r="R251" s="196">
        <f t="shared" si="135"/>
        <v>117001.84280283164</v>
      </c>
      <c r="S251" s="196">
        <v>0</v>
      </c>
      <c r="T251" s="224"/>
      <c r="U251" s="212">
        <f t="shared" si="16"/>
        <v>0.83668203012230802</v>
      </c>
      <c r="V251" s="196"/>
      <c r="W251" s="196"/>
      <c r="X251" s="196">
        <f t="shared" si="17"/>
        <v>716405.19956532482</v>
      </c>
      <c r="Y251" s="200">
        <f t="shared" si="18"/>
        <v>0.71640519956532478</v>
      </c>
      <c r="Z251" s="269">
        <f t="shared" si="19"/>
        <v>716405.19956532482</v>
      </c>
      <c r="AA251" s="200">
        <f t="shared" si="20"/>
        <v>0.71640519956532478</v>
      </c>
      <c r="AB251" s="255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</row>
    <row r="252" spans="1:47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134"/>
        <v>667073.93321698776</v>
      </c>
      <c r="Q252" s="196">
        <v>0</v>
      </c>
      <c r="R252" s="196">
        <f t="shared" si="135"/>
        <v>115335.17613616497</v>
      </c>
      <c r="S252" s="196">
        <v>0</v>
      </c>
      <c r="T252" s="224"/>
      <c r="U252" s="212">
        <f t="shared" si="16"/>
        <v>0.85258968133497715</v>
      </c>
      <c r="V252" s="196"/>
      <c r="W252" s="196"/>
      <c r="X252" s="196">
        <f t="shared" si="17"/>
        <v>782409.10935315269</v>
      </c>
      <c r="Y252" s="200">
        <f t="shared" si="18"/>
        <v>0.78240910935315267</v>
      </c>
      <c r="Z252" s="269">
        <f t="shared" si="19"/>
        <v>782409.10935315269</v>
      </c>
      <c r="AA252" s="200">
        <f t="shared" si="20"/>
        <v>0.78240910935315267</v>
      </c>
      <c r="AB252" s="255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</row>
    <row r="253" spans="1:47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134"/>
        <v>634566.53391246276</v>
      </c>
      <c r="Q253" s="196">
        <v>0</v>
      </c>
      <c r="R253" s="196">
        <f t="shared" si="135"/>
        <v>113668.5094694983</v>
      </c>
      <c r="S253" s="196">
        <v>0</v>
      </c>
      <c r="T253" s="224"/>
      <c r="U253" s="212">
        <f t="shared" si="16"/>
        <v>0.84808448832371452</v>
      </c>
      <c r="V253" s="196"/>
      <c r="W253" s="196"/>
      <c r="X253" s="196">
        <f t="shared" si="17"/>
        <v>748235.04338196106</v>
      </c>
      <c r="Y253" s="200">
        <f t="shared" si="18"/>
        <v>0.74823504338196112</v>
      </c>
      <c r="Z253" s="269">
        <f t="shared" si="19"/>
        <v>748235.04338196106</v>
      </c>
      <c r="AA253" s="200">
        <f t="shared" si="20"/>
        <v>0.74823504338196112</v>
      </c>
      <c r="AB253" s="255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</row>
    <row r="254" spans="1:47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134"/>
        <v>655211.20033978822</v>
      </c>
      <c r="Q254" s="196">
        <v>0</v>
      </c>
      <c r="R254" s="196">
        <f t="shared" si="135"/>
        <v>112001.84280283163</v>
      </c>
      <c r="S254" s="196">
        <v>0</v>
      </c>
      <c r="T254" s="224"/>
      <c r="U254" s="212">
        <f t="shared" si="16"/>
        <v>0.85401467844699919</v>
      </c>
      <c r="V254" s="196"/>
      <c r="W254" s="196"/>
      <c r="X254" s="196">
        <f t="shared" si="17"/>
        <v>767213.04314261989</v>
      </c>
      <c r="Y254" s="200">
        <f t="shared" si="18"/>
        <v>0.76721304314261984</v>
      </c>
      <c r="Z254" s="269">
        <f t="shared" si="19"/>
        <v>767213.04314261989</v>
      </c>
      <c r="AA254" s="200">
        <f t="shared" si="20"/>
        <v>0.76721304314261984</v>
      </c>
      <c r="AB254" s="255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</row>
    <row r="255" spans="1:47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134"/>
        <v>643844.27215101861</v>
      </c>
      <c r="Q255" s="196">
        <v>0</v>
      </c>
      <c r="R255" s="196">
        <f t="shared" si="135"/>
        <v>110335.17613616496</v>
      </c>
      <c r="S255" s="196">
        <v>0</v>
      </c>
      <c r="T255" s="224"/>
      <c r="U255" s="212">
        <f t="shared" si="16"/>
        <v>0.85370169342754287</v>
      </c>
      <c r="V255" s="196"/>
      <c r="W255" s="196"/>
      <c r="X255" s="196">
        <f t="shared" si="17"/>
        <v>754179.44828718354</v>
      </c>
      <c r="Y255" s="200">
        <f t="shared" si="18"/>
        <v>0.75417944828718353</v>
      </c>
      <c r="Z255" s="269">
        <f t="shared" si="19"/>
        <v>754179.44828718354</v>
      </c>
      <c r="AA255" s="200">
        <f t="shared" si="20"/>
        <v>0.75417944828718353</v>
      </c>
      <c r="AB255" s="255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</row>
    <row r="256" spans="1:47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134"/>
        <v>699829.18174910848</v>
      </c>
      <c r="Q256" s="196">
        <v>0</v>
      </c>
      <c r="R256" s="196">
        <f t="shared" si="135"/>
        <v>108668.50946949828</v>
      </c>
      <c r="S256" s="196">
        <v>0</v>
      </c>
      <c r="T256" s="224"/>
      <c r="U256" s="212">
        <f t="shared" si="16"/>
        <v>0.86559205963135422</v>
      </c>
      <c r="V256" s="196"/>
      <c r="W256" s="196"/>
      <c r="X256" s="196">
        <f t="shared" si="17"/>
        <v>808497.69121860678</v>
      </c>
      <c r="Y256" s="200">
        <f t="shared" si="18"/>
        <v>0.80849769121860682</v>
      </c>
      <c r="Z256" s="269">
        <f t="shared" si="19"/>
        <v>808497.69121860678</v>
      </c>
      <c r="AA256" s="200">
        <f t="shared" si="20"/>
        <v>0.80849769121860682</v>
      </c>
      <c r="AB256" s="255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</row>
    <row r="257" spans="1:47" ht="19.5" customHeight="1">
      <c r="A257" s="218" t="s">
        <v>346</v>
      </c>
      <c r="B257" s="272">
        <v>205.11000100000001</v>
      </c>
      <c r="C257" s="273">
        <v>214.55999800000001</v>
      </c>
      <c r="D257" s="273">
        <v>199.229996</v>
      </c>
      <c r="E257" s="273">
        <v>212.61000100000001</v>
      </c>
      <c r="F257" s="273">
        <v>206.97178600000001</v>
      </c>
      <c r="G257" s="273">
        <v>429951100</v>
      </c>
      <c r="H257" s="275" t="s">
        <v>346</v>
      </c>
      <c r="I257" s="273">
        <v>28.337499999999999</v>
      </c>
      <c r="J257" s="273">
        <v>31.047501</v>
      </c>
      <c r="K257" s="273">
        <v>26.717500999999999</v>
      </c>
      <c r="L257" s="273">
        <v>30.4725</v>
      </c>
      <c r="M257" s="273">
        <v>30.252146</v>
      </c>
      <c r="N257" s="273">
        <v>74275600</v>
      </c>
      <c r="O257" s="273"/>
      <c r="P257" s="196">
        <f t="shared" si="134"/>
        <v>705494.92259820644</v>
      </c>
      <c r="Q257" s="196">
        <v>0</v>
      </c>
      <c r="R257" s="196">
        <f t="shared" si="135"/>
        <v>107001.84280283161</v>
      </c>
      <c r="S257" s="196">
        <v>0</v>
      </c>
      <c r="T257" s="274">
        <f>(P257-P245)/P245</f>
        <v>0.3624872792009729</v>
      </c>
      <c r="U257" s="212">
        <f t="shared" si="16"/>
        <v>0.86830489995856552</v>
      </c>
      <c r="V257" s="196"/>
      <c r="W257" s="196"/>
      <c r="X257" s="196">
        <f t="shared" si="17"/>
        <v>812496.76540103811</v>
      </c>
      <c r="Y257" s="200">
        <f t="shared" si="18"/>
        <v>0.8124967654010381</v>
      </c>
      <c r="Z257" s="269">
        <f t="shared" si="19"/>
        <v>812496.76540103811</v>
      </c>
      <c r="AA257" s="200">
        <f t="shared" si="20"/>
        <v>0.8124967654010381</v>
      </c>
      <c r="AB257" s="255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</row>
    <row r="258" spans="1:47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>((P257+R257)*0.8)*D258/D257</f>
        <v>692443.1903364599</v>
      </c>
      <c r="Q258" s="196">
        <v>0</v>
      </c>
      <c r="R258" s="196">
        <f>((P257+R257)*0.2)-($S$8/12)</f>
        <v>160832.68641354097</v>
      </c>
      <c r="S258" s="196">
        <v>0</v>
      </c>
      <c r="T258" s="224"/>
      <c r="U258" s="212">
        <f t="shared" si="16"/>
        <v>0.81151150431425711</v>
      </c>
      <c r="V258" s="196"/>
      <c r="W258" s="196"/>
      <c r="X258" s="196">
        <f t="shared" si="17"/>
        <v>853275.87675000087</v>
      </c>
      <c r="Y258" s="200">
        <f t="shared" si="18"/>
        <v>0.85327587675000083</v>
      </c>
      <c r="Z258" s="269">
        <f t="shared" si="19"/>
        <v>853275.87675000087</v>
      </c>
      <c r="AA258" s="200">
        <f t="shared" si="20"/>
        <v>0.85327587675000083</v>
      </c>
      <c r="AB258" s="255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</row>
    <row r="259" spans="1:47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ref="P259:P269" si="136">P258*D259/D258</f>
        <v>646539.11803333159</v>
      </c>
      <c r="Q259" s="196">
        <v>0</v>
      </c>
      <c r="R259" s="196">
        <f t="shared" ref="R259:R269" si="137">R258-($S$8/12)</f>
        <v>159166.01974687431</v>
      </c>
      <c r="S259" s="196">
        <v>0</v>
      </c>
      <c r="T259" s="224"/>
      <c r="U259" s="212">
        <f t="shared" si="16"/>
        <v>0.80245127865835408</v>
      </c>
      <c r="V259" s="196"/>
      <c r="W259" s="196"/>
      <c r="X259" s="196">
        <f t="shared" si="17"/>
        <v>805705.13778020593</v>
      </c>
      <c r="Y259" s="200">
        <f t="shared" si="18"/>
        <v>0.80570513778020592</v>
      </c>
      <c r="Z259" s="269">
        <f t="shared" si="19"/>
        <v>805705.13778020593</v>
      </c>
      <c r="AA259" s="200">
        <f t="shared" si="20"/>
        <v>0.80570513778020592</v>
      </c>
      <c r="AB259" s="255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</row>
    <row r="260" spans="1:47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136"/>
        <v>538092.00831431383</v>
      </c>
      <c r="Q260" s="196">
        <v>0</v>
      </c>
      <c r="R260" s="196">
        <f t="shared" si="137"/>
        <v>157499.35308020766</v>
      </c>
      <c r="S260" s="196">
        <v>0</v>
      </c>
      <c r="T260" s="224"/>
      <c r="U260" s="212">
        <f t="shared" si="16"/>
        <v>0.77357488631766069</v>
      </c>
      <c r="V260" s="196"/>
      <c r="W260" s="196"/>
      <c r="X260" s="196">
        <f t="shared" si="17"/>
        <v>695591.36139452155</v>
      </c>
      <c r="Y260" s="200">
        <f t="shared" si="18"/>
        <v>0.6955913613945216</v>
      </c>
      <c r="Z260" s="269">
        <f t="shared" si="19"/>
        <v>695591.36139452155</v>
      </c>
      <c r="AA260" s="200">
        <f t="shared" si="20"/>
        <v>0.6955913613945216</v>
      </c>
      <c r="AB260" s="255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</row>
    <row r="261" spans="1:47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136"/>
        <v>590064.42304171331</v>
      </c>
      <c r="Q261" s="196">
        <v>0</v>
      </c>
      <c r="R261" s="196">
        <f t="shared" si="137"/>
        <v>155832.686413541</v>
      </c>
      <c r="S261" s="196">
        <v>0</v>
      </c>
      <c r="T261" s="224"/>
      <c r="U261" s="212">
        <f t="shared" si="16"/>
        <v>0.79108018460166829</v>
      </c>
      <c r="V261" s="196"/>
      <c r="W261" s="196"/>
      <c r="X261" s="196">
        <f t="shared" si="17"/>
        <v>745897.10945525428</v>
      </c>
      <c r="Y261" s="200">
        <f t="shared" si="18"/>
        <v>0.74589710945525423</v>
      </c>
      <c r="Z261" s="269">
        <f t="shared" si="19"/>
        <v>745897.10945525428</v>
      </c>
      <c r="AA261" s="200">
        <f t="shared" si="20"/>
        <v>0.74589710945525423</v>
      </c>
      <c r="AB261" s="255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</row>
    <row r="262" spans="1:47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136"/>
        <v>688789.10402220103</v>
      </c>
      <c r="Q262" s="196">
        <v>0</v>
      </c>
      <c r="R262" s="196">
        <f t="shared" si="137"/>
        <v>154166.01974687434</v>
      </c>
      <c r="S262" s="196">
        <v>0</v>
      </c>
      <c r="T262" s="224"/>
      <c r="U262" s="212">
        <f t="shared" si="16"/>
        <v>0.81711242342586721</v>
      </c>
      <c r="V262" s="196"/>
      <c r="W262" s="196"/>
      <c r="X262" s="196">
        <f t="shared" si="17"/>
        <v>842955.12376907538</v>
      </c>
      <c r="Y262" s="200">
        <f t="shared" si="18"/>
        <v>0.84295512376907533</v>
      </c>
      <c r="Z262" s="269">
        <f t="shared" si="19"/>
        <v>842955.12376907538</v>
      </c>
      <c r="AA262" s="200">
        <f t="shared" si="20"/>
        <v>0.84295512376907533</v>
      </c>
      <c r="AB262" s="255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</row>
    <row r="263" spans="1:47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136"/>
        <v>755181.9741034382</v>
      </c>
      <c r="Q263" s="196">
        <v>0</v>
      </c>
      <c r="R263" s="196">
        <f t="shared" si="137"/>
        <v>152499.35308020769</v>
      </c>
      <c r="S263" s="196">
        <v>0</v>
      </c>
      <c r="T263" s="224"/>
      <c r="U263" s="212">
        <f t="shared" si="16"/>
        <v>0.83199020568883708</v>
      </c>
      <c r="V263" s="196"/>
      <c r="W263" s="196"/>
      <c r="X263" s="196">
        <f t="shared" si="17"/>
        <v>907681.32718364592</v>
      </c>
      <c r="Y263" s="200">
        <f t="shared" si="18"/>
        <v>0.90768132718364591</v>
      </c>
      <c r="Z263" s="269">
        <f t="shared" si="19"/>
        <v>907681.32718364592</v>
      </c>
      <c r="AA263" s="200">
        <f t="shared" si="20"/>
        <v>0.90768132718364591</v>
      </c>
      <c r="AB263" s="255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</row>
    <row r="264" spans="1:47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136"/>
        <v>806110.35065335082</v>
      </c>
      <c r="Q264" s="196">
        <v>0</v>
      </c>
      <c r="R264" s="196">
        <f t="shared" si="137"/>
        <v>150832.68641354103</v>
      </c>
      <c r="S264" s="196">
        <v>0</v>
      </c>
      <c r="T264" s="224"/>
      <c r="U264" s="212">
        <f t="shared" si="16"/>
        <v>0.84238070546408339</v>
      </c>
      <c r="V264" s="196"/>
      <c r="W264" s="196"/>
      <c r="X264" s="196">
        <f t="shared" si="17"/>
        <v>956943.03706689179</v>
      </c>
      <c r="Y264" s="200">
        <f t="shared" si="18"/>
        <v>0.95694303706689177</v>
      </c>
      <c r="Z264" s="269">
        <f t="shared" si="19"/>
        <v>956943.03706689179</v>
      </c>
      <c r="AA264" s="200">
        <f t="shared" si="20"/>
        <v>0.95694303706689177</v>
      </c>
      <c r="AB264" s="255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</row>
    <row r="265" spans="1:47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136"/>
        <v>863368.07672499516</v>
      </c>
      <c r="Q265" s="196">
        <v>0</v>
      </c>
      <c r="R265" s="196">
        <f t="shared" si="137"/>
        <v>149166.01974687437</v>
      </c>
      <c r="S265" s="196">
        <v>0</v>
      </c>
      <c r="T265" s="224"/>
      <c r="U265" s="212">
        <f t="shared" si="16"/>
        <v>0.85268049711448057</v>
      </c>
      <c r="V265" s="196"/>
      <c r="W265" s="196"/>
      <c r="X265" s="196">
        <f t="shared" si="17"/>
        <v>1012534.0964718695</v>
      </c>
      <c r="Y265" s="200">
        <f t="shared" si="18"/>
        <v>1.0125340964718694</v>
      </c>
      <c r="Z265" s="269">
        <f t="shared" si="19"/>
        <v>1012534.0964718695</v>
      </c>
      <c r="AA265" s="200">
        <f t="shared" si="20"/>
        <v>1.0125340964718694</v>
      </c>
      <c r="AB265" s="255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</row>
    <row r="266" spans="1:47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136"/>
        <v>848621.29480146186</v>
      </c>
      <c r="Q266" s="196">
        <v>0</v>
      </c>
      <c r="R266" s="196">
        <f t="shared" si="137"/>
        <v>147499.35308020771</v>
      </c>
      <c r="S266" s="196">
        <v>0</v>
      </c>
      <c r="T266" s="224"/>
      <c r="U266" s="212">
        <f t="shared" si="16"/>
        <v>0.85192621657439094</v>
      </c>
      <c r="V266" s="196"/>
      <c r="W266" s="196"/>
      <c r="X266" s="196">
        <f t="shared" si="17"/>
        <v>996120.64788166957</v>
      </c>
      <c r="Y266" s="200">
        <f t="shared" si="18"/>
        <v>0.99612064788166954</v>
      </c>
      <c r="Z266" s="269">
        <f t="shared" si="19"/>
        <v>996120.64788166957</v>
      </c>
      <c r="AA266" s="200">
        <f t="shared" si="20"/>
        <v>0.99612064788166954</v>
      </c>
      <c r="AB266" s="255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</row>
    <row r="267" spans="1:47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136"/>
        <v>871328.70021493197</v>
      </c>
      <c r="Q267" s="196">
        <v>0</v>
      </c>
      <c r="R267" s="196">
        <f t="shared" si="137"/>
        <v>145832.68641354106</v>
      </c>
      <c r="S267" s="196">
        <v>0</v>
      </c>
      <c r="T267" s="224"/>
      <c r="U267" s="212">
        <f t="shared" si="16"/>
        <v>0.85662777969096493</v>
      </c>
      <c r="V267" s="196"/>
      <c r="W267" s="196"/>
      <c r="X267" s="196">
        <f t="shared" si="17"/>
        <v>1017161.3866284731</v>
      </c>
      <c r="Y267" s="200">
        <f t="shared" si="18"/>
        <v>1.017161386628473</v>
      </c>
      <c r="Z267" s="269">
        <f t="shared" si="19"/>
        <v>1017161.3866284731</v>
      </c>
      <c r="AA267" s="200">
        <f t="shared" si="20"/>
        <v>1.017161386628473</v>
      </c>
      <c r="AB267" s="255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</row>
    <row r="268" spans="1:47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136"/>
        <v>871002.42584600358</v>
      </c>
      <c r="Q268" s="196">
        <v>0</v>
      </c>
      <c r="R268" s="196">
        <f t="shared" si="137"/>
        <v>144166.0197468744</v>
      </c>
      <c r="S268" s="196">
        <v>0</v>
      </c>
      <c r="T268" s="224"/>
      <c r="U268" s="212">
        <f t="shared" si="16"/>
        <v>0.85798808033017748</v>
      </c>
      <c r="V268" s="196"/>
      <c r="W268" s="196"/>
      <c r="X268" s="196">
        <f t="shared" si="17"/>
        <v>1015168.4455928779</v>
      </c>
      <c r="Y268" s="200">
        <f t="shared" si="18"/>
        <v>1.015168445592878</v>
      </c>
      <c r="Z268" s="269">
        <f t="shared" si="19"/>
        <v>1015168.4455928779</v>
      </c>
      <c r="AA268" s="200">
        <f t="shared" si="20"/>
        <v>1.015168445592878</v>
      </c>
      <c r="AB268" s="255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</row>
    <row r="269" spans="1:47" ht="19.5" customHeight="1">
      <c r="A269" s="218" t="s">
        <v>358</v>
      </c>
      <c r="B269" s="272">
        <v>301.97000100000002</v>
      </c>
      <c r="C269" s="273">
        <v>314.69000199999999</v>
      </c>
      <c r="D269" s="273">
        <v>298.08999599999999</v>
      </c>
      <c r="E269" s="273">
        <v>313.73998999999998</v>
      </c>
      <c r="F269" s="273">
        <v>307.26773100000003</v>
      </c>
      <c r="G269" s="273">
        <v>569870600</v>
      </c>
      <c r="H269" s="275" t="s">
        <v>358</v>
      </c>
      <c r="I269" s="273">
        <v>53.255001</v>
      </c>
      <c r="J269" s="273">
        <v>57.959999000000003</v>
      </c>
      <c r="K269" s="273">
        <v>51.880001</v>
      </c>
      <c r="L269" s="273">
        <v>57.555</v>
      </c>
      <c r="M269" s="273">
        <v>57.168526</v>
      </c>
      <c r="N269" s="273">
        <v>56182800</v>
      </c>
      <c r="O269" s="273"/>
      <c r="P269" s="196">
        <f t="shared" si="136"/>
        <v>972532.90131435206</v>
      </c>
      <c r="Q269" s="196">
        <v>0</v>
      </c>
      <c r="R269" s="196">
        <f t="shared" si="137"/>
        <v>142499.35308020774</v>
      </c>
      <c r="S269" s="196">
        <v>0</v>
      </c>
      <c r="T269" s="274">
        <f>(P269-P257)/P257</f>
        <v>0.37851155290061406</v>
      </c>
      <c r="U269" s="212">
        <f t="shared" si="16"/>
        <v>0.87220158652936719</v>
      </c>
      <c r="V269" s="196"/>
      <c r="W269" s="196"/>
      <c r="X269" s="196">
        <f t="shared" si="17"/>
        <v>1115032.2543945599</v>
      </c>
      <c r="Y269" s="200">
        <f t="shared" si="18"/>
        <v>1.1150322543945599</v>
      </c>
      <c r="Z269" s="269">
        <f t="shared" si="19"/>
        <v>1115032.2543945599</v>
      </c>
      <c r="AA269" s="200">
        <f t="shared" si="20"/>
        <v>1.1150322543945599</v>
      </c>
      <c r="AB269" s="255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</row>
    <row r="270" spans="1:47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>((P269+R269)*0.8)*D270/D269</f>
        <v>913242.41714144906</v>
      </c>
      <c r="Q270" s="196">
        <v>0</v>
      </c>
      <c r="R270" s="196">
        <f>((P269+R269)*0.2)-($S$8/12)</f>
        <v>221339.78421224534</v>
      </c>
      <c r="S270" s="196">
        <v>0</v>
      </c>
      <c r="T270" s="224"/>
      <c r="U270" s="212">
        <f t="shared" si="16"/>
        <v>0.80491516264915841</v>
      </c>
      <c r="V270" s="196"/>
      <c r="W270" s="196"/>
      <c r="X270" s="196">
        <f t="shared" si="17"/>
        <v>1134582.2013536943</v>
      </c>
      <c r="Y270" s="200">
        <f t="shared" si="18"/>
        <v>1.1345822013536944</v>
      </c>
      <c r="Z270" s="269">
        <f t="shared" si="19"/>
        <v>1134582.2013536943</v>
      </c>
      <c r="AA270" s="200">
        <f t="shared" si="20"/>
        <v>1.1345822013536944</v>
      </c>
      <c r="AB270" s="255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</row>
    <row r="271" spans="1:47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ref="P271:P281" si="138">P270*D271/D270</f>
        <v>930299.54033436824</v>
      </c>
      <c r="Q271" s="196">
        <v>0</v>
      </c>
      <c r="R271" s="196">
        <f t="shared" ref="R271:R281" si="139">R270-($S$8/12)</f>
        <v>219673.11754557869</v>
      </c>
      <c r="S271" s="196">
        <v>0</v>
      </c>
      <c r="T271" s="224"/>
      <c r="U271" s="212">
        <f t="shared" si="16"/>
        <v>0.80897535603101978</v>
      </c>
      <c r="V271" s="196"/>
      <c r="W271" s="196"/>
      <c r="X271" s="196">
        <f t="shared" si="17"/>
        <v>1149972.657879947</v>
      </c>
      <c r="Y271" s="200">
        <f t="shared" si="18"/>
        <v>1.149972657879947</v>
      </c>
      <c r="Z271" s="269">
        <f t="shared" si="19"/>
        <v>1149972.657879947</v>
      </c>
      <c r="AA271" s="200">
        <f t="shared" si="20"/>
        <v>1.149972657879947</v>
      </c>
      <c r="AB271" s="255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</row>
    <row r="272" spans="1:47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138"/>
        <v>890110.6696651408</v>
      </c>
      <c r="Q272" s="196">
        <v>0</v>
      </c>
      <c r="R272" s="196">
        <f t="shared" si="139"/>
        <v>218006.45087891203</v>
      </c>
      <c r="S272" s="196">
        <v>0</v>
      </c>
      <c r="T272" s="224"/>
      <c r="U272" s="212">
        <f t="shared" si="16"/>
        <v>0.80326407124557608</v>
      </c>
      <c r="V272" s="196"/>
      <c r="W272" s="196"/>
      <c r="X272" s="196">
        <f t="shared" si="17"/>
        <v>1108117.1205440529</v>
      </c>
      <c r="Y272" s="200">
        <f t="shared" si="18"/>
        <v>1.108117120544053</v>
      </c>
      <c r="Z272" s="269">
        <f t="shared" si="19"/>
        <v>1108117.1205440529</v>
      </c>
      <c r="AA272" s="200">
        <f t="shared" si="20"/>
        <v>1.108117120544053</v>
      </c>
      <c r="AB272" s="255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</row>
    <row r="273" spans="1:47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138"/>
        <v>965999.70382378984</v>
      </c>
      <c r="Q273" s="196">
        <v>0</v>
      </c>
      <c r="R273" s="196">
        <f t="shared" si="139"/>
        <v>216339.78421224537</v>
      </c>
      <c r="S273" s="196">
        <v>0</v>
      </c>
      <c r="T273" s="224"/>
      <c r="U273" s="212">
        <f t="shared" si="16"/>
        <v>0.817023971201703</v>
      </c>
      <c r="V273" s="196"/>
      <c r="W273" s="196"/>
      <c r="X273" s="196">
        <f t="shared" si="17"/>
        <v>1182339.4880360351</v>
      </c>
      <c r="Y273" s="200">
        <f t="shared" si="18"/>
        <v>1.1823394880360352</v>
      </c>
      <c r="Z273" s="269">
        <f t="shared" si="19"/>
        <v>1182339.4880360351</v>
      </c>
      <c r="AA273" s="200">
        <f t="shared" si="20"/>
        <v>1.1823394880360352</v>
      </c>
      <c r="AB273" s="255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</row>
    <row r="274" spans="1:47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138"/>
        <v>945620.97921241447</v>
      </c>
      <c r="Q274" s="196">
        <v>0</v>
      </c>
      <c r="R274" s="196">
        <f t="shared" si="139"/>
        <v>214673.11754557872</v>
      </c>
      <c r="S274" s="196">
        <v>0</v>
      </c>
      <c r="T274" s="224"/>
      <c r="U274" s="212">
        <f t="shared" si="16"/>
        <v>0.81498387508356529</v>
      </c>
      <c r="V274" s="196"/>
      <c r="W274" s="196"/>
      <c r="X274" s="196">
        <f t="shared" si="17"/>
        <v>1160294.0967579931</v>
      </c>
      <c r="Y274" s="200">
        <f t="shared" si="18"/>
        <v>1.1602940967579931</v>
      </c>
      <c r="Z274" s="269">
        <f t="shared" si="19"/>
        <v>1160294.0967579931</v>
      </c>
      <c r="AA274" s="200">
        <f t="shared" si="20"/>
        <v>1.1602940967579931</v>
      </c>
      <c r="AB274" s="255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</row>
    <row r="275" spans="1:47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138"/>
        <v>982368.52566528623</v>
      </c>
      <c r="Q275" s="196">
        <v>0</v>
      </c>
      <c r="R275" s="196">
        <f t="shared" si="139"/>
        <v>213006.45087891206</v>
      </c>
      <c r="S275" s="196">
        <v>0</v>
      </c>
      <c r="T275" s="224"/>
      <c r="U275" s="212">
        <f t="shared" ref="U275:U307" si="140">P275/(P275+R275)</f>
        <v>0.82180783849540762</v>
      </c>
      <c r="V275" s="196"/>
      <c r="W275" s="196"/>
      <c r="X275" s="196">
        <f t="shared" ref="X275:X307" si="141">P275+Q275+R275</f>
        <v>1195374.9765441983</v>
      </c>
      <c r="Y275" s="200">
        <f t="shared" ref="Y275:Y307" si="142">X275/1000000</f>
        <v>1.1953749765441983</v>
      </c>
      <c r="Z275" s="269">
        <f t="shared" ref="Z275:Z307" si="143">SUM(P275:S275)</f>
        <v>1195374.9765441983</v>
      </c>
      <c r="AA275" s="200">
        <f t="shared" ref="AA275:AA307" si="144">Z275/1000000</f>
        <v>1.1953749765441983</v>
      </c>
      <c r="AB275" s="255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</row>
    <row r="276" spans="1:47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si="138"/>
        <v>1053469.6773181241</v>
      </c>
      <c r="Q276" s="196">
        <v>0</v>
      </c>
      <c r="R276" s="196">
        <f t="shared" si="139"/>
        <v>211339.7842122454</v>
      </c>
      <c r="S276" s="196">
        <v>0</v>
      </c>
      <c r="T276" s="224"/>
      <c r="U276" s="212">
        <f t="shared" si="140"/>
        <v>0.83290780893073602</v>
      </c>
      <c r="V276" s="196"/>
      <c r="W276" s="196"/>
      <c r="X276" s="196">
        <f t="shared" si="141"/>
        <v>1264809.4615303695</v>
      </c>
      <c r="Y276" s="200">
        <f t="shared" si="142"/>
        <v>1.2648094615303695</v>
      </c>
      <c r="Z276" s="269">
        <f t="shared" si="143"/>
        <v>1264809.4615303695</v>
      </c>
      <c r="AA276" s="200">
        <f t="shared" si="144"/>
        <v>1.2648094615303695</v>
      </c>
      <c r="AB276" s="255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</row>
    <row r="277" spans="1:47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38"/>
        <v>1077169.9973630123</v>
      </c>
      <c r="Q277" s="196">
        <v>0</v>
      </c>
      <c r="R277" s="196">
        <f t="shared" si="139"/>
        <v>209673.11754557875</v>
      </c>
      <c r="S277" s="196">
        <v>0</v>
      </c>
      <c r="T277" s="224"/>
      <c r="U277" s="212">
        <f t="shared" si="140"/>
        <v>0.83706396287439244</v>
      </c>
      <c r="V277" s="196"/>
      <c r="W277" s="196"/>
      <c r="X277" s="196">
        <f t="shared" si="141"/>
        <v>1286843.1149085909</v>
      </c>
      <c r="Y277" s="200">
        <f t="shared" si="142"/>
        <v>1.2868431149085908</v>
      </c>
      <c r="Z277" s="269">
        <f t="shared" si="143"/>
        <v>1286843.1149085909</v>
      </c>
      <c r="AA277" s="200">
        <f t="shared" si="144"/>
        <v>1.2868431149085908</v>
      </c>
      <c r="AB277" s="255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</row>
    <row r="278" spans="1:47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38"/>
        <v>1068611.5738939212</v>
      </c>
      <c r="Q278" s="196">
        <v>0</v>
      </c>
      <c r="R278" s="196">
        <f t="shared" si="139"/>
        <v>208006.45087891209</v>
      </c>
      <c r="S278" s="196">
        <v>0</v>
      </c>
      <c r="T278" s="224"/>
      <c r="U278" s="212">
        <f t="shared" si="140"/>
        <v>0.83706445714964295</v>
      </c>
      <c r="V278" s="196"/>
      <c r="W278" s="196"/>
      <c r="X278" s="196">
        <f t="shared" si="141"/>
        <v>1276618.0247728333</v>
      </c>
      <c r="Y278" s="200">
        <f t="shared" si="142"/>
        <v>1.2766180247728334</v>
      </c>
      <c r="Z278" s="269">
        <f t="shared" si="143"/>
        <v>1276618.0247728333</v>
      </c>
      <c r="AA278" s="200">
        <f t="shared" si="144"/>
        <v>1.2766180247728334</v>
      </c>
      <c r="AB278" s="255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</row>
    <row r="279" spans="1:47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38"/>
        <v>1048322.6204336706</v>
      </c>
      <c r="Q279" s="196">
        <v>0</v>
      </c>
      <c r="R279" s="196">
        <f t="shared" si="139"/>
        <v>206339.78421224543</v>
      </c>
      <c r="S279" s="196">
        <v>0</v>
      </c>
      <c r="T279" s="224"/>
      <c r="U279" s="212">
        <f t="shared" si="140"/>
        <v>0.83554158995424943</v>
      </c>
      <c r="V279" s="196"/>
      <c r="W279" s="196"/>
      <c r="X279" s="196">
        <f t="shared" si="141"/>
        <v>1254662.4046459161</v>
      </c>
      <c r="Y279" s="200">
        <f t="shared" si="142"/>
        <v>1.2546624046459161</v>
      </c>
      <c r="Z279" s="269">
        <f t="shared" si="143"/>
        <v>1254662.4046459161</v>
      </c>
      <c r="AA279" s="200">
        <f t="shared" si="144"/>
        <v>1.2546624046459161</v>
      </c>
      <c r="AB279" s="255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</row>
    <row r="280" spans="1:47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38"/>
        <v>1150365.9149427505</v>
      </c>
      <c r="Q280" s="196">
        <v>0</v>
      </c>
      <c r="R280" s="196">
        <f t="shared" si="139"/>
        <v>204673.11754557877</v>
      </c>
      <c r="S280" s="196">
        <v>0</v>
      </c>
      <c r="T280" s="224"/>
      <c r="U280" s="212">
        <f t="shared" si="140"/>
        <v>0.84895407981737114</v>
      </c>
      <c r="V280" s="196"/>
      <c r="W280" s="196"/>
      <c r="X280" s="196">
        <f t="shared" si="141"/>
        <v>1355039.0324883293</v>
      </c>
      <c r="Y280" s="200">
        <f t="shared" si="142"/>
        <v>1.3550390324883292</v>
      </c>
      <c r="Z280" s="269">
        <f t="shared" si="143"/>
        <v>1355039.0324883293</v>
      </c>
      <c r="AA280" s="200">
        <f t="shared" si="144"/>
        <v>1.3550390324883292</v>
      </c>
      <c r="AB280" s="255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</row>
    <row r="281" spans="1:47" ht="19.5" customHeight="1">
      <c r="A281" s="218" t="s">
        <v>370</v>
      </c>
      <c r="B281" s="272">
        <v>398.27999899999998</v>
      </c>
      <c r="C281" s="273">
        <v>404.57998700000002</v>
      </c>
      <c r="D281" s="273">
        <v>377.47000100000002</v>
      </c>
      <c r="E281" s="273">
        <v>397.85000600000001</v>
      </c>
      <c r="F281" s="273">
        <v>391.72909499999997</v>
      </c>
      <c r="G281" s="273">
        <v>1232817200</v>
      </c>
      <c r="H281" s="275" t="s">
        <v>370</v>
      </c>
      <c r="I281" s="273">
        <v>89.650002000000001</v>
      </c>
      <c r="J281" s="273">
        <v>92.25</v>
      </c>
      <c r="K281" s="273">
        <v>80.330001999999993</v>
      </c>
      <c r="L281" s="273">
        <v>89.019997000000004</v>
      </c>
      <c r="M281" s="273">
        <v>88.422225999999995</v>
      </c>
      <c r="N281" s="273">
        <v>101761400</v>
      </c>
      <c r="O281" s="273"/>
      <c r="P281" s="196">
        <f t="shared" si="138"/>
        <v>1129568.2024333263</v>
      </c>
      <c r="Q281" s="196">
        <v>0</v>
      </c>
      <c r="R281" s="196">
        <f t="shared" si="139"/>
        <v>203006.45087891212</v>
      </c>
      <c r="S281" s="196">
        <v>0</v>
      </c>
      <c r="T281" s="274">
        <f>(P281-P269)/P269</f>
        <v>0.16147042522339886</v>
      </c>
      <c r="U281" s="212">
        <f t="shared" si="140"/>
        <v>0.84765847798896621</v>
      </c>
      <c r="V281" s="196"/>
      <c r="W281" s="196"/>
      <c r="X281" s="196">
        <f t="shared" si="141"/>
        <v>1332574.6533122384</v>
      </c>
      <c r="Y281" s="200">
        <f t="shared" si="142"/>
        <v>1.3325746533122385</v>
      </c>
      <c r="Z281" s="269">
        <f t="shared" si="143"/>
        <v>1332574.6533122384</v>
      </c>
      <c r="AA281" s="200">
        <f t="shared" si="144"/>
        <v>1.3325746533122385</v>
      </c>
      <c r="AB281" s="255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</row>
    <row r="282" spans="1:47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>((P281+R281)*0.8)*D282/D281</f>
        <v>943714.3322207192</v>
      </c>
      <c r="Q282" s="196">
        <v>0</v>
      </c>
      <c r="R282" s="196">
        <f>((P281+R281)*0.2)-($S$8/12)</f>
        <v>264848.26399578102</v>
      </c>
      <c r="S282" s="196">
        <v>0</v>
      </c>
      <c r="T282" s="224"/>
      <c r="U282" s="212">
        <f t="shared" si="140"/>
        <v>0.7808568088861022</v>
      </c>
      <c r="V282" s="196"/>
      <c r="W282" s="196"/>
      <c r="X282" s="196">
        <f t="shared" si="141"/>
        <v>1208562.5962165003</v>
      </c>
      <c r="Y282" s="200">
        <f t="shared" si="142"/>
        <v>1.2085625962165003</v>
      </c>
      <c r="Z282" s="269">
        <f t="shared" si="143"/>
        <v>1208562.5962165003</v>
      </c>
      <c r="AA282" s="200">
        <f t="shared" si="144"/>
        <v>1.2085625962165003</v>
      </c>
      <c r="AB282" s="255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</row>
    <row r="283" spans="1:47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ref="P283:P293" si="145">P282*D283/D282</f>
        <v>898837.46282428317</v>
      </c>
      <c r="Q283" s="196">
        <v>0</v>
      </c>
      <c r="R283" s="196">
        <f t="shared" ref="R283:R293" si="146">R282-($S$8/12)</f>
        <v>263181.59732911433</v>
      </c>
      <c r="S283" s="196">
        <v>0</v>
      </c>
      <c r="T283" s="224"/>
      <c r="U283" s="212">
        <f t="shared" si="140"/>
        <v>0.77351352800153561</v>
      </c>
      <c r="V283" s="196"/>
      <c r="W283" s="196"/>
      <c r="X283" s="196">
        <f t="shared" si="141"/>
        <v>1162019.0601533975</v>
      </c>
      <c r="Y283" s="200">
        <f t="shared" si="142"/>
        <v>1.1620190601533975</v>
      </c>
      <c r="Z283" s="269">
        <f t="shared" si="143"/>
        <v>1162019.0601533975</v>
      </c>
      <c r="AA283" s="200">
        <f t="shared" si="144"/>
        <v>1.1620190601533975</v>
      </c>
      <c r="AB283" s="255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</row>
    <row r="284" spans="1:47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45"/>
        <v>896549.84727618855</v>
      </c>
      <c r="Q284" s="196">
        <v>0</v>
      </c>
      <c r="R284" s="196">
        <f t="shared" si="146"/>
        <v>261514.93066244767</v>
      </c>
      <c r="S284" s="196">
        <v>0</v>
      </c>
      <c r="T284" s="224"/>
      <c r="U284" s="212">
        <f t="shared" si="140"/>
        <v>0.77417935883695022</v>
      </c>
      <c r="V284" s="196"/>
      <c r="W284" s="196"/>
      <c r="X284" s="196">
        <f t="shared" si="141"/>
        <v>1158064.7779386363</v>
      </c>
      <c r="Y284" s="200">
        <f t="shared" si="142"/>
        <v>1.1580647779386362</v>
      </c>
      <c r="Z284" s="269">
        <f t="shared" si="143"/>
        <v>1158064.7779386363</v>
      </c>
      <c r="AA284" s="200">
        <f t="shared" si="144"/>
        <v>1.1580647779386362</v>
      </c>
      <c r="AB284" s="255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</row>
    <row r="285" spans="1:47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45"/>
        <v>882852.34538858861</v>
      </c>
      <c r="Q285" s="196">
        <v>0</v>
      </c>
      <c r="R285" s="196">
        <f t="shared" si="146"/>
        <v>259848.26399578102</v>
      </c>
      <c r="S285" s="196">
        <v>0</v>
      </c>
      <c r="T285" s="224"/>
      <c r="U285" s="212">
        <f t="shared" si="140"/>
        <v>0.77260162297824075</v>
      </c>
      <c r="V285" s="196"/>
      <c r="W285" s="196"/>
      <c r="X285" s="196">
        <f t="shared" si="141"/>
        <v>1142700.6093843696</v>
      </c>
      <c r="Y285" s="200">
        <f t="shared" si="142"/>
        <v>1.1427006093843697</v>
      </c>
      <c r="Z285" s="269">
        <f t="shared" si="143"/>
        <v>1142700.6093843696</v>
      </c>
      <c r="AA285" s="200">
        <f t="shared" si="144"/>
        <v>1.1427006093843697</v>
      </c>
      <c r="AB285" s="255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</row>
    <row r="286" spans="1:47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45"/>
        <v>791375.69740054733</v>
      </c>
      <c r="Q286" s="196">
        <v>0</v>
      </c>
      <c r="R286" s="196">
        <f t="shared" si="146"/>
        <v>258181.59732911436</v>
      </c>
      <c r="S286" s="196">
        <v>0</v>
      </c>
      <c r="T286" s="224"/>
      <c r="U286" s="212">
        <f t="shared" si="140"/>
        <v>0.75400904874315111</v>
      </c>
      <c r="V286" s="196"/>
      <c r="W286" s="196"/>
      <c r="X286" s="196">
        <f t="shared" si="141"/>
        <v>1049557.2947296617</v>
      </c>
      <c r="Y286" s="200">
        <f t="shared" si="142"/>
        <v>1.0495572947296616</v>
      </c>
      <c r="Z286" s="269">
        <f t="shared" si="143"/>
        <v>1049557.2947296617</v>
      </c>
      <c r="AA286" s="200">
        <f t="shared" si="144"/>
        <v>1.0495572947296616</v>
      </c>
      <c r="AB286" s="255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  <c r="AU286" s="241"/>
    </row>
    <row r="287" spans="1:47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45"/>
        <v>760506.954959517</v>
      </c>
      <c r="Q287" s="196">
        <v>0</v>
      </c>
      <c r="R287" s="196">
        <f t="shared" si="146"/>
        <v>256514.9306624477</v>
      </c>
      <c r="S287" s="196">
        <v>0</v>
      </c>
      <c r="T287" s="224"/>
      <c r="U287" s="212">
        <f t="shared" si="140"/>
        <v>0.74777835729112674</v>
      </c>
      <c r="V287" s="196"/>
      <c r="W287" s="196"/>
      <c r="X287" s="196">
        <f t="shared" si="141"/>
        <v>1017021.8856219647</v>
      </c>
      <c r="Y287" s="200">
        <f t="shared" si="142"/>
        <v>1.0170218856219646</v>
      </c>
      <c r="Z287" s="269">
        <f t="shared" si="143"/>
        <v>1017021.8856219647</v>
      </c>
      <c r="AA287" s="200">
        <f t="shared" si="144"/>
        <v>1.0170218856219646</v>
      </c>
      <c r="AB287" s="255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</row>
    <row r="288" spans="1:47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45"/>
        <v>781603.908818517</v>
      </c>
      <c r="Q288" s="196">
        <v>0</v>
      </c>
      <c r="R288" s="196">
        <f t="shared" si="146"/>
        <v>254848.26399578105</v>
      </c>
      <c r="S288" s="196">
        <v>0</v>
      </c>
      <c r="T288" s="224"/>
      <c r="U288" s="212">
        <f t="shared" si="140"/>
        <v>0.75411478630626361</v>
      </c>
      <c r="V288" s="196"/>
      <c r="W288" s="196"/>
      <c r="X288" s="196">
        <f t="shared" si="141"/>
        <v>1036452.1728142981</v>
      </c>
      <c r="Y288" s="200">
        <f t="shared" si="142"/>
        <v>1.0364521728142981</v>
      </c>
      <c r="Z288" s="269">
        <f t="shared" si="143"/>
        <v>1036452.1728142981</v>
      </c>
      <c r="AA288" s="200">
        <f t="shared" si="144"/>
        <v>1.0364521728142981</v>
      </c>
      <c r="AB288" s="255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</row>
    <row r="289" spans="1:47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45"/>
        <v>842861.32650770014</v>
      </c>
      <c r="Q289" s="196">
        <v>0</v>
      </c>
      <c r="R289" s="196">
        <f t="shared" si="146"/>
        <v>253181.59732911439</v>
      </c>
      <c r="S289" s="196">
        <v>0</v>
      </c>
      <c r="T289" s="224"/>
      <c r="U289" s="212">
        <f t="shared" si="140"/>
        <v>0.76900393969715597</v>
      </c>
      <c r="V289" s="196"/>
      <c r="W289" s="196"/>
      <c r="X289" s="196">
        <f t="shared" si="141"/>
        <v>1096042.9238368145</v>
      </c>
      <c r="Y289" s="200">
        <f t="shared" si="142"/>
        <v>1.0960429238368146</v>
      </c>
      <c r="Z289" s="269">
        <f t="shared" si="143"/>
        <v>1096042.9238368145</v>
      </c>
      <c r="AA289" s="200">
        <f t="shared" si="144"/>
        <v>1.0960429238368146</v>
      </c>
      <c r="AB289" s="255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</row>
    <row r="290" spans="1:47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45"/>
        <v>754350.16706431552</v>
      </c>
      <c r="Q290" s="196">
        <v>0</v>
      </c>
      <c r="R290" s="196">
        <f t="shared" si="146"/>
        <v>251514.93066244773</v>
      </c>
      <c r="S290" s="196">
        <v>0</v>
      </c>
      <c r="T290" s="224"/>
      <c r="U290" s="212">
        <f t="shared" si="140"/>
        <v>0.74995162747880717</v>
      </c>
      <c r="V290" s="196"/>
      <c r="W290" s="196"/>
      <c r="X290" s="196">
        <f t="shared" si="141"/>
        <v>1005865.0977267632</v>
      </c>
      <c r="Y290" s="200">
        <f t="shared" si="142"/>
        <v>1.0058650977267631</v>
      </c>
      <c r="Z290" s="269">
        <f t="shared" si="143"/>
        <v>1005865.0977267632</v>
      </c>
      <c r="AA290" s="200">
        <f t="shared" si="144"/>
        <v>1.0058650977267631</v>
      </c>
      <c r="AB290" s="255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</row>
    <row r="291" spans="1:47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45"/>
        <v>718087.10369711497</v>
      </c>
      <c r="Q291" s="196">
        <v>0</v>
      </c>
      <c r="R291" s="196">
        <f t="shared" si="146"/>
        <v>249848.26399578108</v>
      </c>
      <c r="S291" s="196">
        <v>0</v>
      </c>
      <c r="T291" s="224"/>
      <c r="U291" s="212">
        <f t="shared" si="140"/>
        <v>0.7418750545387115</v>
      </c>
      <c r="V291" s="196"/>
      <c r="W291" s="196"/>
      <c r="X291" s="196">
        <f t="shared" si="141"/>
        <v>967935.36769289605</v>
      </c>
      <c r="Y291" s="200">
        <f t="shared" si="142"/>
        <v>0.96793536769289601</v>
      </c>
      <c r="Z291" s="269">
        <f t="shared" si="143"/>
        <v>967935.36769289605</v>
      </c>
      <c r="AA291" s="200">
        <f t="shared" si="144"/>
        <v>0.96793536769289601</v>
      </c>
      <c r="AB291" s="255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</row>
    <row r="292" spans="1:47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45"/>
        <v>731699.83933460002</v>
      </c>
      <c r="Q292" s="196">
        <v>0</v>
      </c>
      <c r="R292" s="196">
        <f t="shared" si="146"/>
        <v>248181.59732911442</v>
      </c>
      <c r="S292" s="196">
        <v>0</v>
      </c>
      <c r="T292" s="224"/>
      <c r="U292" s="212">
        <f t="shared" si="140"/>
        <v>0.74672282988223615</v>
      </c>
      <c r="V292" s="196"/>
      <c r="W292" s="196"/>
      <c r="X292" s="196">
        <f t="shared" si="141"/>
        <v>979881.43666371447</v>
      </c>
      <c r="Y292" s="200">
        <f t="shared" si="142"/>
        <v>0.97988143666371452</v>
      </c>
      <c r="Z292" s="269">
        <f t="shared" si="143"/>
        <v>979881.43666371447</v>
      </c>
      <c r="AA292" s="200">
        <f t="shared" si="144"/>
        <v>0.97988143666371452</v>
      </c>
      <c r="AB292" s="255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  <c r="AU292" s="241"/>
    </row>
    <row r="293" spans="1:47" ht="19.5" customHeight="1">
      <c r="A293" s="218" t="s">
        <v>382</v>
      </c>
      <c r="B293" s="272">
        <v>293.69000199999999</v>
      </c>
      <c r="C293" s="273">
        <v>296.88000499999998</v>
      </c>
      <c r="D293" s="273">
        <v>259.73001099999999</v>
      </c>
      <c r="E293" s="273">
        <v>266.27999899999998</v>
      </c>
      <c r="F293" s="273">
        <v>263.82122800000002</v>
      </c>
      <c r="G293" s="273">
        <v>1057037700</v>
      </c>
      <c r="H293" s="275" t="s">
        <v>382</v>
      </c>
      <c r="I293" s="273">
        <v>42.970001000000003</v>
      </c>
      <c r="J293" s="273">
        <v>43.720001000000003</v>
      </c>
      <c r="K293" s="273">
        <v>33.380001</v>
      </c>
      <c r="L293" s="273">
        <v>35.040000999999997</v>
      </c>
      <c r="M293" s="273">
        <v>34.80471</v>
      </c>
      <c r="N293" s="273">
        <v>98713400</v>
      </c>
      <c r="O293" s="273"/>
      <c r="P293" s="196">
        <f t="shared" si="145"/>
        <v>733535.65252060117</v>
      </c>
      <c r="Q293" s="196">
        <v>0</v>
      </c>
      <c r="R293" s="196">
        <f t="shared" si="146"/>
        <v>246514.93066244776</v>
      </c>
      <c r="S293" s="196">
        <v>0</v>
      </c>
      <c r="T293" s="274">
        <f>(P293-P281)/P281</f>
        <v>-0.35060525699961109</v>
      </c>
      <c r="U293" s="212">
        <f t="shared" si="140"/>
        <v>0.7484671353780471</v>
      </c>
      <c r="V293" s="196"/>
      <c r="W293" s="196"/>
      <c r="X293" s="196">
        <f t="shared" si="141"/>
        <v>980050.58318304899</v>
      </c>
      <c r="Y293" s="200">
        <f t="shared" si="142"/>
        <v>0.98005058318304894</v>
      </c>
      <c r="Z293" s="269">
        <f t="shared" si="143"/>
        <v>980050.58318304899</v>
      </c>
      <c r="AA293" s="200">
        <f t="shared" si="144"/>
        <v>0.98005058318304894</v>
      </c>
      <c r="AB293" s="255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</row>
    <row r="294" spans="1:47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>((P293+R293)*0.8)*D294/D293</f>
        <v>785881.81295898883</v>
      </c>
      <c r="Q294" s="196">
        <v>0</v>
      </c>
      <c r="R294" s="196">
        <f>((P293+R293)*0.2)-($S$8/12)</f>
        <v>194343.44996994315</v>
      </c>
      <c r="S294" s="196">
        <v>0</v>
      </c>
      <c r="T294" s="224"/>
      <c r="U294" s="212">
        <f t="shared" si="140"/>
        <v>0.80173593017870082</v>
      </c>
      <c r="V294" s="196"/>
      <c r="W294" s="196"/>
      <c r="X294" s="196">
        <f t="shared" si="141"/>
        <v>980225.26292893197</v>
      </c>
      <c r="Y294" s="200">
        <f t="shared" si="142"/>
        <v>0.98022526292893197</v>
      </c>
      <c r="Z294" s="269">
        <f t="shared" si="143"/>
        <v>980225.26292893197</v>
      </c>
      <c r="AA294" s="200">
        <f t="shared" si="144"/>
        <v>0.98022526292893197</v>
      </c>
      <c r="AB294" s="255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</row>
    <row r="295" spans="1:47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ref="P295:P305" si="147">P294*D295/D294</f>
        <v>875566.62026749423</v>
      </c>
      <c r="Q295" s="196">
        <v>0</v>
      </c>
      <c r="R295" s="196">
        <f t="shared" ref="R295:R305" si="148">R294-($S$8/12)</f>
        <v>192676.78330327649</v>
      </c>
      <c r="S295" s="196">
        <v>0</v>
      </c>
      <c r="T295" s="224"/>
      <c r="U295" s="212">
        <f t="shared" si="140"/>
        <v>0.81963213378222211</v>
      </c>
      <c r="V295" s="196"/>
      <c r="W295" s="196"/>
      <c r="X295" s="196">
        <f t="shared" si="141"/>
        <v>1068243.4035707708</v>
      </c>
      <c r="Y295" s="200">
        <f t="shared" si="142"/>
        <v>1.0682434035707709</v>
      </c>
      <c r="Z295" s="269">
        <f t="shared" si="143"/>
        <v>1068243.4035707708</v>
      </c>
      <c r="AA295" s="200">
        <f t="shared" si="144"/>
        <v>1.0682434035707709</v>
      </c>
      <c r="AB295" s="255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</row>
    <row r="296" spans="1:47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47"/>
        <v>860895.90248567751</v>
      </c>
      <c r="Q296" s="196">
        <v>0</v>
      </c>
      <c r="R296" s="196">
        <f t="shared" si="148"/>
        <v>191010.11663660983</v>
      </c>
      <c r="S296" s="196">
        <v>0</v>
      </c>
      <c r="T296" s="224"/>
      <c r="U296" s="212">
        <f t="shared" si="140"/>
        <v>0.81841522610927819</v>
      </c>
      <c r="V296" s="196"/>
      <c r="W296" s="196"/>
      <c r="X296" s="196">
        <f t="shared" si="141"/>
        <v>1051906.0191222874</v>
      </c>
      <c r="Y296" s="200">
        <f t="shared" si="142"/>
        <v>1.0519060191222873</v>
      </c>
      <c r="Z296" s="269">
        <f t="shared" si="143"/>
        <v>1051906.0191222874</v>
      </c>
      <c r="AA296" s="200">
        <f t="shared" si="144"/>
        <v>1.0519060191222873</v>
      </c>
      <c r="AB296" s="255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</row>
    <row r="297" spans="1:47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47"/>
        <v>935457.21190718724</v>
      </c>
      <c r="Q297" s="196">
        <v>0</v>
      </c>
      <c r="R297" s="196">
        <f t="shared" si="148"/>
        <v>189343.44996994318</v>
      </c>
      <c r="S297" s="196">
        <v>0</v>
      </c>
      <c r="T297" s="224"/>
      <c r="U297" s="212">
        <f t="shared" si="140"/>
        <v>0.83166488393245064</v>
      </c>
      <c r="V297" s="196"/>
      <c r="W297" s="196"/>
      <c r="X297" s="196">
        <f t="shared" si="141"/>
        <v>1124800.6618771304</v>
      </c>
      <c r="Y297" s="200">
        <f t="shared" si="142"/>
        <v>1.1248006618771305</v>
      </c>
      <c r="Z297" s="269">
        <f t="shared" si="143"/>
        <v>1124800.6618771304</v>
      </c>
      <c r="AA297" s="200">
        <f t="shared" si="144"/>
        <v>1.1248006618771305</v>
      </c>
      <c r="AB297" s="255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</row>
    <row r="298" spans="1:47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47"/>
        <v>951244.82129218255</v>
      </c>
      <c r="Q298" s="196">
        <v>0</v>
      </c>
      <c r="R298" s="196">
        <f t="shared" si="148"/>
        <v>187676.78330327652</v>
      </c>
      <c r="S298" s="196">
        <v>0</v>
      </c>
      <c r="T298" s="224"/>
      <c r="U298" s="212">
        <f t="shared" si="140"/>
        <v>0.83521536289590481</v>
      </c>
      <c r="V298" s="196"/>
      <c r="W298" s="196"/>
      <c r="X298" s="196">
        <f t="shared" si="141"/>
        <v>1138921.6045954591</v>
      </c>
      <c r="Y298" s="200">
        <f t="shared" si="142"/>
        <v>1.1389216045954591</v>
      </c>
      <c r="Z298" s="269">
        <f t="shared" si="143"/>
        <v>1138921.6045954591</v>
      </c>
      <c r="AA298" s="200">
        <f t="shared" si="144"/>
        <v>1.1389216045954591</v>
      </c>
      <c r="AB298" s="255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</row>
    <row r="299" spans="1:47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47"/>
        <v>1046453.854996181</v>
      </c>
      <c r="Q299" s="196">
        <v>0</v>
      </c>
      <c r="R299" s="196">
        <f t="shared" si="148"/>
        <v>186010.11663660986</v>
      </c>
      <c r="S299" s="196">
        <v>0</v>
      </c>
      <c r="T299" s="224"/>
      <c r="U299" s="212">
        <f t="shared" si="140"/>
        <v>0.8490746010285557</v>
      </c>
      <c r="V299" s="196"/>
      <c r="W299" s="196"/>
      <c r="X299" s="196">
        <f t="shared" si="141"/>
        <v>1232463.9716327908</v>
      </c>
      <c r="Y299" s="200">
        <f t="shared" si="142"/>
        <v>1.2324639716327908</v>
      </c>
      <c r="Z299" s="269">
        <f t="shared" si="143"/>
        <v>1232463.9716327908</v>
      </c>
      <c r="AA299" s="200">
        <f t="shared" si="144"/>
        <v>1.2324639716327908</v>
      </c>
      <c r="AB299" s="255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</row>
    <row r="300" spans="1:47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47"/>
        <v>1097016.6596720445</v>
      </c>
      <c r="Q300" s="196">
        <v>0</v>
      </c>
      <c r="R300" s="196">
        <f t="shared" si="148"/>
        <v>184343.44996994321</v>
      </c>
      <c r="S300" s="196">
        <v>0</v>
      </c>
      <c r="T300" s="224"/>
      <c r="U300" s="212">
        <f t="shared" si="140"/>
        <v>0.85613454907578734</v>
      </c>
      <c r="V300" s="196"/>
      <c r="W300" s="196"/>
      <c r="X300" s="196">
        <f t="shared" si="141"/>
        <v>1281360.1096419876</v>
      </c>
      <c r="Y300" s="200">
        <f t="shared" si="142"/>
        <v>1.2813601096419875</v>
      </c>
      <c r="Z300" s="269">
        <f t="shared" si="143"/>
        <v>1281360.1096419876</v>
      </c>
      <c r="AA300" s="200">
        <f t="shared" si="144"/>
        <v>1.2813601096419875</v>
      </c>
      <c r="AB300" s="255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</row>
    <row r="301" spans="1:47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47"/>
        <v>1070754.1487468819</v>
      </c>
      <c r="Q301" s="196">
        <v>0</v>
      </c>
      <c r="R301" s="196">
        <f t="shared" si="148"/>
        <v>182676.78330327655</v>
      </c>
      <c r="S301" s="196">
        <v>0</v>
      </c>
      <c r="T301" s="224"/>
      <c r="U301" s="212">
        <f t="shared" si="140"/>
        <v>0.85425859643938762</v>
      </c>
      <c r="V301" s="196"/>
      <c r="W301" s="196"/>
      <c r="X301" s="196">
        <f t="shared" si="141"/>
        <v>1253430.9320501585</v>
      </c>
      <c r="Y301" s="200">
        <f t="shared" si="142"/>
        <v>1.2534309320501584</v>
      </c>
      <c r="Z301" s="269">
        <f t="shared" si="143"/>
        <v>1253430.9320501585</v>
      </c>
      <c r="AA301" s="200">
        <f t="shared" si="144"/>
        <v>1.2534309320501584</v>
      </c>
      <c r="AB301" s="255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</row>
    <row r="302" spans="1:47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47"/>
        <v>1060641.5696996597</v>
      </c>
      <c r="Q302" s="196">
        <v>0</v>
      </c>
      <c r="R302" s="196">
        <f t="shared" si="148"/>
        <v>181010.11663660989</v>
      </c>
      <c r="S302" s="196">
        <v>0</v>
      </c>
      <c r="T302" s="224"/>
      <c r="U302" s="212">
        <f t="shared" si="140"/>
        <v>0.85421828148060197</v>
      </c>
      <c r="V302" s="196"/>
      <c r="W302" s="196"/>
      <c r="X302" s="196">
        <f t="shared" si="141"/>
        <v>1241651.6863362696</v>
      </c>
      <c r="Y302" s="200">
        <f t="shared" si="142"/>
        <v>1.2416516863362697</v>
      </c>
      <c r="Z302" s="269">
        <f t="shared" si="143"/>
        <v>1241651.6863362696</v>
      </c>
      <c r="AA302" s="200">
        <f t="shared" si="144"/>
        <v>1.2416516863362697</v>
      </c>
      <c r="AB302" s="255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</row>
    <row r="303" spans="1:47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47"/>
        <v>1033443.3721885773</v>
      </c>
      <c r="Q303" s="196">
        <v>0</v>
      </c>
      <c r="R303" s="196">
        <f t="shared" si="148"/>
        <v>179343.44996994323</v>
      </c>
      <c r="S303" s="196">
        <v>0</v>
      </c>
      <c r="T303" s="224"/>
      <c r="U303" s="212">
        <f t="shared" si="140"/>
        <v>0.85212285729593651</v>
      </c>
      <c r="V303" s="196"/>
      <c r="W303" s="196"/>
      <c r="X303" s="196">
        <f t="shared" si="141"/>
        <v>1212786.8221585206</v>
      </c>
      <c r="Y303" s="200">
        <f t="shared" si="142"/>
        <v>1.2127868221585205</v>
      </c>
      <c r="Z303" s="269">
        <f t="shared" si="143"/>
        <v>1212786.8221585206</v>
      </c>
      <c r="AA303" s="200">
        <f t="shared" si="144"/>
        <v>1.2127868221585205</v>
      </c>
      <c r="AB303" s="255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</row>
    <row r="304" spans="1:47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47"/>
        <v>1061426.4553619744</v>
      </c>
      <c r="Q304" s="196">
        <v>0</v>
      </c>
      <c r="R304" s="196">
        <f t="shared" si="148"/>
        <v>177676.78330327658</v>
      </c>
      <c r="S304" s="196">
        <v>0</v>
      </c>
      <c r="T304" s="224"/>
      <c r="U304" s="212">
        <f t="shared" si="140"/>
        <v>0.85660857161936865</v>
      </c>
      <c r="V304" s="196"/>
      <c r="W304" s="196"/>
      <c r="X304" s="196">
        <f t="shared" si="141"/>
        <v>1239103.2386652511</v>
      </c>
      <c r="Y304" s="200">
        <f t="shared" si="142"/>
        <v>1.239103238665251</v>
      </c>
      <c r="Z304" s="269">
        <f t="shared" si="143"/>
        <v>1239103.2386652511</v>
      </c>
      <c r="AA304" s="200">
        <f t="shared" si="144"/>
        <v>1.239103238665251</v>
      </c>
      <c r="AB304" s="255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</row>
    <row r="305" spans="1:47" ht="19.5" customHeight="1">
      <c r="A305" s="218" t="s">
        <v>394</v>
      </c>
      <c r="B305" s="272">
        <v>387.75</v>
      </c>
      <c r="C305" s="273">
        <v>412.92001299999998</v>
      </c>
      <c r="D305" s="273">
        <v>382.66000400000001</v>
      </c>
      <c r="E305" s="273">
        <v>409.51998900000001</v>
      </c>
      <c r="F305" s="273">
        <v>408.48876999999999</v>
      </c>
      <c r="G305" s="273">
        <v>867235900</v>
      </c>
      <c r="H305" s="275" t="s">
        <v>394</v>
      </c>
      <c r="I305" s="273">
        <v>68.300003000000004</v>
      </c>
      <c r="J305" s="273">
        <v>77.290001000000004</v>
      </c>
      <c r="K305" s="273">
        <v>66.489998</v>
      </c>
      <c r="L305" s="273">
        <v>76</v>
      </c>
      <c r="M305" s="273">
        <v>75.922081000000006</v>
      </c>
      <c r="N305" s="273">
        <v>66720600</v>
      </c>
      <c r="O305" s="273"/>
      <c r="P305" s="196">
        <f t="shared" si="147"/>
        <v>1155126.1516129619</v>
      </c>
      <c r="Q305" s="196">
        <v>0</v>
      </c>
      <c r="R305" s="196">
        <f t="shared" si="148"/>
        <v>176010.11663660992</v>
      </c>
      <c r="S305" s="196">
        <v>0</v>
      </c>
      <c r="T305" s="274">
        <f>(P305-P293)/P293</f>
        <v>0.5747375708919894</v>
      </c>
      <c r="U305" s="212">
        <f t="shared" si="140"/>
        <v>0.86777453155261031</v>
      </c>
      <c r="V305" s="196"/>
      <c r="W305" s="196"/>
      <c r="X305" s="196">
        <f t="shared" si="141"/>
        <v>1331136.2682495718</v>
      </c>
      <c r="Y305" s="200">
        <f t="shared" si="142"/>
        <v>1.3311362682495718</v>
      </c>
      <c r="Z305" s="269">
        <f t="shared" si="143"/>
        <v>1331136.2682495718</v>
      </c>
      <c r="AA305" s="200">
        <f t="shared" si="144"/>
        <v>1.3311362682495718</v>
      </c>
      <c r="AB305" s="255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</row>
    <row r="306" spans="1:47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>((P305+R305)*0.8)*D306/D305</f>
        <v>1100196.3131014667</v>
      </c>
      <c r="Q306" s="196">
        <v>0</v>
      </c>
      <c r="R306" s="196">
        <f>((P305+R305)*0.2)-($S$8/12)</f>
        <v>264560.58698324766</v>
      </c>
      <c r="S306" s="196">
        <v>0</v>
      </c>
      <c r="T306" s="224"/>
      <c r="U306" s="212">
        <f t="shared" si="140"/>
        <v>0.80614819608765076</v>
      </c>
      <c r="V306" s="196"/>
      <c r="W306" s="196"/>
      <c r="X306" s="196">
        <f t="shared" si="141"/>
        <v>1364756.9000847144</v>
      </c>
      <c r="Y306" s="200">
        <f t="shared" si="142"/>
        <v>1.3647569000847144</v>
      </c>
      <c r="Z306" s="269">
        <f t="shared" si="143"/>
        <v>1364756.9000847144</v>
      </c>
      <c r="AA306" s="200">
        <f t="shared" si="144"/>
        <v>1.3647569000847144</v>
      </c>
      <c r="AB306" s="255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</row>
    <row r="307" spans="1:47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>P306*D307/D306</f>
        <v>1135845.4068259406</v>
      </c>
      <c r="Q307" s="196">
        <v>0</v>
      </c>
      <c r="R307" s="196">
        <f>R306-($S$8/12)</f>
        <v>262893.92031658097</v>
      </c>
      <c r="S307" s="196">
        <v>0</v>
      </c>
      <c r="T307" s="224"/>
      <c r="U307" s="212">
        <f t="shared" si="140"/>
        <v>0.81204938245809832</v>
      </c>
      <c r="V307" s="196"/>
      <c r="W307" s="196"/>
      <c r="X307" s="196">
        <f t="shared" si="141"/>
        <v>1398739.3271425215</v>
      </c>
      <c r="Y307" s="200">
        <f t="shared" si="142"/>
        <v>1.3987393271425215</v>
      </c>
      <c r="Z307" s="269">
        <f t="shared" si="143"/>
        <v>1398739.3271425215</v>
      </c>
      <c r="AA307" s="200">
        <f t="shared" si="144"/>
        <v>1.3987393271425215</v>
      </c>
      <c r="AB307" s="255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</row>
    <row r="308" spans="1:47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5"/>
      <c r="W308" s="235"/>
      <c r="X308" s="235"/>
      <c r="Y308" s="234"/>
      <c r="Z308" s="234"/>
      <c r="AA308" s="234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</row>
    <row r="309" spans="1:47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2"/>
      <c r="W309" s="242"/>
      <c r="X309" s="242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</row>
    <row r="310" spans="1:47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2"/>
      <c r="W310" s="242"/>
      <c r="X310" s="242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</row>
    <row r="311" spans="1:47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2"/>
      <c r="W311" s="242"/>
      <c r="X311" s="242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</row>
    <row r="312" spans="1:47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2"/>
      <c r="W312" s="242"/>
      <c r="X312" s="242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</row>
    <row r="313" spans="1:47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2"/>
      <c r="W313" s="242"/>
      <c r="X313" s="242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</row>
    <row r="314" spans="1:47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2"/>
      <c r="W314" s="242"/>
      <c r="X314" s="242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</row>
    <row r="315" spans="1:47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2"/>
      <c r="W315" s="242"/>
      <c r="X315" s="242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</row>
    <row r="316" spans="1:47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2"/>
      <c r="W316" s="242"/>
      <c r="X316" s="242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</row>
    <row r="317" spans="1:47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2"/>
      <c r="W317" s="242"/>
      <c r="X317" s="242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</row>
    <row r="318" spans="1:47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2"/>
      <c r="W318" s="242"/>
      <c r="X318" s="242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</row>
    <row r="319" spans="1:47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2"/>
      <c r="W319" s="242"/>
      <c r="X319" s="242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</row>
    <row r="320" spans="1:47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2"/>
      <c r="W320" s="242"/>
      <c r="X320" s="242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  <c r="AU320" s="241"/>
    </row>
    <row r="321" spans="1:47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2"/>
      <c r="W321" s="242"/>
      <c r="X321" s="242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</row>
    <row r="322" spans="1:47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2"/>
      <c r="W322" s="242"/>
      <c r="X322" s="242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</row>
    <row r="323" spans="1:47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2"/>
      <c r="W323" s="242"/>
      <c r="X323" s="242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</row>
    <row r="324" spans="1:47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2"/>
      <c r="W324" s="242"/>
      <c r="X324" s="242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</row>
    <row r="325" spans="1:47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2"/>
      <c r="W325" s="242"/>
      <c r="X325" s="242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</row>
    <row r="326" spans="1:47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2"/>
      <c r="W326" s="242"/>
      <c r="X326" s="242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</row>
    <row r="327" spans="1:47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2"/>
      <c r="W327" s="242"/>
      <c r="X327" s="242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</row>
    <row r="328" spans="1:47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2"/>
      <c r="W328" s="242"/>
      <c r="X328" s="242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</row>
    <row r="329" spans="1:47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2"/>
      <c r="W329" s="242"/>
      <c r="X329" s="242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</row>
    <row r="330" spans="1:47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2"/>
      <c r="W330" s="242"/>
      <c r="X330" s="242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</row>
    <row r="331" spans="1:47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2"/>
      <c r="W331" s="242"/>
      <c r="X331" s="242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</row>
    <row r="332" spans="1:47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2"/>
      <c r="W332" s="242"/>
      <c r="X332" s="242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</row>
    <row r="333" spans="1:47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2"/>
      <c r="W333" s="242"/>
      <c r="X333" s="242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</row>
    <row r="334" spans="1:47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2"/>
      <c r="W334" s="242"/>
      <c r="X334" s="242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</row>
    <row r="335" spans="1:47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2"/>
      <c r="W335" s="242"/>
      <c r="X335" s="242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</row>
    <row r="336" spans="1:47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2"/>
      <c r="W336" s="242"/>
      <c r="X336" s="242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</row>
    <row r="337" spans="1:47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2"/>
      <c r="W337" s="242"/>
      <c r="X337" s="242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</row>
    <row r="338" spans="1:47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2"/>
      <c r="W338" s="242"/>
      <c r="X338" s="242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</row>
    <row r="339" spans="1:47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2"/>
      <c r="W339" s="242"/>
      <c r="X339" s="242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</row>
    <row r="340" spans="1:47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2"/>
      <c r="W340" s="242"/>
      <c r="X340" s="242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</row>
    <row r="341" spans="1:47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2"/>
      <c r="W341" s="242"/>
      <c r="X341" s="242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</row>
    <row r="342" spans="1:47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2"/>
      <c r="W342" s="242"/>
      <c r="X342" s="242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</row>
    <row r="343" spans="1:47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2"/>
      <c r="W343" s="242"/>
      <c r="X343" s="242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</row>
    <row r="344" spans="1:47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2"/>
      <c r="W344" s="242"/>
      <c r="X344" s="242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</row>
    <row r="345" spans="1:47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2"/>
      <c r="W345" s="242"/>
      <c r="X345" s="242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</row>
    <row r="346" spans="1:47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2"/>
      <c r="W346" s="242"/>
      <c r="X346" s="242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</row>
    <row r="347" spans="1:47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2"/>
      <c r="W347" s="242"/>
      <c r="X347" s="242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</row>
    <row r="348" spans="1:47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2"/>
      <c r="W348" s="242"/>
      <c r="X348" s="242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</row>
    <row r="349" spans="1:47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2"/>
      <c r="W349" s="242"/>
      <c r="X349" s="242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</row>
    <row r="350" spans="1:47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2"/>
      <c r="W350" s="242"/>
      <c r="X350" s="242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</row>
    <row r="351" spans="1:47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2"/>
      <c r="W351" s="242"/>
      <c r="X351" s="242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  <c r="AU351" s="241"/>
    </row>
    <row r="352" spans="1:47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2"/>
      <c r="W352" s="242"/>
      <c r="X352" s="242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</row>
    <row r="353" spans="1:47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2"/>
      <c r="W353" s="242"/>
      <c r="X353" s="242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</row>
    <row r="354" spans="1:47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2"/>
      <c r="W354" s="242"/>
      <c r="X354" s="242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</row>
    <row r="355" spans="1:47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2"/>
      <c r="W355" s="242"/>
      <c r="X355" s="242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</row>
    <row r="356" spans="1:47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2"/>
      <c r="W356" s="242"/>
      <c r="X356" s="242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</row>
    <row r="357" spans="1:47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2"/>
      <c r="W357" s="242"/>
      <c r="X357" s="242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</row>
    <row r="358" spans="1:47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2"/>
      <c r="W358" s="242"/>
      <c r="X358" s="242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</row>
    <row r="359" spans="1:47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2"/>
      <c r="W359" s="242"/>
      <c r="X359" s="242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</row>
    <row r="360" spans="1:47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2"/>
      <c r="W360" s="242"/>
      <c r="X360" s="242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</row>
    <row r="361" spans="1:47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2"/>
      <c r="W361" s="242"/>
      <c r="X361" s="242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</row>
    <row r="362" spans="1:47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2"/>
      <c r="W362" s="242"/>
      <c r="X362" s="242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</row>
    <row r="363" spans="1:47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2"/>
      <c r="W363" s="242"/>
      <c r="X363" s="242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</row>
    <row r="364" spans="1:47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2"/>
      <c r="W364" s="242"/>
      <c r="X364" s="242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</row>
    <row r="365" spans="1:47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2"/>
      <c r="W365" s="242"/>
      <c r="X365" s="242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</row>
    <row r="366" spans="1:47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2"/>
      <c r="W366" s="242"/>
      <c r="X366" s="242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</row>
    <row r="367" spans="1:47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2"/>
      <c r="W367" s="242"/>
      <c r="X367" s="242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</row>
    <row r="368" spans="1:47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2"/>
      <c r="W368" s="242"/>
      <c r="X368" s="242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</row>
    <row r="369" spans="1:47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2"/>
      <c r="W369" s="242"/>
      <c r="X369" s="242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</row>
    <row r="370" spans="1:47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2"/>
      <c r="W370" s="242"/>
      <c r="X370" s="242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</row>
    <row r="371" spans="1:47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2"/>
      <c r="W371" s="242"/>
      <c r="X371" s="242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</row>
    <row r="372" spans="1:47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2"/>
      <c r="W372" s="242"/>
      <c r="X372" s="242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</row>
    <row r="373" spans="1:47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2"/>
      <c r="W373" s="242"/>
      <c r="X373" s="242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</row>
    <row r="374" spans="1:47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2"/>
      <c r="W374" s="242"/>
      <c r="X374" s="242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</row>
    <row r="375" spans="1:47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2"/>
      <c r="W375" s="242"/>
      <c r="X375" s="242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</row>
    <row r="376" spans="1:47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2"/>
      <c r="W376" s="242"/>
      <c r="X376" s="242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</row>
    <row r="377" spans="1:47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2"/>
      <c r="W377" s="242"/>
      <c r="X377" s="242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</row>
    <row r="378" spans="1:47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2"/>
      <c r="W378" s="242"/>
      <c r="X378" s="242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</row>
    <row r="379" spans="1:47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2"/>
      <c r="W379" s="242"/>
      <c r="X379" s="242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</row>
    <row r="380" spans="1:47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2"/>
      <c r="W380" s="242"/>
      <c r="X380" s="242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</row>
    <row r="381" spans="1:47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2"/>
      <c r="W381" s="242"/>
      <c r="X381" s="242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</row>
    <row r="382" spans="1:47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2"/>
      <c r="W382" s="242"/>
      <c r="X382" s="242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</row>
    <row r="383" spans="1:47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2"/>
      <c r="W383" s="242"/>
      <c r="X383" s="242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</row>
    <row r="384" spans="1:47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2"/>
      <c r="W384" s="242"/>
      <c r="X384" s="242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</row>
    <row r="385" spans="1:47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2"/>
      <c r="W385" s="242"/>
      <c r="X385" s="242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</row>
    <row r="386" spans="1:47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2"/>
      <c r="W386" s="242"/>
      <c r="X386" s="242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</row>
    <row r="387" spans="1:47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2"/>
      <c r="W387" s="242"/>
      <c r="X387" s="242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</row>
    <row r="388" spans="1:47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2"/>
      <c r="W388" s="242"/>
      <c r="X388" s="242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</row>
    <row r="389" spans="1:47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2"/>
      <c r="W389" s="242"/>
      <c r="X389" s="242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</row>
    <row r="390" spans="1:47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2"/>
      <c r="W390" s="242"/>
      <c r="X390" s="242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</row>
    <row r="391" spans="1:47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2"/>
      <c r="W391" s="242"/>
      <c r="X391" s="242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</row>
    <row r="392" spans="1:47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2"/>
      <c r="W392" s="242"/>
      <c r="X392" s="242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</row>
    <row r="393" spans="1:47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2"/>
      <c r="W393" s="242"/>
      <c r="X393" s="242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  <c r="AU393" s="241"/>
    </row>
    <row r="394" spans="1:47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2"/>
      <c r="W394" s="242"/>
      <c r="X394" s="242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</row>
    <row r="395" spans="1:47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2"/>
      <c r="W395" s="242"/>
      <c r="X395" s="242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</row>
    <row r="396" spans="1:47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2"/>
      <c r="W396" s="242"/>
      <c r="X396" s="242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</row>
    <row r="397" spans="1:47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2"/>
      <c r="W397" s="242"/>
      <c r="X397" s="242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</row>
    <row r="398" spans="1:47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2"/>
      <c r="W398" s="242"/>
      <c r="X398" s="242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</row>
    <row r="399" spans="1:47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2"/>
      <c r="W399" s="242"/>
      <c r="X399" s="242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</row>
    <row r="400" spans="1:47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2"/>
      <c r="W400" s="242"/>
      <c r="X400" s="242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</row>
    <row r="401" spans="1:47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2"/>
      <c r="W401" s="242"/>
      <c r="X401" s="242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  <c r="AU401" s="241"/>
    </row>
    <row r="402" spans="1:47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2"/>
      <c r="W402" s="242"/>
      <c r="X402" s="242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</row>
    <row r="403" spans="1:47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2"/>
      <c r="W403" s="242"/>
      <c r="X403" s="242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</row>
    <row r="404" spans="1:47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2"/>
      <c r="W404" s="242"/>
      <c r="X404" s="242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</row>
    <row r="405" spans="1:47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2"/>
      <c r="W405" s="242"/>
      <c r="X405" s="242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</row>
    <row r="406" spans="1:47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2"/>
      <c r="W406" s="242"/>
      <c r="X406" s="242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</row>
    <row r="407" spans="1:47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2"/>
      <c r="W407" s="242"/>
      <c r="X407" s="242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  <c r="AU407" s="241"/>
    </row>
    <row r="408" spans="1:47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2"/>
      <c r="W408" s="242"/>
      <c r="X408" s="242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</row>
    <row r="409" spans="1:47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2"/>
      <c r="W409" s="242"/>
      <c r="X409" s="242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</row>
    <row r="410" spans="1:47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2"/>
      <c r="W410" s="242"/>
      <c r="X410" s="242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</row>
    <row r="411" spans="1:47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2"/>
      <c r="W411" s="242"/>
      <c r="X411" s="242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</row>
    <row r="412" spans="1:47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2"/>
      <c r="W412" s="242"/>
      <c r="X412" s="242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</row>
    <row r="413" spans="1:47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2"/>
      <c r="W413" s="242"/>
      <c r="X413" s="242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</row>
    <row r="414" spans="1:47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2"/>
      <c r="W414" s="242"/>
      <c r="X414" s="242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</row>
    <row r="415" spans="1:47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2"/>
      <c r="W415" s="242"/>
      <c r="X415" s="242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</row>
    <row r="416" spans="1:47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2"/>
      <c r="W416" s="242"/>
      <c r="X416" s="242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</row>
    <row r="417" spans="1:47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2"/>
      <c r="W417" s="242"/>
      <c r="X417" s="242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</row>
    <row r="418" spans="1:47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2"/>
      <c r="W418" s="242"/>
      <c r="X418" s="242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</row>
    <row r="419" spans="1:47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2"/>
      <c r="W419" s="242"/>
      <c r="X419" s="242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</row>
    <row r="420" spans="1:47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2"/>
      <c r="W420" s="242"/>
      <c r="X420" s="242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</row>
    <row r="421" spans="1:47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2"/>
      <c r="W421" s="242"/>
      <c r="X421" s="242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</row>
    <row r="422" spans="1:47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2"/>
      <c r="W422" s="242"/>
      <c r="X422" s="242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</row>
    <row r="423" spans="1:47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2"/>
      <c r="W423" s="242"/>
      <c r="X423" s="242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</row>
    <row r="424" spans="1:47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2"/>
      <c r="W424" s="242"/>
      <c r="X424" s="242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</row>
    <row r="425" spans="1:47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2"/>
      <c r="W425" s="242"/>
      <c r="X425" s="242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</row>
    <row r="426" spans="1:47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2"/>
      <c r="W426" s="242"/>
      <c r="X426" s="242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</row>
    <row r="427" spans="1:47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2"/>
      <c r="W427" s="242"/>
      <c r="X427" s="242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</row>
    <row r="428" spans="1:47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2"/>
      <c r="W428" s="242"/>
      <c r="X428" s="242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</row>
    <row r="429" spans="1:47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2"/>
      <c r="W429" s="242"/>
      <c r="X429" s="242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</row>
    <row r="430" spans="1:47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2"/>
      <c r="W430" s="242"/>
      <c r="X430" s="242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  <c r="AU430" s="241"/>
    </row>
    <row r="431" spans="1:47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2"/>
      <c r="W431" s="242"/>
      <c r="X431" s="242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</row>
    <row r="432" spans="1:47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2"/>
      <c r="W432" s="242"/>
      <c r="X432" s="242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</row>
    <row r="433" spans="1:47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2"/>
      <c r="W433" s="242"/>
      <c r="X433" s="242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</row>
    <row r="434" spans="1:47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2"/>
      <c r="W434" s="242"/>
      <c r="X434" s="242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</row>
    <row r="435" spans="1:47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2"/>
      <c r="W435" s="242"/>
      <c r="X435" s="242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  <c r="AU435" s="241"/>
    </row>
    <row r="436" spans="1:47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2"/>
      <c r="W436" s="242"/>
      <c r="X436" s="242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</row>
    <row r="437" spans="1:47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2"/>
      <c r="W437" s="242"/>
      <c r="X437" s="242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</row>
    <row r="438" spans="1:47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2"/>
      <c r="W438" s="242"/>
      <c r="X438" s="242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</row>
    <row r="439" spans="1:47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2"/>
      <c r="W439" s="242"/>
      <c r="X439" s="242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</row>
    <row r="440" spans="1:47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2"/>
      <c r="W440" s="242"/>
      <c r="X440" s="242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</row>
    <row r="441" spans="1:47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2"/>
      <c r="W441" s="242"/>
      <c r="X441" s="242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</row>
    <row r="442" spans="1:47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2"/>
      <c r="W442" s="242"/>
      <c r="X442" s="242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</row>
    <row r="443" spans="1:47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2"/>
      <c r="W443" s="242"/>
      <c r="X443" s="242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  <c r="AU443" s="241"/>
    </row>
    <row r="444" spans="1:47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2"/>
      <c r="W444" s="242"/>
      <c r="X444" s="242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</row>
    <row r="445" spans="1:47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2"/>
      <c r="W445" s="242"/>
      <c r="X445" s="242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</row>
    <row r="446" spans="1:47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2"/>
      <c r="W446" s="242"/>
      <c r="X446" s="242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</row>
    <row r="447" spans="1:47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2"/>
      <c r="W447" s="242"/>
      <c r="X447" s="242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</row>
    <row r="448" spans="1:47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2"/>
      <c r="W448" s="242"/>
      <c r="X448" s="242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</row>
    <row r="449" spans="1:47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2"/>
      <c r="W449" s="242"/>
      <c r="X449" s="242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  <c r="AU449" s="241"/>
    </row>
    <row r="450" spans="1:47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2"/>
      <c r="W450" s="242"/>
      <c r="X450" s="242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</row>
    <row r="451" spans="1:47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2"/>
      <c r="W451" s="242"/>
      <c r="X451" s="242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</row>
    <row r="452" spans="1:47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2"/>
      <c r="W452" s="242"/>
      <c r="X452" s="242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</row>
    <row r="453" spans="1:47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2"/>
      <c r="W453" s="242"/>
      <c r="X453" s="242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</row>
    <row r="454" spans="1:47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2"/>
      <c r="W454" s="242"/>
      <c r="X454" s="242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</row>
    <row r="455" spans="1:47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2"/>
      <c r="W455" s="242"/>
      <c r="X455" s="242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</row>
    <row r="456" spans="1:47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2"/>
      <c r="W456" s="242"/>
      <c r="X456" s="242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</row>
    <row r="457" spans="1:47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2"/>
      <c r="W457" s="242"/>
      <c r="X457" s="242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</row>
    <row r="458" spans="1:47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2"/>
      <c r="W458" s="242"/>
      <c r="X458" s="242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</row>
    <row r="459" spans="1:47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2"/>
      <c r="W459" s="242"/>
      <c r="X459" s="242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</row>
    <row r="460" spans="1:47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2"/>
      <c r="W460" s="242"/>
      <c r="X460" s="242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</row>
    <row r="461" spans="1:47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2"/>
      <c r="W461" s="242"/>
      <c r="X461" s="242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</row>
    <row r="462" spans="1:47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2"/>
      <c r="W462" s="242"/>
      <c r="X462" s="242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</row>
    <row r="463" spans="1:47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2"/>
      <c r="W463" s="242"/>
      <c r="X463" s="242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</row>
    <row r="464" spans="1:47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2"/>
      <c r="W464" s="242"/>
      <c r="X464" s="242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</row>
    <row r="465" spans="1:47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2"/>
      <c r="W465" s="242"/>
      <c r="X465" s="242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</row>
    <row r="466" spans="1:47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2"/>
      <c r="W466" s="242"/>
      <c r="X466" s="242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</row>
    <row r="467" spans="1:47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2"/>
      <c r="W467" s="242"/>
      <c r="X467" s="242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</row>
    <row r="468" spans="1:47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2"/>
      <c r="W468" s="242"/>
      <c r="X468" s="242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</row>
    <row r="469" spans="1:47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2"/>
      <c r="W469" s="242"/>
      <c r="X469" s="242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</row>
    <row r="470" spans="1:47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2"/>
      <c r="W470" s="242"/>
      <c r="X470" s="242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</row>
    <row r="471" spans="1:47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2"/>
      <c r="W471" s="242"/>
      <c r="X471" s="242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</row>
    <row r="472" spans="1:47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2"/>
      <c r="W472" s="242"/>
      <c r="X472" s="242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  <c r="AU472" s="241"/>
    </row>
    <row r="473" spans="1:47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2"/>
      <c r="W473" s="242"/>
      <c r="X473" s="242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</row>
    <row r="474" spans="1:47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2"/>
      <c r="W474" s="242"/>
      <c r="X474" s="242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</row>
    <row r="475" spans="1:47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2"/>
      <c r="W475" s="242"/>
      <c r="X475" s="242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</row>
    <row r="476" spans="1:47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2"/>
      <c r="W476" s="242"/>
      <c r="X476" s="242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</row>
    <row r="477" spans="1:47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2"/>
      <c r="W477" s="242"/>
      <c r="X477" s="242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  <c r="AU477" s="241"/>
    </row>
    <row r="478" spans="1:47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2"/>
      <c r="W478" s="242"/>
      <c r="X478" s="242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</row>
    <row r="479" spans="1:47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2"/>
      <c r="W479" s="242"/>
      <c r="X479" s="242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</row>
    <row r="480" spans="1:47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2"/>
      <c r="W480" s="242"/>
      <c r="X480" s="242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  <c r="AU480" s="241"/>
    </row>
    <row r="481" spans="1:47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2"/>
      <c r="W481" s="242"/>
      <c r="X481" s="242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</row>
    <row r="482" spans="1:47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2"/>
      <c r="W482" s="242"/>
      <c r="X482" s="242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</row>
    <row r="483" spans="1:47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2"/>
      <c r="W483" s="242"/>
      <c r="X483" s="242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</row>
    <row r="484" spans="1:47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2"/>
      <c r="W484" s="242"/>
      <c r="X484" s="242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</row>
    <row r="485" spans="1:47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2"/>
      <c r="W485" s="242"/>
      <c r="X485" s="242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</row>
    <row r="486" spans="1:47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2"/>
      <c r="W486" s="242"/>
      <c r="X486" s="242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</row>
    <row r="487" spans="1:47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2"/>
      <c r="W487" s="242"/>
      <c r="X487" s="242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</row>
    <row r="488" spans="1:47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2"/>
      <c r="W488" s="242"/>
      <c r="X488" s="242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</row>
    <row r="489" spans="1:47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2"/>
      <c r="W489" s="242"/>
      <c r="X489" s="242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</row>
    <row r="490" spans="1:47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2"/>
      <c r="W490" s="242"/>
      <c r="X490" s="242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</row>
    <row r="491" spans="1:47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2"/>
      <c r="W491" s="242"/>
      <c r="X491" s="242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</row>
    <row r="492" spans="1:47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2"/>
      <c r="W492" s="242"/>
      <c r="X492" s="242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</row>
    <row r="493" spans="1:47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2"/>
      <c r="W493" s="242"/>
      <c r="X493" s="242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</row>
    <row r="494" spans="1:47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2"/>
      <c r="W494" s="242"/>
      <c r="X494" s="242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</row>
    <row r="495" spans="1:47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2"/>
      <c r="W495" s="242"/>
      <c r="X495" s="242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</row>
    <row r="496" spans="1:47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2"/>
      <c r="W496" s="242"/>
      <c r="X496" s="242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</row>
    <row r="497" spans="1:47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2"/>
      <c r="W497" s="242"/>
      <c r="X497" s="242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</row>
    <row r="498" spans="1:47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2"/>
      <c r="W498" s="242"/>
      <c r="X498" s="242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</row>
    <row r="499" spans="1:47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2"/>
      <c r="W499" s="242"/>
      <c r="X499" s="242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</row>
    <row r="500" spans="1:47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2"/>
      <c r="W500" s="242"/>
      <c r="X500" s="242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</row>
    <row r="501" spans="1:47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2"/>
      <c r="W501" s="242"/>
      <c r="X501" s="242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</row>
    <row r="502" spans="1:47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2"/>
      <c r="W502" s="242"/>
      <c r="X502" s="242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</row>
    <row r="503" spans="1:47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2"/>
      <c r="W503" s="242"/>
      <c r="X503" s="242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  <c r="AU503" s="241"/>
    </row>
    <row r="504" spans="1:47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2"/>
      <c r="W504" s="242"/>
      <c r="X504" s="242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</row>
    <row r="505" spans="1:47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2"/>
      <c r="W505" s="242"/>
      <c r="X505" s="242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</row>
    <row r="506" spans="1:47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2"/>
      <c r="W506" s="242"/>
      <c r="X506" s="242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</row>
    <row r="507" spans="1:47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2"/>
      <c r="W507" s="242"/>
      <c r="X507" s="242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4:G4"/>
    <mergeCell ref="H4:N4"/>
    <mergeCell ref="P4:T4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V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8" ht="12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3" t="s">
        <v>62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48" ht="27" customHeight="1">
      <c r="A3" s="248" t="s">
        <v>403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134">
        <f>'狀況6,7 資料與模擬結果'!B4</f>
        <v>1000000</v>
      </c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</row>
    <row r="4" spans="1:48" ht="21.75" customHeight="1">
      <c r="A4" s="327" t="s">
        <v>60</v>
      </c>
      <c r="B4" s="328"/>
      <c r="C4" s="328"/>
      <c r="D4" s="328"/>
      <c r="E4" s="328"/>
      <c r="F4" s="328"/>
      <c r="G4" s="329"/>
      <c r="H4" s="330" t="s">
        <v>61</v>
      </c>
      <c r="I4" s="328"/>
      <c r="J4" s="328"/>
      <c r="K4" s="328"/>
      <c r="L4" s="328"/>
      <c r="M4" s="328"/>
      <c r="N4" s="329"/>
      <c r="O4" s="251"/>
      <c r="P4" s="332" t="s">
        <v>417</v>
      </c>
      <c r="Q4" s="328"/>
      <c r="R4" s="328"/>
      <c r="S4" s="328"/>
      <c r="T4" s="329"/>
      <c r="U4" s="252"/>
      <c r="V4" s="253"/>
      <c r="W4" s="253"/>
      <c r="X4" s="253"/>
      <c r="Y4" s="252"/>
      <c r="Z4" s="254"/>
      <c r="AA4" s="252"/>
      <c r="AB4" s="255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</row>
    <row r="5" spans="1:48" ht="45.75" customHeight="1">
      <c r="A5" s="256" t="s">
        <v>69</v>
      </c>
      <c r="B5" s="256" t="s">
        <v>70</v>
      </c>
      <c r="C5" s="256" t="s">
        <v>71</v>
      </c>
      <c r="D5" s="256" t="s">
        <v>72</v>
      </c>
      <c r="E5" s="256" t="s">
        <v>73</v>
      </c>
      <c r="F5" s="256" t="s">
        <v>74</v>
      </c>
      <c r="G5" s="256" t="s">
        <v>75</v>
      </c>
      <c r="H5" s="256" t="s">
        <v>69</v>
      </c>
      <c r="I5" s="256" t="s">
        <v>70</v>
      </c>
      <c r="J5" s="256" t="s">
        <v>71</v>
      </c>
      <c r="K5" s="256" t="s">
        <v>72</v>
      </c>
      <c r="L5" s="256" t="s">
        <v>73</v>
      </c>
      <c r="M5" s="256" t="s">
        <v>74</v>
      </c>
      <c r="N5" s="256" t="s">
        <v>75</v>
      </c>
      <c r="O5" s="251"/>
      <c r="P5" s="256" t="s">
        <v>403</v>
      </c>
      <c r="Q5" s="256" t="s">
        <v>405</v>
      </c>
      <c r="R5" s="256" t="s">
        <v>406</v>
      </c>
      <c r="S5" s="258" t="s">
        <v>412</v>
      </c>
      <c r="T5" s="256" t="s">
        <v>77</v>
      </c>
      <c r="U5" s="256" t="s">
        <v>79</v>
      </c>
      <c r="V5" s="256" t="s">
        <v>80</v>
      </c>
      <c r="W5" s="256" t="s">
        <v>81</v>
      </c>
      <c r="X5" s="256" t="s">
        <v>82</v>
      </c>
      <c r="Y5" s="256" t="s">
        <v>408</v>
      </c>
      <c r="Z5" s="256" t="s">
        <v>84</v>
      </c>
      <c r="AA5" s="256" t="s">
        <v>85</v>
      </c>
      <c r="AB5" s="255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1:48" ht="19.5" customHeight="1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1"/>
      <c r="P6" s="252" t="s">
        <v>418</v>
      </c>
      <c r="Q6" s="252"/>
      <c r="R6" s="298">
        <v>0</v>
      </c>
      <c r="S6" s="257">
        <v>0.02</v>
      </c>
      <c r="T6" s="256"/>
      <c r="U6" s="256"/>
      <c r="V6" s="253"/>
      <c r="W6" s="253"/>
      <c r="X6" s="253"/>
      <c r="Y6" s="256"/>
      <c r="Z6" s="256"/>
      <c r="AA6" s="256"/>
      <c r="AB6" s="255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</row>
    <row r="7" spans="1:48" ht="24" customHeight="1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1"/>
      <c r="P7" s="256"/>
      <c r="Q7" s="256"/>
      <c r="R7" s="256"/>
      <c r="S7" s="258" t="s">
        <v>415</v>
      </c>
      <c r="T7" s="256"/>
      <c r="U7" s="256"/>
      <c r="V7" s="253"/>
      <c r="W7" s="253"/>
      <c r="X7" s="253"/>
      <c r="Y7" s="256"/>
      <c r="Z7" s="256"/>
      <c r="AA7" s="256"/>
      <c r="AB7" s="255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  <c r="AV7" s="241"/>
    </row>
    <row r="8" spans="1:48" ht="20.25" customHeight="1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93">
        <f>O3*P6</f>
        <v>1000000</v>
      </c>
      <c r="Q8" s="260"/>
      <c r="R8" s="260">
        <f>O3*R6</f>
        <v>0</v>
      </c>
      <c r="S8" s="261">
        <f>O3*S6</f>
        <v>20000</v>
      </c>
      <c r="T8" s="262"/>
      <c r="U8" s="294" t="s">
        <v>416</v>
      </c>
      <c r="V8" s="294" t="s">
        <v>416</v>
      </c>
      <c r="W8" s="294" t="s">
        <v>416</v>
      </c>
      <c r="X8" s="260"/>
      <c r="Y8" s="263"/>
      <c r="Z8" s="264"/>
      <c r="AA8" s="263"/>
      <c r="AB8" s="255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</row>
    <row r="9" spans="1:48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3"/>
      <c r="P9" s="189"/>
      <c r="Q9" s="189"/>
      <c r="R9" s="265"/>
      <c r="S9" s="266"/>
      <c r="T9" s="188"/>
      <c r="U9" s="190"/>
      <c r="V9" s="189"/>
      <c r="W9" s="189"/>
      <c r="X9" s="189"/>
      <c r="Y9" s="190"/>
      <c r="Z9" s="267"/>
      <c r="AA9" s="190"/>
      <c r="AB9" s="255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  <c r="AV9" s="241"/>
    </row>
    <row r="10" spans="1:48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268"/>
      <c r="T10" s="199"/>
      <c r="U10" s="200"/>
      <c r="V10" s="196"/>
      <c r="W10" s="196"/>
      <c r="X10" s="196"/>
      <c r="Y10" s="200"/>
      <c r="Z10" s="269"/>
      <c r="AA10" s="200"/>
      <c r="AB10" s="255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</row>
    <row r="11" spans="1:48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9"/>
      <c r="U11" s="200"/>
      <c r="V11" s="196"/>
      <c r="W11" s="196"/>
      <c r="X11" s="196"/>
      <c r="Y11" s="200"/>
      <c r="Z11" s="269"/>
      <c r="AA11" s="200"/>
      <c r="AB11" s="255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</row>
    <row r="12" spans="1:48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9"/>
      <c r="U12" s="200"/>
      <c r="V12" s="196"/>
      <c r="W12" s="196"/>
      <c r="X12" s="196"/>
      <c r="Y12" s="200"/>
      <c r="Z12" s="269"/>
      <c r="AA12" s="200"/>
      <c r="AB12" s="255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</row>
    <row r="13" spans="1:48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9"/>
      <c r="U13" s="200"/>
      <c r="V13" s="196"/>
      <c r="W13" s="196"/>
      <c r="X13" s="196"/>
      <c r="Y13" s="200"/>
      <c r="Z13" s="269"/>
      <c r="AA13" s="200"/>
      <c r="AB13" s="255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</row>
    <row r="14" spans="1:48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9"/>
      <c r="U14" s="200"/>
      <c r="V14" s="196"/>
      <c r="W14" s="196"/>
      <c r="X14" s="196"/>
      <c r="Y14" s="200"/>
      <c r="Z14" s="269"/>
      <c r="AA14" s="200"/>
      <c r="AB14" s="255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  <c r="AV14" s="241"/>
    </row>
    <row r="15" spans="1:48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9"/>
      <c r="U15" s="200"/>
      <c r="V15" s="196"/>
      <c r="W15" s="196"/>
      <c r="X15" s="196"/>
      <c r="Y15" s="200"/>
      <c r="Z15" s="269"/>
      <c r="AA15" s="200"/>
      <c r="AB15" s="255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</row>
    <row r="16" spans="1:48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9"/>
      <c r="U16" s="200"/>
      <c r="V16" s="196"/>
      <c r="W16" s="196"/>
      <c r="X16" s="196"/>
      <c r="Y16" s="200"/>
      <c r="Z16" s="269"/>
      <c r="AA16" s="200"/>
      <c r="AB16" s="255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</row>
    <row r="17" spans="1:48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196">
        <f>MAX(P20:P307)</f>
        <v>998333.33333333337</v>
      </c>
      <c r="Q17" s="196"/>
      <c r="R17" s="196"/>
      <c r="S17" s="196"/>
      <c r="T17" s="199"/>
      <c r="U17" s="196"/>
      <c r="V17" s="196"/>
      <c r="W17" s="196"/>
      <c r="X17" s="196">
        <f t="shared" ref="X17:AA17" si="9">MAX(X20:X307)</f>
        <v>998333.33333333337</v>
      </c>
      <c r="Y17" s="199">
        <f t="shared" si="9"/>
        <v>0.99833333333333341</v>
      </c>
      <c r="Z17" s="196">
        <f t="shared" si="9"/>
        <v>998333.33333333337</v>
      </c>
      <c r="AA17" s="199">
        <f t="shared" si="9"/>
        <v>0.99833333333333341</v>
      </c>
      <c r="AB17" s="255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</row>
    <row r="18" spans="1:48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0">(I19/B19*B18)/B19*B18</f>
        <v>13.916909766015927</v>
      </c>
      <c r="J18" s="195">
        <f t="shared" si="10"/>
        <v>14.323769604885769</v>
      </c>
      <c r="K18" s="195">
        <f t="shared" si="10"/>
        <v>9.5513602305460807</v>
      </c>
      <c r="L18" s="195">
        <f t="shared" si="10"/>
        <v>12.007758614857725</v>
      </c>
      <c r="M18" s="195">
        <f t="shared" si="10"/>
        <v>10.208568453644549</v>
      </c>
      <c r="N18" s="195">
        <f t="shared" si="10"/>
        <v>7542434.0629864465</v>
      </c>
      <c r="O18" s="211" t="s">
        <v>106</v>
      </c>
      <c r="P18" s="196">
        <v>717594.46540364099</v>
      </c>
      <c r="Q18" s="295"/>
      <c r="R18" s="207"/>
      <c r="S18" s="207"/>
      <c r="T18" s="207"/>
      <c r="U18" s="207"/>
      <c r="V18" s="207"/>
      <c r="W18" s="296"/>
      <c r="X18" s="196">
        <v>717594.46540364099</v>
      </c>
      <c r="Y18" s="199">
        <v>0.71759446540364102</v>
      </c>
      <c r="Z18" s="196">
        <v>717594.46540364099</v>
      </c>
      <c r="AA18" s="199">
        <v>0.71759446540364102</v>
      </c>
      <c r="AB18" s="255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</row>
    <row r="19" spans="1:48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1">(I20/B20*B19)/B20*B19</f>
        <v>12.057432324239059</v>
      </c>
      <c r="J19" s="195">
        <f t="shared" si="11"/>
        <v>17.368094025312296</v>
      </c>
      <c r="K19" s="195">
        <f t="shared" si="11"/>
        <v>11.745641894736886</v>
      </c>
      <c r="L19" s="195">
        <f t="shared" si="11"/>
        <v>17.01115804626221</v>
      </c>
      <c r="M19" s="195">
        <f t="shared" si="11"/>
        <v>14.462279006702733</v>
      </c>
      <c r="N19" s="195">
        <f t="shared" si="11"/>
        <v>7330329.191425032</v>
      </c>
      <c r="O19" s="211" t="s">
        <v>108</v>
      </c>
      <c r="P19" s="196">
        <f>MIN(P20:P307)</f>
        <v>124565.49585087998</v>
      </c>
      <c r="Q19" s="196"/>
      <c r="R19" s="196"/>
      <c r="S19" s="196"/>
      <c r="T19" s="199"/>
      <c r="U19" s="199"/>
      <c r="V19" s="196"/>
      <c r="W19" s="196"/>
      <c r="X19" s="196">
        <f t="shared" ref="X19:AA19" si="12">MIN(X20:X307)</f>
        <v>124565.49585087998</v>
      </c>
      <c r="Y19" s="199">
        <f t="shared" si="12"/>
        <v>0.12456549585087998</v>
      </c>
      <c r="Z19" s="196">
        <f t="shared" si="12"/>
        <v>124565.49585087998</v>
      </c>
      <c r="AA19" s="199">
        <f t="shared" si="12"/>
        <v>0.12456549585087998</v>
      </c>
      <c r="AB19" s="255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</row>
    <row r="20" spans="1:48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3">(I21/B21*B20)/B21*B20</f>
        <v>17.3021526277189</v>
      </c>
      <c r="J20" s="195">
        <f t="shared" si="13"/>
        <v>21.822742435568706</v>
      </c>
      <c r="K20" s="195">
        <f t="shared" si="13"/>
        <v>15.319570477774484</v>
      </c>
      <c r="L20" s="195">
        <f t="shared" si="13"/>
        <v>17.898900362680251</v>
      </c>
      <c r="M20" s="195">
        <f t="shared" si="13"/>
        <v>15.217004194305867</v>
      </c>
      <c r="N20" s="195">
        <f t="shared" si="13"/>
        <v>11522073.231914233</v>
      </c>
      <c r="O20" s="195"/>
      <c r="P20" s="196">
        <f>1000000-($S$8/12)</f>
        <v>998333.33333333337</v>
      </c>
      <c r="Q20" s="196"/>
      <c r="R20" s="196"/>
      <c r="S20" s="196"/>
      <c r="T20" s="199"/>
      <c r="U20" s="297"/>
      <c r="V20" s="297"/>
      <c r="W20" s="297"/>
      <c r="X20" s="196">
        <f t="shared" ref="X20:X274" si="14">P20+Q20+R20</f>
        <v>998333.33333333337</v>
      </c>
      <c r="Y20" s="200">
        <f t="shared" ref="Y20:Y274" si="15">X20/1000000</f>
        <v>0.99833333333333341</v>
      </c>
      <c r="Z20" s="269">
        <f t="shared" ref="Z20:Z274" si="16">SUM(P20:S20)</f>
        <v>998333.33333333337</v>
      </c>
      <c r="AA20" s="200">
        <f t="shared" ref="AA20:AA274" si="17">Z20/1000000</f>
        <v>0.99833333333333341</v>
      </c>
      <c r="AB20" s="270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</row>
    <row r="21" spans="1:48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18">(I22/B22*B21)/B22*B21</f>
        <v>17.46891940022627</v>
      </c>
      <c r="J21" s="195">
        <f t="shared" si="18"/>
        <v>17.89714458006657</v>
      </c>
      <c r="K21" s="195">
        <f t="shared" si="18"/>
        <v>9.1367774518949076</v>
      </c>
      <c r="L21" s="195">
        <f t="shared" si="18"/>
        <v>13.401596854714008</v>
      </c>
      <c r="M21" s="195">
        <f t="shared" si="18"/>
        <v>11.393555067818641</v>
      </c>
      <c r="N21" s="195">
        <f t="shared" si="18"/>
        <v>10198060.948237082</v>
      </c>
      <c r="O21" s="195"/>
      <c r="P21" s="196">
        <f t="shared" ref="P21:P275" si="19">(P20*D21/D20)-($S$8/12)</f>
        <v>769323.43234323431</v>
      </c>
      <c r="Q21" s="196"/>
      <c r="R21" s="196"/>
      <c r="S21" s="196"/>
      <c r="T21" s="199"/>
      <c r="U21" s="200"/>
      <c r="V21" s="196"/>
      <c r="W21" s="196"/>
      <c r="X21" s="196">
        <f t="shared" si="14"/>
        <v>769323.43234323431</v>
      </c>
      <c r="Y21" s="200">
        <f t="shared" si="15"/>
        <v>0.7693234323432343</v>
      </c>
      <c r="Z21" s="269">
        <f t="shared" si="16"/>
        <v>769323.43234323431</v>
      </c>
      <c r="AA21" s="200">
        <f t="shared" si="17"/>
        <v>0.7693234323432343</v>
      </c>
      <c r="AB21" s="255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</row>
    <row r="22" spans="1:48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20">(I23/B23*B22)/B23*B22</f>
        <v>13.790598110244227</v>
      </c>
      <c r="J22" s="195">
        <f t="shared" si="20"/>
        <v>14.104531468297994</v>
      </c>
      <c r="K22" s="195">
        <f t="shared" si="20"/>
        <v>7.8393407868971332</v>
      </c>
      <c r="L22" s="195">
        <f t="shared" si="20"/>
        <v>10.314814657855177</v>
      </c>
      <c r="M22" s="195">
        <f t="shared" si="20"/>
        <v>8.7692844702460988</v>
      </c>
      <c r="N22" s="195">
        <f t="shared" si="20"/>
        <v>7028135.3871746529</v>
      </c>
      <c r="O22" s="195"/>
      <c r="P22" s="196">
        <f t="shared" si="19"/>
        <v>710943.82034357288</v>
      </c>
      <c r="Q22" s="196"/>
      <c r="R22" s="196"/>
      <c r="S22" s="196"/>
      <c r="T22" s="199"/>
      <c r="U22" s="200"/>
      <c r="V22" s="196"/>
      <c r="W22" s="196"/>
      <c r="X22" s="196">
        <f t="shared" si="14"/>
        <v>710943.82034357288</v>
      </c>
      <c r="Y22" s="200">
        <f t="shared" si="15"/>
        <v>0.71094382034357284</v>
      </c>
      <c r="Z22" s="269">
        <f t="shared" si="16"/>
        <v>710943.82034357288</v>
      </c>
      <c r="AA22" s="200">
        <f t="shared" si="17"/>
        <v>0.71094382034357284</v>
      </c>
      <c r="AB22" s="255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</row>
    <row r="23" spans="1:48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21">(I24/B24*B23)/B24*B23</f>
        <v>10.915843067932116</v>
      </c>
      <c r="J23" s="195">
        <f t="shared" si="21"/>
        <v>14.944757928183812</v>
      </c>
      <c r="K23" s="195">
        <f t="shared" si="21"/>
        <v>10.221431875733023</v>
      </c>
      <c r="L23" s="195">
        <f t="shared" si="21"/>
        <v>13.032884069575877</v>
      </c>
      <c r="M23" s="195">
        <f t="shared" si="21"/>
        <v>11.080093520899684</v>
      </c>
      <c r="N23" s="195">
        <f t="shared" si="21"/>
        <v>4884649.6212254753</v>
      </c>
      <c r="O23" s="195"/>
      <c r="P23" s="196">
        <f t="shared" si="19"/>
        <v>810137.69566336472</v>
      </c>
      <c r="Q23" s="196"/>
      <c r="R23" s="196"/>
      <c r="S23" s="196"/>
      <c r="T23" s="199"/>
      <c r="U23" s="200"/>
      <c r="V23" s="196"/>
      <c r="W23" s="196"/>
      <c r="X23" s="196">
        <f t="shared" si="14"/>
        <v>810137.69566336472</v>
      </c>
      <c r="Y23" s="200">
        <f t="shared" si="15"/>
        <v>0.81013769566336469</v>
      </c>
      <c r="Z23" s="269">
        <f t="shared" si="16"/>
        <v>810137.69566336472</v>
      </c>
      <c r="AA23" s="200">
        <f t="shared" si="17"/>
        <v>0.81013769566336469</v>
      </c>
      <c r="AB23" s="255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</row>
    <row r="24" spans="1:48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22">(I25/B25*B24)/B25*B24</f>
        <v>13.150091017516797</v>
      </c>
      <c r="J24" s="195">
        <f t="shared" si="22"/>
        <v>15.655525043356549</v>
      </c>
      <c r="K24" s="195">
        <f t="shared" si="22"/>
        <v>11.034572182503613</v>
      </c>
      <c r="L24" s="195">
        <f t="shared" si="22"/>
        <v>11.940909705796921</v>
      </c>
      <c r="M24" s="195">
        <f t="shared" si="22"/>
        <v>10.15173862667644</v>
      </c>
      <c r="N24" s="195">
        <f t="shared" si="22"/>
        <v>3229295.9645266179</v>
      </c>
      <c r="O24" s="195"/>
      <c r="P24" s="196">
        <f t="shared" si="19"/>
        <v>840078.67394113995</v>
      </c>
      <c r="Q24" s="196"/>
      <c r="R24" s="196"/>
      <c r="S24" s="196"/>
      <c r="T24" s="199"/>
      <c r="U24" s="200"/>
      <c r="V24" s="196"/>
      <c r="W24" s="196"/>
      <c r="X24" s="196">
        <f t="shared" si="14"/>
        <v>840078.67394113995</v>
      </c>
      <c r="Y24" s="200">
        <f t="shared" si="15"/>
        <v>0.84007867394114</v>
      </c>
      <c r="Z24" s="269">
        <f t="shared" si="16"/>
        <v>840078.67394113995</v>
      </c>
      <c r="AA24" s="200">
        <f t="shared" si="17"/>
        <v>0.84007867394114</v>
      </c>
      <c r="AB24" s="255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</row>
    <row r="25" spans="1:48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23">(I26/B26*B25)/B26*B25</f>
        <v>12.133304810309955</v>
      </c>
      <c r="J25" s="195">
        <f t="shared" si="23"/>
        <v>15.6363569704142</v>
      </c>
      <c r="K25" s="195">
        <f t="shared" si="23"/>
        <v>10.42375451345235</v>
      </c>
      <c r="L25" s="195">
        <f t="shared" si="23"/>
        <v>15.416977171322017</v>
      </c>
      <c r="M25" s="195">
        <f t="shared" si="23"/>
        <v>13.106960817336386</v>
      </c>
      <c r="N25" s="195">
        <f t="shared" si="23"/>
        <v>3171264.6152139381</v>
      </c>
      <c r="O25" s="195"/>
      <c r="P25" s="196">
        <f t="shared" si="19"/>
        <v>814829.77690864471</v>
      </c>
      <c r="Q25" s="196"/>
      <c r="R25" s="196"/>
      <c r="S25" s="196"/>
      <c r="T25" s="199"/>
      <c r="U25" s="200"/>
      <c r="V25" s="196"/>
      <c r="W25" s="196"/>
      <c r="X25" s="196">
        <f t="shared" si="14"/>
        <v>814829.77690864471</v>
      </c>
      <c r="Y25" s="200">
        <f t="shared" si="15"/>
        <v>0.81482977690864467</v>
      </c>
      <c r="Z25" s="269">
        <f t="shared" si="16"/>
        <v>814829.77690864471</v>
      </c>
      <c r="AA25" s="200">
        <f t="shared" si="17"/>
        <v>0.81482977690864467</v>
      </c>
      <c r="AB25" s="255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</row>
    <row r="26" spans="1:48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24">(I27/B27*B26)/B27*B26</f>
        <v>15.958056061635814</v>
      </c>
      <c r="J26" s="195">
        <f t="shared" si="24"/>
        <v>16.104492754312346</v>
      </c>
      <c r="K26" s="195">
        <f t="shared" si="24"/>
        <v>11.36690804296393</v>
      </c>
      <c r="L26" s="195">
        <f t="shared" si="24"/>
        <v>11.758037354344044</v>
      </c>
      <c r="M26" s="195">
        <f t="shared" si="24"/>
        <v>9.9962717382236352</v>
      </c>
      <c r="N26" s="195">
        <f t="shared" si="24"/>
        <v>5779289.363140204</v>
      </c>
      <c r="O26" s="195"/>
      <c r="P26" s="196">
        <f t="shared" si="19"/>
        <v>849228.34417866974</v>
      </c>
      <c r="Q26" s="196"/>
      <c r="R26" s="196"/>
      <c r="S26" s="196"/>
      <c r="T26" s="199"/>
      <c r="U26" s="200"/>
      <c r="V26" s="196"/>
      <c r="W26" s="196"/>
      <c r="X26" s="196">
        <f t="shared" si="14"/>
        <v>849228.34417866974</v>
      </c>
      <c r="Y26" s="200">
        <f t="shared" si="15"/>
        <v>0.84922834417866977</v>
      </c>
      <c r="Z26" s="269">
        <f t="shared" si="16"/>
        <v>849228.34417866974</v>
      </c>
      <c r="AA26" s="200">
        <f t="shared" si="17"/>
        <v>0.84922834417866977</v>
      </c>
      <c r="AB26" s="255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</row>
    <row r="27" spans="1:48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25">(I28/B28*B27)/B28*B27</f>
        <v>12.251801677870445</v>
      </c>
      <c r="J27" s="220">
        <f t="shared" si="25"/>
        <v>12.241359553665349</v>
      </c>
      <c r="K27" s="220">
        <f t="shared" si="25"/>
        <v>8.1405632868713855</v>
      </c>
      <c r="L27" s="220">
        <f t="shared" si="25"/>
        <v>9.9649574314666047</v>
      </c>
      <c r="M27" s="220">
        <f t="shared" si="25"/>
        <v>8.4718514419458355</v>
      </c>
      <c r="N27" s="220">
        <f t="shared" si="25"/>
        <v>18144996.371034577</v>
      </c>
      <c r="O27" s="220"/>
      <c r="P27" s="196">
        <f t="shared" si="19"/>
        <v>717005.02115120192</v>
      </c>
      <c r="Q27" s="196"/>
      <c r="R27" s="196"/>
      <c r="S27" s="196"/>
      <c r="T27" s="199"/>
      <c r="U27" s="200"/>
      <c r="V27" s="196"/>
      <c r="W27" s="196"/>
      <c r="X27" s="196">
        <f t="shared" si="14"/>
        <v>717005.02115120192</v>
      </c>
      <c r="Y27" s="200">
        <f t="shared" si="15"/>
        <v>0.7170050211512019</v>
      </c>
      <c r="Z27" s="269">
        <f t="shared" si="16"/>
        <v>717005.02115120192</v>
      </c>
      <c r="AA27" s="200">
        <f t="shared" si="17"/>
        <v>0.7170050211512019</v>
      </c>
      <c r="AB27" s="255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</row>
    <row r="28" spans="1:48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26">(I29/B29*B28)/B29*B28</f>
        <v>9.702235837634392</v>
      </c>
      <c r="J28" s="220">
        <f t="shared" si="26"/>
        <v>10.636172875595822</v>
      </c>
      <c r="K28" s="220">
        <f t="shared" si="26"/>
        <v>5.4968589198386466</v>
      </c>
      <c r="L28" s="220">
        <f t="shared" si="26"/>
        <v>5.9219366943339491</v>
      </c>
      <c r="M28" s="220">
        <f t="shared" si="26"/>
        <v>5.0346227332749107</v>
      </c>
      <c r="N28" s="220">
        <f t="shared" si="26"/>
        <v>19421181.79326776</v>
      </c>
      <c r="O28" s="220"/>
      <c r="P28" s="196">
        <f t="shared" si="19"/>
        <v>587519.12320970302</v>
      </c>
      <c r="Q28" s="196"/>
      <c r="R28" s="196"/>
      <c r="S28" s="196"/>
      <c r="T28" s="199"/>
      <c r="U28" s="200"/>
      <c r="V28" s="196"/>
      <c r="W28" s="196"/>
      <c r="X28" s="196">
        <f t="shared" si="14"/>
        <v>587519.12320970302</v>
      </c>
      <c r="Y28" s="200">
        <f t="shared" si="15"/>
        <v>0.58751912320970301</v>
      </c>
      <c r="Z28" s="269">
        <f t="shared" si="16"/>
        <v>587519.12320970302</v>
      </c>
      <c r="AA28" s="200">
        <f t="shared" si="17"/>
        <v>0.58751912320970301</v>
      </c>
      <c r="AB28" s="255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</row>
    <row r="29" spans="1:48" ht="19.5" customHeight="1">
      <c r="A29" s="218" t="s">
        <v>118</v>
      </c>
      <c r="B29" s="272">
        <v>64.0625</v>
      </c>
      <c r="C29" s="273">
        <v>74.78125</v>
      </c>
      <c r="D29" s="273">
        <v>54.25</v>
      </c>
      <c r="E29" s="273">
        <v>58.375</v>
      </c>
      <c r="F29" s="273">
        <v>49.849513999999999</v>
      </c>
      <c r="G29" s="273">
        <v>1087788500</v>
      </c>
      <c r="H29" s="273"/>
      <c r="I29" s="273">
        <f t="shared" ref="I29:N29" si="27">(I30/B30*B29)/B30*B29</f>
        <v>6.1732420033094408</v>
      </c>
      <c r="J29" s="273">
        <f t="shared" si="27"/>
        <v>8.4046701479816388</v>
      </c>
      <c r="K29" s="273">
        <f t="shared" si="27"/>
        <v>4.4198072139246296</v>
      </c>
      <c r="L29" s="273">
        <f t="shared" si="27"/>
        <v>5.0868847620939075</v>
      </c>
      <c r="M29" s="273">
        <f t="shared" si="27"/>
        <v>4.3246881887926092</v>
      </c>
      <c r="N29" s="273">
        <f t="shared" si="27"/>
        <v>26219249.433839429</v>
      </c>
      <c r="O29" s="273"/>
      <c r="P29" s="196">
        <f t="shared" si="19"/>
        <v>525158.33224451332</v>
      </c>
      <c r="Q29" s="196"/>
      <c r="R29" s="196"/>
      <c r="S29" s="196"/>
      <c r="T29" s="199">
        <f>(P29-P20)/P20</f>
        <v>-0.4739649426599199</v>
      </c>
      <c r="U29" s="200"/>
      <c r="V29" s="196"/>
      <c r="W29" s="196"/>
      <c r="X29" s="196">
        <f t="shared" si="14"/>
        <v>525158.33224451332</v>
      </c>
      <c r="Y29" s="200">
        <f t="shared" si="15"/>
        <v>0.52515833224451336</v>
      </c>
      <c r="Z29" s="269">
        <f t="shared" si="16"/>
        <v>525158.33224451332</v>
      </c>
      <c r="AA29" s="200">
        <f t="shared" si="17"/>
        <v>0.52515833224451336</v>
      </c>
      <c r="AB29" s="255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</row>
    <row r="30" spans="1:48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28">(I31/B31*B30)/B31*B30</f>
        <v>5.1587532263210818</v>
      </c>
      <c r="J30" s="220">
        <f t="shared" si="28"/>
        <v>7.1813405432486812</v>
      </c>
      <c r="K30" s="220">
        <f t="shared" si="28"/>
        <v>4.0852304288910037</v>
      </c>
      <c r="L30" s="220">
        <f t="shared" si="28"/>
        <v>6.1719173049681055</v>
      </c>
      <c r="M30" s="220">
        <f t="shared" si="28"/>
        <v>5.2471432701196896</v>
      </c>
      <c r="N30" s="220">
        <f t="shared" si="28"/>
        <v>31791045.076041669</v>
      </c>
      <c r="O30" s="220"/>
      <c r="P30" s="196">
        <f t="shared" si="19"/>
        <v>503223.45805458492</v>
      </c>
      <c r="Q30" s="196"/>
      <c r="R30" s="196"/>
      <c r="S30" s="196"/>
      <c r="T30" s="224"/>
      <c r="U30" s="200"/>
      <c r="V30" s="196"/>
      <c r="W30" s="196"/>
      <c r="X30" s="196">
        <f t="shared" si="14"/>
        <v>503223.45805458492</v>
      </c>
      <c r="Y30" s="200">
        <f t="shared" si="15"/>
        <v>0.5032234580545849</v>
      </c>
      <c r="Z30" s="269">
        <f t="shared" si="16"/>
        <v>503223.45805458492</v>
      </c>
      <c r="AA30" s="200">
        <f t="shared" si="17"/>
        <v>0.5032234580545849</v>
      </c>
      <c r="AB30" s="255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</row>
    <row r="31" spans="1:48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29">(I32/B32*B31)/B32*B31</f>
        <v>6.2675538003311679</v>
      </c>
      <c r="J31" s="220">
        <f t="shared" si="29"/>
        <v>6.4695685936164242</v>
      </c>
      <c r="K31" s="220">
        <f t="shared" si="29"/>
        <v>3.2976793782225098</v>
      </c>
      <c r="L31" s="220">
        <f t="shared" si="29"/>
        <v>3.3610158764355345</v>
      </c>
      <c r="M31" s="220">
        <f t="shared" si="29"/>
        <v>2.857415401286314</v>
      </c>
      <c r="N31" s="220">
        <f t="shared" si="29"/>
        <v>32757177.345817205</v>
      </c>
      <c r="O31" s="220"/>
      <c r="P31" s="196">
        <f t="shared" si="19"/>
        <v>450456.55437896651</v>
      </c>
      <c r="Q31" s="196"/>
      <c r="R31" s="196"/>
      <c r="S31" s="196"/>
      <c r="T31" s="224"/>
      <c r="U31" s="200"/>
      <c r="V31" s="196"/>
      <c r="W31" s="196"/>
      <c r="X31" s="196">
        <f t="shared" si="14"/>
        <v>450456.55437896651</v>
      </c>
      <c r="Y31" s="200">
        <f t="shared" si="15"/>
        <v>0.45045655437896653</v>
      </c>
      <c r="Z31" s="269">
        <f t="shared" si="16"/>
        <v>450456.55437896651</v>
      </c>
      <c r="AA31" s="200">
        <f t="shared" si="17"/>
        <v>0.45045655437896653</v>
      </c>
      <c r="AB31" s="25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</row>
    <row r="32" spans="1:48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30">(I33/B33*B32)/B33*B32</f>
        <v>3.318537089585254</v>
      </c>
      <c r="J32" s="220">
        <f t="shared" si="30"/>
        <v>3.8571417900018385</v>
      </c>
      <c r="K32" s="220">
        <f t="shared" si="30"/>
        <v>2.1685579619553317</v>
      </c>
      <c r="L32" s="220">
        <f t="shared" si="30"/>
        <v>2.2880298671091976</v>
      </c>
      <c r="M32" s="220">
        <f t="shared" si="30"/>
        <v>1.945201850568623</v>
      </c>
      <c r="N32" s="220">
        <f t="shared" si="30"/>
        <v>65927808.56297981</v>
      </c>
      <c r="O32" s="220"/>
      <c r="P32" s="196">
        <f t="shared" si="19"/>
        <v>363620.33079628111</v>
      </c>
      <c r="Q32" s="196"/>
      <c r="R32" s="196"/>
      <c r="S32" s="196"/>
      <c r="T32" s="224"/>
      <c r="U32" s="200"/>
      <c r="V32" s="196"/>
      <c r="W32" s="196"/>
      <c r="X32" s="196">
        <f t="shared" si="14"/>
        <v>363620.33079628111</v>
      </c>
      <c r="Y32" s="200">
        <f t="shared" si="15"/>
        <v>0.36362033079628109</v>
      </c>
      <c r="Z32" s="269">
        <f t="shared" si="16"/>
        <v>363620.33079628111</v>
      </c>
      <c r="AA32" s="200">
        <f t="shared" si="17"/>
        <v>0.36362033079628109</v>
      </c>
      <c r="AB32" s="255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</row>
    <row r="33" spans="1:48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31">(I34/B34*B33)/B34*B33</f>
        <v>2.3078768762972368</v>
      </c>
      <c r="J33" s="220">
        <f t="shared" si="31"/>
        <v>3.6736023117181134</v>
      </c>
      <c r="K33" s="220">
        <f t="shared" si="31"/>
        <v>1.6954396850934277</v>
      </c>
      <c r="L33" s="220">
        <f t="shared" si="31"/>
        <v>3.1793735761832864</v>
      </c>
      <c r="M33" s="220">
        <f t="shared" si="31"/>
        <v>2.702990182556873</v>
      </c>
      <c r="N33" s="220">
        <f t="shared" si="31"/>
        <v>59864179.293959774</v>
      </c>
      <c r="O33" s="220"/>
      <c r="P33" s="196">
        <f t="shared" si="19"/>
        <v>319850.23826792231</v>
      </c>
      <c r="Q33" s="196"/>
      <c r="R33" s="196"/>
      <c r="S33" s="196"/>
      <c r="T33" s="224"/>
      <c r="U33" s="200"/>
      <c r="V33" s="196"/>
      <c r="W33" s="196"/>
      <c r="X33" s="196">
        <f t="shared" si="14"/>
        <v>319850.23826792231</v>
      </c>
      <c r="Y33" s="200">
        <f t="shared" si="15"/>
        <v>0.3198502382679223</v>
      </c>
      <c r="Z33" s="269">
        <f t="shared" si="16"/>
        <v>319850.23826792231</v>
      </c>
      <c r="AA33" s="200">
        <f t="shared" si="17"/>
        <v>0.3198502382679223</v>
      </c>
      <c r="AB33" s="255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</row>
    <row r="34" spans="1:48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32">(I35/B35*B34)/B35*B34</f>
        <v>3.2106244372440709</v>
      </c>
      <c r="J34" s="220">
        <f t="shared" si="32"/>
        <v>4.0560785185759087</v>
      </c>
      <c r="K34" s="220">
        <f t="shared" si="32"/>
        <v>2.8221624228758042</v>
      </c>
      <c r="L34" s="220">
        <f t="shared" si="32"/>
        <v>2.9867296166010573</v>
      </c>
      <c r="M34" s="220">
        <f t="shared" si="32"/>
        <v>2.5392115695797575</v>
      </c>
      <c r="N34" s="220">
        <f t="shared" si="32"/>
        <v>43100954.663098991</v>
      </c>
      <c r="O34" s="220"/>
      <c r="P34" s="196">
        <f t="shared" si="19"/>
        <v>410997.26233755396</v>
      </c>
      <c r="Q34" s="196"/>
      <c r="R34" s="196"/>
      <c r="S34" s="196"/>
      <c r="T34" s="224"/>
      <c r="U34" s="200"/>
      <c r="V34" s="196"/>
      <c r="W34" s="196"/>
      <c r="X34" s="196">
        <f t="shared" si="14"/>
        <v>410997.26233755396</v>
      </c>
      <c r="Y34" s="200">
        <f t="shared" si="15"/>
        <v>0.41099726233755396</v>
      </c>
      <c r="Z34" s="269">
        <f t="shared" si="16"/>
        <v>410997.26233755396</v>
      </c>
      <c r="AA34" s="200">
        <f t="shared" si="17"/>
        <v>0.41099726233755396</v>
      </c>
      <c r="AB34" s="255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</row>
    <row r="35" spans="1:48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33">(I36/B36*B35)/B36*B35</f>
        <v>3.1195475418998355</v>
      </c>
      <c r="J35" s="220">
        <f t="shared" si="33"/>
        <v>3.6810369408271484</v>
      </c>
      <c r="K35" s="220">
        <f t="shared" si="33"/>
        <v>2.556596832697529</v>
      </c>
      <c r="L35" s="220">
        <f t="shared" si="33"/>
        <v>3.1176727803351558</v>
      </c>
      <c r="M35" s="220">
        <f t="shared" si="33"/>
        <v>2.6505346032294184</v>
      </c>
      <c r="N35" s="220">
        <f t="shared" si="33"/>
        <v>41167556.878658712</v>
      </c>
      <c r="O35" s="220"/>
      <c r="P35" s="196">
        <f t="shared" si="19"/>
        <v>389515.50183200208</v>
      </c>
      <c r="Q35" s="196"/>
      <c r="R35" s="196"/>
      <c r="S35" s="196"/>
      <c r="T35" s="224"/>
      <c r="U35" s="200"/>
      <c r="V35" s="196"/>
      <c r="W35" s="196"/>
      <c r="X35" s="196">
        <f t="shared" si="14"/>
        <v>389515.50183200208</v>
      </c>
      <c r="Y35" s="200">
        <f t="shared" si="15"/>
        <v>0.38951550183200206</v>
      </c>
      <c r="Z35" s="269">
        <f t="shared" si="16"/>
        <v>389515.50183200208</v>
      </c>
      <c r="AA35" s="200">
        <f t="shared" si="17"/>
        <v>0.38951550183200206</v>
      </c>
      <c r="AB35" s="255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</row>
    <row r="36" spans="1:48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34">(I37/B37*B36)/B37*B36</f>
        <v>3.1346361577005708</v>
      </c>
      <c r="J36" s="220">
        <f t="shared" si="34"/>
        <v>3.2468892243229437</v>
      </c>
      <c r="K36" s="220">
        <f t="shared" si="34"/>
        <v>2.3206516347412136</v>
      </c>
      <c r="L36" s="220">
        <f t="shared" si="34"/>
        <v>2.6032690223544126</v>
      </c>
      <c r="M36" s="220">
        <f t="shared" si="34"/>
        <v>2.2132073147446865</v>
      </c>
      <c r="N36" s="220">
        <f t="shared" si="34"/>
        <v>31822148.171625137</v>
      </c>
      <c r="O36" s="220"/>
      <c r="P36" s="196">
        <f t="shared" si="19"/>
        <v>369439.8652951502</v>
      </c>
      <c r="Q36" s="196"/>
      <c r="R36" s="196"/>
      <c r="S36" s="196"/>
      <c r="T36" s="224"/>
      <c r="U36" s="200"/>
      <c r="V36" s="196"/>
      <c r="W36" s="196"/>
      <c r="X36" s="196">
        <f t="shared" si="14"/>
        <v>369439.8652951502</v>
      </c>
      <c r="Y36" s="200">
        <f t="shared" si="15"/>
        <v>0.36943986529515022</v>
      </c>
      <c r="Z36" s="269">
        <f t="shared" si="16"/>
        <v>369439.8652951502</v>
      </c>
      <c r="AA36" s="200">
        <f t="shared" si="17"/>
        <v>0.36943986529515022</v>
      </c>
      <c r="AB36" s="255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</row>
    <row r="37" spans="1:48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35">(I38/B38*B37)/B38*B37</f>
        <v>2.7336079114470806</v>
      </c>
      <c r="J37" s="220">
        <f t="shared" si="35"/>
        <v>2.9096488941485852</v>
      </c>
      <c r="K37" s="220">
        <f t="shared" si="35"/>
        <v>1.9193577633320886</v>
      </c>
      <c r="L37" s="220">
        <f t="shared" si="35"/>
        <v>2.0029586018066512</v>
      </c>
      <c r="M37" s="220">
        <f t="shared" si="35"/>
        <v>1.7028426231785325</v>
      </c>
      <c r="N37" s="220">
        <f t="shared" si="35"/>
        <v>38223732.247405671</v>
      </c>
      <c r="O37" s="220"/>
      <c r="P37" s="196">
        <f t="shared" si="19"/>
        <v>334315.90388329641</v>
      </c>
      <c r="Q37" s="196"/>
      <c r="R37" s="196"/>
      <c r="S37" s="196"/>
      <c r="T37" s="224"/>
      <c r="U37" s="200"/>
      <c r="V37" s="196"/>
      <c r="W37" s="196"/>
      <c r="X37" s="196">
        <f t="shared" si="14"/>
        <v>334315.90388329641</v>
      </c>
      <c r="Y37" s="200">
        <f t="shared" si="15"/>
        <v>0.33431590388329641</v>
      </c>
      <c r="Z37" s="269">
        <f t="shared" si="16"/>
        <v>334315.90388329641</v>
      </c>
      <c r="AA37" s="200">
        <f t="shared" si="17"/>
        <v>0.33431590388329641</v>
      </c>
      <c r="AB37" s="255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</row>
    <row r="38" spans="1:48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36">(I39/B39*B38)/B39*B38</f>
        <v>2.0050682283278793</v>
      </c>
      <c r="J38" s="220">
        <f t="shared" si="36"/>
        <v>2.113478180473372</v>
      </c>
      <c r="K38" s="220">
        <f t="shared" si="36"/>
        <v>1.1110706651956979</v>
      </c>
      <c r="L38" s="220">
        <f t="shared" si="36"/>
        <v>1.2537036041912</v>
      </c>
      <c r="M38" s="220">
        <f t="shared" si="36"/>
        <v>1.0658537301937967</v>
      </c>
      <c r="N38" s="220">
        <f t="shared" si="36"/>
        <v>37569101.883014224</v>
      </c>
      <c r="O38" s="220"/>
      <c r="P38" s="196">
        <f t="shared" si="19"/>
        <v>252693.97445057996</v>
      </c>
      <c r="Q38" s="196"/>
      <c r="R38" s="196"/>
      <c r="S38" s="196"/>
      <c r="T38" s="224"/>
      <c r="U38" s="200"/>
      <c r="V38" s="196"/>
      <c r="W38" s="196"/>
      <c r="X38" s="196">
        <f t="shared" si="14"/>
        <v>252693.97445057996</v>
      </c>
      <c r="Y38" s="200">
        <f t="shared" si="15"/>
        <v>0.25269397445057995</v>
      </c>
      <c r="Z38" s="269">
        <f t="shared" si="16"/>
        <v>252693.97445057996</v>
      </c>
      <c r="AA38" s="200">
        <f t="shared" si="17"/>
        <v>0.25269397445057995</v>
      </c>
      <c r="AB38" s="255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</row>
    <row r="39" spans="1:48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37">(I40/B40*B39)/B40*B39</f>
        <v>1.2519793681177185</v>
      </c>
      <c r="J39" s="220">
        <f t="shared" si="37"/>
        <v>2.064172968790615</v>
      </c>
      <c r="K39" s="220">
        <f t="shared" si="37"/>
        <v>1.1648077201154428</v>
      </c>
      <c r="L39" s="220">
        <f t="shared" si="37"/>
        <v>1.7155270084349152</v>
      </c>
      <c r="M39" s="220">
        <f t="shared" si="37"/>
        <v>1.4584797566423404</v>
      </c>
      <c r="N39" s="220">
        <f t="shared" si="37"/>
        <v>103394600.85456975</v>
      </c>
      <c r="O39" s="220"/>
      <c r="P39" s="196">
        <f t="shared" si="19"/>
        <v>257065.94104348205</v>
      </c>
      <c r="Q39" s="196"/>
      <c r="R39" s="196"/>
      <c r="S39" s="196"/>
      <c r="T39" s="224"/>
      <c r="U39" s="200"/>
      <c r="V39" s="196"/>
      <c r="W39" s="196"/>
      <c r="X39" s="196">
        <f t="shared" si="14"/>
        <v>257065.94104348205</v>
      </c>
      <c r="Y39" s="200">
        <f t="shared" si="15"/>
        <v>0.25706594104348207</v>
      </c>
      <c r="Z39" s="269">
        <f t="shared" si="16"/>
        <v>257065.94104348205</v>
      </c>
      <c r="AA39" s="200">
        <f t="shared" si="17"/>
        <v>0.25706594104348207</v>
      </c>
      <c r="AB39" s="255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</row>
    <row r="40" spans="1:48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38">(I41/B41*B40)/B41*B40</f>
        <v>1.7841517791571107</v>
      </c>
      <c r="J40" s="220">
        <f t="shared" si="38"/>
        <v>2.5227091487008293</v>
      </c>
      <c r="K40" s="220">
        <f t="shared" si="38"/>
        <v>1.7136538702265207</v>
      </c>
      <c r="L40" s="220">
        <f t="shared" si="38"/>
        <v>2.3468457141588761</v>
      </c>
      <c r="M40" s="220">
        <f t="shared" si="38"/>
        <v>1.9952035121744349</v>
      </c>
      <c r="N40" s="220">
        <f t="shared" si="38"/>
        <v>65636094.338875048</v>
      </c>
      <c r="O40" s="220"/>
      <c r="P40" s="196">
        <f t="shared" si="19"/>
        <v>310135.38832015131</v>
      </c>
      <c r="Q40" s="196"/>
      <c r="R40" s="196"/>
      <c r="S40" s="196"/>
      <c r="T40" s="224"/>
      <c r="U40" s="200"/>
      <c r="V40" s="196"/>
      <c r="W40" s="196"/>
      <c r="X40" s="196">
        <f t="shared" si="14"/>
        <v>310135.38832015131</v>
      </c>
      <c r="Y40" s="200">
        <f t="shared" si="15"/>
        <v>0.31013538832015131</v>
      </c>
      <c r="Z40" s="269">
        <f t="shared" si="16"/>
        <v>310135.38832015131</v>
      </c>
      <c r="AA40" s="200">
        <f t="shared" si="17"/>
        <v>0.31013538832015131</v>
      </c>
      <c r="AB40" s="255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</row>
    <row r="41" spans="1:48" ht="19.5" customHeight="1">
      <c r="A41" s="218" t="s">
        <v>130</v>
      </c>
      <c r="B41" s="272">
        <v>39.290000999999997</v>
      </c>
      <c r="C41" s="273">
        <v>43.240001999999997</v>
      </c>
      <c r="D41" s="273">
        <v>38.439999</v>
      </c>
      <c r="E41" s="273">
        <v>38.909999999999997</v>
      </c>
      <c r="F41" s="273">
        <v>33.227325</v>
      </c>
      <c r="G41" s="273">
        <v>1277765400</v>
      </c>
      <c r="H41" s="273"/>
      <c r="I41" s="273">
        <f t="shared" ref="I41:N41" si="39">(I42/B42*B41)/B42*B41</f>
        <v>2.3220395724725336</v>
      </c>
      <c r="J41" s="273">
        <f t="shared" si="39"/>
        <v>2.8100020958084437</v>
      </c>
      <c r="K41" s="273">
        <f t="shared" si="39"/>
        <v>2.2190678264639789</v>
      </c>
      <c r="L41" s="273">
        <f t="shared" si="39"/>
        <v>2.2600631473224988</v>
      </c>
      <c r="M41" s="273">
        <f t="shared" si="39"/>
        <v>1.9214261708848299</v>
      </c>
      <c r="N41" s="273">
        <f t="shared" si="39"/>
        <v>36177085.528843805</v>
      </c>
      <c r="O41" s="273"/>
      <c r="P41" s="196">
        <f t="shared" si="19"/>
        <v>351252.34960953949</v>
      </c>
      <c r="Q41" s="196"/>
      <c r="R41" s="196"/>
      <c r="S41" s="196"/>
      <c r="T41" s="274">
        <f>(P41-P29)/P29</f>
        <v>-0.33114962089948013</v>
      </c>
      <c r="U41" s="200"/>
      <c r="V41" s="196"/>
      <c r="W41" s="196"/>
      <c r="X41" s="196">
        <f t="shared" si="14"/>
        <v>351252.34960953949</v>
      </c>
      <c r="Y41" s="200">
        <f t="shared" si="15"/>
        <v>0.35125234960953949</v>
      </c>
      <c r="Z41" s="269">
        <f t="shared" si="16"/>
        <v>351252.34960953949</v>
      </c>
      <c r="AA41" s="200">
        <f t="shared" si="17"/>
        <v>0.35125234960953949</v>
      </c>
      <c r="AB41" s="255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</row>
    <row r="42" spans="1:48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40">(I43/B43*B42)/B43*B42</f>
        <v>2.3552533900144046</v>
      </c>
      <c r="J42" s="220">
        <f t="shared" si="40"/>
        <v>2.7274348818909746</v>
      </c>
      <c r="K42" s="220">
        <f t="shared" si="40"/>
        <v>2.0392890093129181</v>
      </c>
      <c r="L42" s="220">
        <f t="shared" si="40"/>
        <v>2.2138342610542381</v>
      </c>
      <c r="M42" s="220">
        <f t="shared" si="40"/>
        <v>1.8821222869700243</v>
      </c>
      <c r="N42" s="220">
        <f t="shared" si="40"/>
        <v>55275047.544902094</v>
      </c>
      <c r="O42" s="220"/>
      <c r="P42" s="196">
        <f t="shared" si="19"/>
        <v>335056.76510571263</v>
      </c>
      <c r="Q42" s="196"/>
      <c r="R42" s="196"/>
      <c r="S42" s="196"/>
      <c r="T42" s="224"/>
      <c r="U42" s="200"/>
      <c r="V42" s="196"/>
      <c r="W42" s="196"/>
      <c r="X42" s="196">
        <f t="shared" si="14"/>
        <v>335056.76510571263</v>
      </c>
      <c r="Y42" s="200">
        <f t="shared" si="15"/>
        <v>0.33505676510571264</v>
      </c>
      <c r="Z42" s="269">
        <f t="shared" si="16"/>
        <v>335056.76510571263</v>
      </c>
      <c r="AA42" s="200">
        <f t="shared" si="17"/>
        <v>0.33505676510571264</v>
      </c>
      <c r="AB42" s="255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</row>
    <row r="43" spans="1:48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41">(I44/B44*B43)/B44*B43</f>
        <v>2.2180331414273895</v>
      </c>
      <c r="J43" s="220">
        <f t="shared" si="41"/>
        <v>2.2718924481142273</v>
      </c>
      <c r="K43" s="220">
        <f t="shared" si="41"/>
        <v>1.6443617868302376</v>
      </c>
      <c r="L43" s="220">
        <f t="shared" si="41"/>
        <v>1.7034028787857249</v>
      </c>
      <c r="M43" s="220">
        <f t="shared" si="41"/>
        <v>1.4481717459306191</v>
      </c>
      <c r="N43" s="220">
        <f t="shared" si="41"/>
        <v>56548658.368513592</v>
      </c>
      <c r="O43" s="220"/>
      <c r="P43" s="196">
        <f t="shared" si="19"/>
        <v>299202.50454327563</v>
      </c>
      <c r="Q43" s="196"/>
      <c r="R43" s="196"/>
      <c r="S43" s="196"/>
      <c r="T43" s="224"/>
      <c r="U43" s="200"/>
      <c r="V43" s="196"/>
      <c r="W43" s="196"/>
      <c r="X43" s="196">
        <f t="shared" si="14"/>
        <v>299202.50454327563</v>
      </c>
      <c r="Y43" s="200">
        <f t="shared" si="15"/>
        <v>0.29920250454327563</v>
      </c>
      <c r="Z43" s="269">
        <f t="shared" si="16"/>
        <v>299202.50454327563</v>
      </c>
      <c r="AA43" s="200">
        <f t="shared" si="17"/>
        <v>0.29920250454327563</v>
      </c>
      <c r="AB43" s="255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</row>
    <row r="44" spans="1:48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42">(I45/B45*B44)/B45*B44</f>
        <v>1.7542318988794035</v>
      </c>
      <c r="J44" s="220">
        <f t="shared" si="42"/>
        <v>2.3082653795857855</v>
      </c>
      <c r="K44" s="220">
        <f t="shared" si="42"/>
        <v>1.7452507922901814</v>
      </c>
      <c r="L44" s="220">
        <f t="shared" si="42"/>
        <v>1.9411074703622033</v>
      </c>
      <c r="M44" s="220">
        <f t="shared" si="42"/>
        <v>1.6502597976986062</v>
      </c>
      <c r="N44" s="220">
        <f t="shared" si="42"/>
        <v>53349071.493659355</v>
      </c>
      <c r="O44" s="220"/>
      <c r="P44" s="196">
        <f t="shared" si="19"/>
        <v>306577.92021396995</v>
      </c>
      <c r="Q44" s="196"/>
      <c r="R44" s="196"/>
      <c r="S44" s="196"/>
      <c r="T44" s="224"/>
      <c r="U44" s="200"/>
      <c r="V44" s="196"/>
      <c r="W44" s="196"/>
      <c r="X44" s="196">
        <f t="shared" si="14"/>
        <v>306577.92021396995</v>
      </c>
      <c r="Y44" s="200">
        <f t="shared" si="15"/>
        <v>0.30657792021396996</v>
      </c>
      <c r="Z44" s="269">
        <f t="shared" si="16"/>
        <v>306577.92021396995</v>
      </c>
      <c r="AA44" s="200">
        <f t="shared" si="17"/>
        <v>0.30657792021396996</v>
      </c>
      <c r="AB44" s="255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</row>
    <row r="45" spans="1:48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43">(I46/B46*B45)/B46*B45</f>
        <v>1.92784257029297</v>
      </c>
      <c r="J45" s="220">
        <f t="shared" si="43"/>
        <v>2.0463881509431006</v>
      </c>
      <c r="K45" s="220">
        <f t="shared" si="43"/>
        <v>1.4025246817978576</v>
      </c>
      <c r="L45" s="220">
        <f t="shared" si="43"/>
        <v>1.5029282794732308</v>
      </c>
      <c r="M45" s="220">
        <f t="shared" si="43"/>
        <v>1.2777356207972501</v>
      </c>
      <c r="N45" s="220">
        <f t="shared" si="43"/>
        <v>68505428.518623084</v>
      </c>
      <c r="O45" s="220"/>
      <c r="P45" s="196">
        <f t="shared" si="19"/>
        <v>273165.27628320135</v>
      </c>
      <c r="Q45" s="196"/>
      <c r="R45" s="196"/>
      <c r="S45" s="196"/>
      <c r="T45" s="224"/>
      <c r="U45" s="200"/>
      <c r="V45" s="196"/>
      <c r="W45" s="196"/>
      <c r="X45" s="196">
        <f t="shared" si="14"/>
        <v>273165.27628320135</v>
      </c>
      <c r="Y45" s="200">
        <f t="shared" si="15"/>
        <v>0.27316527628320136</v>
      </c>
      <c r="Z45" s="269">
        <f t="shared" si="16"/>
        <v>273165.27628320135</v>
      </c>
      <c r="AA45" s="200">
        <f t="shared" si="17"/>
        <v>0.27316527628320136</v>
      </c>
      <c r="AB45" s="255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</row>
    <row r="46" spans="1:48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44">(I47/B47*B46)/B47*B46</f>
        <v>1.5086957390327489</v>
      </c>
      <c r="J46" s="220">
        <f t="shared" si="44"/>
        <v>1.6997654349667259</v>
      </c>
      <c r="K46" s="220">
        <f t="shared" si="44"/>
        <v>1.2129753871625057</v>
      </c>
      <c r="L46" s="220">
        <f t="shared" si="44"/>
        <v>1.3470942975241711</v>
      </c>
      <c r="M46" s="220">
        <f t="shared" si="44"/>
        <v>1.1452507828967309</v>
      </c>
      <c r="N46" s="220">
        <f t="shared" si="44"/>
        <v>97321154.666748717</v>
      </c>
      <c r="O46" s="220"/>
      <c r="P46" s="196">
        <f t="shared" si="19"/>
        <v>252369.89766596249</v>
      </c>
      <c r="Q46" s="196"/>
      <c r="R46" s="196"/>
      <c r="S46" s="196"/>
      <c r="T46" s="224"/>
      <c r="U46" s="200"/>
      <c r="V46" s="196"/>
      <c r="W46" s="196"/>
      <c r="X46" s="196">
        <f t="shared" si="14"/>
        <v>252369.89766596249</v>
      </c>
      <c r="Y46" s="200">
        <f t="shared" si="15"/>
        <v>0.25236989766596252</v>
      </c>
      <c r="Z46" s="269">
        <f t="shared" si="16"/>
        <v>252369.89766596249</v>
      </c>
      <c r="AA46" s="200">
        <f t="shared" si="17"/>
        <v>0.25236989766596252</v>
      </c>
      <c r="AB46" s="255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</row>
    <row r="47" spans="1:48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45">(I48/B48*B47)/B48*B47</f>
        <v>1.3537798525282523</v>
      </c>
      <c r="J47" s="220">
        <f t="shared" si="45"/>
        <v>1.3752637351249168</v>
      </c>
      <c r="K47" s="220">
        <f t="shared" si="45"/>
        <v>0.89336185804559065</v>
      </c>
      <c r="L47" s="220">
        <f t="shared" si="45"/>
        <v>1.0169020592616014</v>
      </c>
      <c r="M47" s="220">
        <f t="shared" si="45"/>
        <v>0.86453438854173847</v>
      </c>
      <c r="N47" s="220">
        <f t="shared" si="45"/>
        <v>113468555.54657687</v>
      </c>
      <c r="O47" s="220"/>
      <c r="P47" s="196">
        <f t="shared" si="19"/>
        <v>214916.77990979102</v>
      </c>
      <c r="Q47" s="196"/>
      <c r="R47" s="196"/>
      <c r="S47" s="196"/>
      <c r="T47" s="224"/>
      <c r="U47" s="200"/>
      <c r="V47" s="196"/>
      <c r="W47" s="196"/>
      <c r="X47" s="196">
        <f t="shared" si="14"/>
        <v>214916.77990979102</v>
      </c>
      <c r="Y47" s="200">
        <f t="shared" si="15"/>
        <v>0.21491677990979102</v>
      </c>
      <c r="Z47" s="269">
        <f t="shared" si="16"/>
        <v>214916.77990979102</v>
      </c>
      <c r="AA47" s="200">
        <f t="shared" si="17"/>
        <v>0.21491677990979102</v>
      </c>
      <c r="AB47" s="255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</row>
    <row r="48" spans="1:48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46">(I49/B49*B48)/B49*B48</f>
        <v>1.0144938131396639</v>
      </c>
      <c r="J48" s="220">
        <f t="shared" si="46"/>
        <v>1.0594104468518692</v>
      </c>
      <c r="K48" s="220">
        <f t="shared" si="46"/>
        <v>0.70326388277402418</v>
      </c>
      <c r="L48" s="220">
        <f t="shared" si="46"/>
        <v>0.84913135685667018</v>
      </c>
      <c r="M48" s="220">
        <f t="shared" si="46"/>
        <v>0.72190078962005411</v>
      </c>
      <c r="N48" s="220">
        <f t="shared" si="46"/>
        <v>157731692.73123178</v>
      </c>
      <c r="O48" s="220"/>
      <c r="P48" s="196">
        <f t="shared" si="19"/>
        <v>189018.00299367643</v>
      </c>
      <c r="Q48" s="196"/>
      <c r="R48" s="196"/>
      <c r="S48" s="196"/>
      <c r="T48" s="224"/>
      <c r="U48" s="200"/>
      <c r="V48" s="196"/>
      <c r="W48" s="196"/>
      <c r="X48" s="196">
        <f t="shared" si="14"/>
        <v>189018.00299367643</v>
      </c>
      <c r="Y48" s="200">
        <f t="shared" si="15"/>
        <v>0.18901800299367644</v>
      </c>
      <c r="Z48" s="269">
        <f t="shared" si="16"/>
        <v>189018.00299367643</v>
      </c>
      <c r="AA48" s="200">
        <f t="shared" si="17"/>
        <v>0.18901800299367644</v>
      </c>
      <c r="AB48" s="255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</row>
    <row r="49" spans="1:48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47">(I50/B50*B49)/B50*B49</f>
        <v>0.84774837557194616</v>
      </c>
      <c r="J49" s="220">
        <f t="shared" si="47"/>
        <v>1.0324505069013352</v>
      </c>
      <c r="K49" s="220">
        <f t="shared" si="47"/>
        <v>0.68133862145356472</v>
      </c>
      <c r="L49" s="220">
        <f t="shared" si="47"/>
        <v>0.82369066800189694</v>
      </c>
      <c r="M49" s="220">
        <f t="shared" si="47"/>
        <v>0.70027280584477869</v>
      </c>
      <c r="N49" s="220">
        <f t="shared" si="47"/>
        <v>92557678.512669355</v>
      </c>
      <c r="O49" s="220"/>
      <c r="P49" s="196">
        <f t="shared" si="19"/>
        <v>184381.5524089121</v>
      </c>
      <c r="Q49" s="196"/>
      <c r="R49" s="196"/>
      <c r="S49" s="196"/>
      <c r="T49" s="224"/>
      <c r="U49" s="200"/>
      <c r="V49" s="196"/>
      <c r="W49" s="196"/>
      <c r="X49" s="196">
        <f t="shared" si="14"/>
        <v>184381.5524089121</v>
      </c>
      <c r="Y49" s="200">
        <f t="shared" si="15"/>
        <v>0.1843815524089121</v>
      </c>
      <c r="Z49" s="269">
        <f t="shared" si="16"/>
        <v>184381.5524089121</v>
      </c>
      <c r="AA49" s="200">
        <f t="shared" si="17"/>
        <v>0.1843815524089121</v>
      </c>
      <c r="AB49" s="255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</row>
    <row r="50" spans="1:48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48">(I51/B51*B50)/B51*B50</f>
        <v>0.79987865061285246</v>
      </c>
      <c r="J50" s="220">
        <f t="shared" si="48"/>
        <v>0.89111378948389153</v>
      </c>
      <c r="K50" s="220">
        <f t="shared" si="48"/>
        <v>0.63050387230133143</v>
      </c>
      <c r="L50" s="220">
        <f t="shared" si="48"/>
        <v>0.64088125966805487</v>
      </c>
      <c r="M50" s="220">
        <f t="shared" si="48"/>
        <v>0.54485459759003274</v>
      </c>
      <c r="N50" s="220">
        <f t="shared" si="48"/>
        <v>61726076.104879983</v>
      </c>
      <c r="O50" s="220"/>
      <c r="P50" s="196">
        <f t="shared" si="19"/>
        <v>175703.20123138389</v>
      </c>
      <c r="Q50" s="196"/>
      <c r="R50" s="196"/>
      <c r="S50" s="196"/>
      <c r="T50" s="224"/>
      <c r="U50" s="200"/>
      <c r="V50" s="196"/>
      <c r="W50" s="196"/>
      <c r="X50" s="196">
        <f t="shared" si="14"/>
        <v>175703.20123138389</v>
      </c>
      <c r="Y50" s="200">
        <f t="shared" si="15"/>
        <v>0.17570320123138389</v>
      </c>
      <c r="Z50" s="269">
        <f t="shared" si="16"/>
        <v>175703.20123138389</v>
      </c>
      <c r="AA50" s="200">
        <f t="shared" si="17"/>
        <v>0.17570320123138389</v>
      </c>
      <c r="AB50" s="255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</row>
    <row r="51" spans="1:48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49">(I52/B52*B51)/B52*B51</f>
        <v>0.65767843637689771</v>
      </c>
      <c r="J51" s="220">
        <f t="shared" si="49"/>
        <v>0.94233195133502712</v>
      </c>
      <c r="K51" s="220">
        <f t="shared" si="49"/>
        <v>0.58637807291272181</v>
      </c>
      <c r="L51" s="220">
        <f t="shared" si="49"/>
        <v>0.8997069383042311</v>
      </c>
      <c r="M51" s="220">
        <f t="shared" si="49"/>
        <v>0.7648988933673635</v>
      </c>
      <c r="N51" s="220">
        <f t="shared" si="49"/>
        <v>100448599.80337055</v>
      </c>
      <c r="O51" s="220"/>
      <c r="P51" s="196">
        <f t="shared" si="19"/>
        <v>167776.73286150055</v>
      </c>
      <c r="Q51" s="196"/>
      <c r="R51" s="196"/>
      <c r="S51" s="196"/>
      <c r="T51" s="224"/>
      <c r="U51" s="200"/>
      <c r="V51" s="196"/>
      <c r="W51" s="196"/>
      <c r="X51" s="196">
        <f t="shared" si="14"/>
        <v>167776.73286150055</v>
      </c>
      <c r="Y51" s="200">
        <f t="shared" si="15"/>
        <v>0.16777673286150055</v>
      </c>
      <c r="Z51" s="269">
        <f t="shared" si="16"/>
        <v>167776.73286150055</v>
      </c>
      <c r="AA51" s="200">
        <f t="shared" si="17"/>
        <v>0.16777673286150055</v>
      </c>
      <c r="AB51" s="255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</row>
    <row r="52" spans="1:48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50">(I53/B53*B52)/B53*B52</f>
        <v>0.89333969298024163</v>
      </c>
      <c r="J52" s="220">
        <f t="shared" si="50"/>
        <v>1.202821434480061</v>
      </c>
      <c r="K52" s="220">
        <f t="shared" si="50"/>
        <v>0.87514161677887048</v>
      </c>
      <c r="L52" s="220">
        <f t="shared" si="50"/>
        <v>1.1470557668212018</v>
      </c>
      <c r="M52" s="220">
        <f t="shared" si="50"/>
        <v>0.97518570440348995</v>
      </c>
      <c r="N52" s="220">
        <f t="shared" si="50"/>
        <v>61793203.366638675</v>
      </c>
      <c r="O52" s="220"/>
      <c r="P52" s="196">
        <f t="shared" si="19"/>
        <v>203299.43472502817</v>
      </c>
      <c r="Q52" s="196"/>
      <c r="R52" s="196"/>
      <c r="S52" s="196"/>
      <c r="T52" s="224"/>
      <c r="U52" s="200"/>
      <c r="V52" s="196"/>
      <c r="W52" s="196"/>
      <c r="X52" s="196">
        <f t="shared" si="14"/>
        <v>203299.43472502817</v>
      </c>
      <c r="Y52" s="200">
        <f t="shared" si="15"/>
        <v>0.20329943472502818</v>
      </c>
      <c r="Z52" s="269">
        <f t="shared" si="16"/>
        <v>203299.43472502817</v>
      </c>
      <c r="AA52" s="200">
        <f t="shared" si="17"/>
        <v>0.20329943472502818</v>
      </c>
      <c r="AB52" s="255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</row>
    <row r="53" spans="1:48" ht="19.5" customHeight="1">
      <c r="A53" s="218" t="s">
        <v>142</v>
      </c>
      <c r="B53" s="272">
        <v>28.42</v>
      </c>
      <c r="C53" s="273">
        <v>28.790001</v>
      </c>
      <c r="D53" s="273">
        <v>24.280000999999999</v>
      </c>
      <c r="E53" s="273">
        <v>24.370000999999998</v>
      </c>
      <c r="F53" s="273">
        <v>20.810835000000001</v>
      </c>
      <c r="G53" s="273">
        <v>1397055800</v>
      </c>
      <c r="H53" s="273"/>
      <c r="I53" s="273">
        <f t="shared" ref="I53:N53" si="51">(I54/B54*B53)/B54*B53</f>
        <v>1.2149367925328893</v>
      </c>
      <c r="J53" s="273">
        <f t="shared" si="51"/>
        <v>1.2457147104865949</v>
      </c>
      <c r="K53" s="273">
        <f t="shared" si="51"/>
        <v>0.88532197046007244</v>
      </c>
      <c r="L53" s="273">
        <f t="shared" si="51"/>
        <v>0.88656219104665057</v>
      </c>
      <c r="M53" s="273">
        <f t="shared" si="51"/>
        <v>0.75372332413237975</v>
      </c>
      <c r="N53" s="273">
        <f t="shared" si="51"/>
        <v>43247283.593907505</v>
      </c>
      <c r="O53" s="273"/>
      <c r="P53" s="196">
        <f t="shared" si="19"/>
        <v>202811.820611776</v>
      </c>
      <c r="Q53" s="196"/>
      <c r="R53" s="196"/>
      <c r="S53" s="196"/>
      <c r="T53" s="274">
        <f>(P53-P41)/P41</f>
        <v>-0.42260366133571359</v>
      </c>
      <c r="U53" s="200"/>
      <c r="V53" s="196"/>
      <c r="W53" s="196"/>
      <c r="X53" s="196">
        <f t="shared" si="14"/>
        <v>202811.820611776</v>
      </c>
      <c r="Y53" s="200">
        <f t="shared" si="15"/>
        <v>0.20281182061177599</v>
      </c>
      <c r="Z53" s="269">
        <f t="shared" si="16"/>
        <v>202811.820611776</v>
      </c>
      <c r="AA53" s="200">
        <f t="shared" si="17"/>
        <v>0.20281182061177599</v>
      </c>
      <c r="AB53" s="255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</row>
    <row r="54" spans="1:48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52">(I55/B55*B54)/B55*B54</f>
        <v>0.91918395478258419</v>
      </c>
      <c r="J54" s="220">
        <f t="shared" si="52"/>
        <v>1.1341030549341009</v>
      </c>
      <c r="K54" s="220">
        <f t="shared" si="52"/>
        <v>0.86574135094446392</v>
      </c>
      <c r="L54" s="220">
        <f t="shared" si="52"/>
        <v>0.89166259974330142</v>
      </c>
      <c r="M54" s="220">
        <f t="shared" si="52"/>
        <v>0.75806003803830158</v>
      </c>
      <c r="N54" s="220">
        <f t="shared" si="52"/>
        <v>50789763.980028301</v>
      </c>
      <c r="O54" s="220"/>
      <c r="P54" s="196">
        <f t="shared" si="19"/>
        <v>198889.82478029592</v>
      </c>
      <c r="Q54" s="196"/>
      <c r="R54" s="196"/>
      <c r="S54" s="196"/>
      <c r="T54" s="224"/>
      <c r="U54" s="200"/>
      <c r="V54" s="196"/>
      <c r="W54" s="196"/>
      <c r="X54" s="196">
        <f t="shared" si="14"/>
        <v>198889.82478029592</v>
      </c>
      <c r="Y54" s="200">
        <f t="shared" si="15"/>
        <v>0.19888982478029593</v>
      </c>
      <c r="Z54" s="269">
        <f t="shared" si="16"/>
        <v>198889.82478029592</v>
      </c>
      <c r="AA54" s="200">
        <f t="shared" si="17"/>
        <v>0.19888982478029593</v>
      </c>
      <c r="AB54" s="255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</row>
    <row r="55" spans="1:48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53">(I56/B56*B55)/B56*B55</f>
        <v>0.90437066916389108</v>
      </c>
      <c r="J55" s="220">
        <f t="shared" si="53"/>
        <v>0.96733344109184427</v>
      </c>
      <c r="K55" s="220">
        <f t="shared" si="53"/>
        <v>0.81669694972967943</v>
      </c>
      <c r="L55" s="220">
        <f t="shared" si="53"/>
        <v>0.94497296898946137</v>
      </c>
      <c r="M55" s="220">
        <f t="shared" si="53"/>
        <v>0.80338244291338334</v>
      </c>
      <c r="N55" s="220">
        <f t="shared" si="53"/>
        <v>36112397.128785402</v>
      </c>
      <c r="O55" s="220"/>
      <c r="P55" s="196">
        <f t="shared" si="19"/>
        <v>191507.45719324591</v>
      </c>
      <c r="Q55" s="196"/>
      <c r="R55" s="196"/>
      <c r="S55" s="196"/>
      <c r="T55" s="224"/>
      <c r="U55" s="200"/>
      <c r="V55" s="196"/>
      <c r="W55" s="196"/>
      <c r="X55" s="196">
        <f t="shared" si="14"/>
        <v>191507.45719324591</v>
      </c>
      <c r="Y55" s="200">
        <f t="shared" si="15"/>
        <v>0.19150745719324591</v>
      </c>
      <c r="Z55" s="269">
        <f t="shared" si="16"/>
        <v>191507.45719324591</v>
      </c>
      <c r="AA55" s="200">
        <f t="shared" si="17"/>
        <v>0.19150745719324591</v>
      </c>
      <c r="AB55" s="255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</row>
    <row r="56" spans="1:48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54">(I57/B57*B56)/B57*B56</f>
        <v>0.96054125154504233</v>
      </c>
      <c r="J56" s="220">
        <f t="shared" si="54"/>
        <v>1.1266839013998924</v>
      </c>
      <c r="K56" s="220">
        <f t="shared" si="54"/>
        <v>0.83217908258085727</v>
      </c>
      <c r="L56" s="220">
        <f t="shared" si="54"/>
        <v>0.95174559850556362</v>
      </c>
      <c r="M56" s="220">
        <f t="shared" si="54"/>
        <v>0.80914008278771776</v>
      </c>
      <c r="N56" s="220">
        <f t="shared" si="54"/>
        <v>61849571.665769793</v>
      </c>
      <c r="O56" s="220"/>
      <c r="P56" s="196">
        <f t="shared" si="19"/>
        <v>191647.47286319893</v>
      </c>
      <c r="Q56" s="196"/>
      <c r="R56" s="196"/>
      <c r="S56" s="196"/>
      <c r="T56" s="224"/>
      <c r="U56" s="200"/>
      <c r="V56" s="196"/>
      <c r="W56" s="196"/>
      <c r="X56" s="196">
        <f t="shared" si="14"/>
        <v>191647.47286319893</v>
      </c>
      <c r="Y56" s="200">
        <f t="shared" si="15"/>
        <v>0.19164747286319891</v>
      </c>
      <c r="Z56" s="269">
        <f t="shared" si="16"/>
        <v>191647.47286319893</v>
      </c>
      <c r="AA56" s="200">
        <f t="shared" si="17"/>
        <v>0.19164747286319891</v>
      </c>
      <c r="AB56" s="255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</row>
    <row r="57" spans="1:48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55">(I58/B58*B57)/B58*B57</f>
        <v>0.97350858360616532</v>
      </c>
      <c r="J57" s="220">
        <f t="shared" si="55"/>
        <v>1.183342698731072</v>
      </c>
      <c r="K57" s="220">
        <f t="shared" si="55"/>
        <v>0.95747315486090434</v>
      </c>
      <c r="L57" s="220">
        <f t="shared" si="55"/>
        <v>1.1248195119518052</v>
      </c>
      <c r="M57" s="220">
        <f t="shared" si="55"/>
        <v>0.95628112391919795</v>
      </c>
      <c r="N57" s="220">
        <f t="shared" si="55"/>
        <v>44153732.968815655</v>
      </c>
      <c r="O57" s="220"/>
      <c r="P57" s="196">
        <f t="shared" si="19"/>
        <v>203902.51278221156</v>
      </c>
      <c r="Q57" s="196"/>
      <c r="R57" s="196"/>
      <c r="S57" s="196"/>
      <c r="T57" s="224"/>
      <c r="U57" s="200"/>
      <c r="V57" s="196"/>
      <c r="W57" s="196"/>
      <c r="X57" s="196">
        <f t="shared" si="14"/>
        <v>203902.51278221156</v>
      </c>
      <c r="Y57" s="200">
        <f t="shared" si="15"/>
        <v>0.20390251278221155</v>
      </c>
      <c r="Z57" s="269">
        <f t="shared" si="16"/>
        <v>203902.51278221156</v>
      </c>
      <c r="AA57" s="200">
        <f t="shared" si="17"/>
        <v>0.20390251278221155</v>
      </c>
      <c r="AB57" s="255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</row>
    <row r="58" spans="1:48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56">(I59/B59*B58)/B59*B58</f>
        <v>1.1325927642933957</v>
      </c>
      <c r="J58" s="220">
        <f t="shared" si="56"/>
        <v>1.3409287656240214</v>
      </c>
      <c r="K58" s="220">
        <f t="shared" si="56"/>
        <v>1.1102538516784686</v>
      </c>
      <c r="L58" s="220">
        <f t="shared" si="56"/>
        <v>1.3247659214582648</v>
      </c>
      <c r="M58" s="220">
        <f t="shared" si="56"/>
        <v>1.1262689101792855</v>
      </c>
      <c r="N58" s="220">
        <f t="shared" si="56"/>
        <v>51579169.669159129</v>
      </c>
      <c r="O58" s="220"/>
      <c r="P58" s="196">
        <f t="shared" si="19"/>
        <v>217902.02745019848</v>
      </c>
      <c r="Q58" s="196"/>
      <c r="R58" s="196"/>
      <c r="S58" s="196"/>
      <c r="T58" s="224"/>
      <c r="U58" s="200"/>
      <c r="V58" s="196"/>
      <c r="W58" s="196"/>
      <c r="X58" s="196">
        <f t="shared" si="14"/>
        <v>217902.02745019848</v>
      </c>
      <c r="Y58" s="200">
        <f t="shared" si="15"/>
        <v>0.21790202745019849</v>
      </c>
      <c r="Z58" s="269">
        <f t="shared" si="16"/>
        <v>217902.02745019848</v>
      </c>
      <c r="AA58" s="200">
        <f t="shared" si="17"/>
        <v>0.21790202745019849</v>
      </c>
      <c r="AB58" s="255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</row>
    <row r="59" spans="1:48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57">(I60/B60*B59)/B60*B59</f>
        <v>1.3610096386206874</v>
      </c>
      <c r="J59" s="220">
        <f t="shared" si="57"/>
        <v>1.4884309474998443</v>
      </c>
      <c r="K59" s="220">
        <f t="shared" si="57"/>
        <v>1.2901358652767789</v>
      </c>
      <c r="L59" s="220">
        <f t="shared" si="57"/>
        <v>1.3390345859943913</v>
      </c>
      <c r="M59" s="220">
        <f t="shared" si="57"/>
        <v>1.1383994874493888</v>
      </c>
      <c r="N59" s="220">
        <f t="shared" si="57"/>
        <v>71772561.186902955</v>
      </c>
      <c r="O59" s="220"/>
      <c r="P59" s="196">
        <f t="shared" si="19"/>
        <v>233225.13075045336</v>
      </c>
      <c r="Q59" s="196"/>
      <c r="R59" s="196"/>
      <c r="S59" s="196"/>
      <c r="T59" s="224"/>
      <c r="U59" s="200"/>
      <c r="V59" s="196"/>
      <c r="W59" s="196"/>
      <c r="X59" s="196">
        <f t="shared" si="14"/>
        <v>233225.13075045336</v>
      </c>
      <c r="Y59" s="200">
        <f t="shared" si="15"/>
        <v>0.23322513075045337</v>
      </c>
      <c r="Z59" s="269">
        <f t="shared" si="16"/>
        <v>233225.13075045336</v>
      </c>
      <c r="AA59" s="200">
        <f t="shared" si="17"/>
        <v>0.23322513075045337</v>
      </c>
      <c r="AB59" s="255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</row>
    <row r="60" spans="1:48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58">(I61/B61*B60)/B61*B60</f>
        <v>1.3268397228124118</v>
      </c>
      <c r="J60" s="220">
        <f t="shared" si="58"/>
        <v>1.6119732913379345</v>
      </c>
      <c r="K60" s="220">
        <f t="shared" si="58"/>
        <v>1.2857380156433158</v>
      </c>
      <c r="L60" s="220">
        <f t="shared" si="58"/>
        <v>1.5095667616927704</v>
      </c>
      <c r="M60" s="220">
        <f t="shared" si="58"/>
        <v>1.2833805678412658</v>
      </c>
      <c r="N60" s="220">
        <f t="shared" si="58"/>
        <v>73518145.578434303</v>
      </c>
      <c r="O60" s="220"/>
      <c r="P60" s="196">
        <f t="shared" si="19"/>
        <v>231160.61271189168</v>
      </c>
      <c r="Q60" s="196"/>
      <c r="R60" s="196"/>
      <c r="S60" s="196"/>
      <c r="T60" s="224"/>
      <c r="U60" s="200"/>
      <c r="V60" s="196"/>
      <c r="W60" s="196"/>
      <c r="X60" s="196">
        <f t="shared" si="14"/>
        <v>231160.61271189168</v>
      </c>
      <c r="Y60" s="200">
        <f t="shared" si="15"/>
        <v>0.23116061271189167</v>
      </c>
      <c r="Z60" s="269">
        <f t="shared" si="16"/>
        <v>231160.61271189168</v>
      </c>
      <c r="AA60" s="200">
        <f t="shared" si="17"/>
        <v>0.23116061271189167</v>
      </c>
      <c r="AB60" s="255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</row>
    <row r="61" spans="1:48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59">(I62/B62*B61)/B62*B61</f>
        <v>1.5106019564012956</v>
      </c>
      <c r="J61" s="220">
        <f t="shared" si="59"/>
        <v>1.6826240047244119</v>
      </c>
      <c r="K61" s="220">
        <f t="shared" si="59"/>
        <v>1.3452942162421047</v>
      </c>
      <c r="L61" s="220">
        <f t="shared" si="59"/>
        <v>1.6642973597506985</v>
      </c>
      <c r="M61" s="220">
        <f t="shared" si="59"/>
        <v>1.4149266989098002</v>
      </c>
      <c r="N61" s="220">
        <f t="shared" si="59"/>
        <v>44314363.803409547</v>
      </c>
      <c r="O61" s="220"/>
      <c r="P61" s="196">
        <f t="shared" si="19"/>
        <v>234787.09746412342</v>
      </c>
      <c r="Q61" s="196"/>
      <c r="R61" s="196"/>
      <c r="S61" s="196"/>
      <c r="T61" s="224"/>
      <c r="U61" s="200"/>
      <c r="V61" s="196"/>
      <c r="W61" s="196"/>
      <c r="X61" s="196">
        <f t="shared" si="14"/>
        <v>234787.09746412342</v>
      </c>
      <c r="Y61" s="200">
        <f t="shared" si="15"/>
        <v>0.23478709746412343</v>
      </c>
      <c r="Z61" s="269">
        <f t="shared" si="16"/>
        <v>234787.09746412342</v>
      </c>
      <c r="AA61" s="200">
        <f t="shared" si="17"/>
        <v>0.23478709746412343</v>
      </c>
      <c r="AB61" s="255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</row>
    <row r="62" spans="1:48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60">(I63/B63*B62)/B63*B62</f>
        <v>1.6870808041433074</v>
      </c>
      <c r="J62" s="220">
        <f t="shared" si="60"/>
        <v>1.826375293465087</v>
      </c>
      <c r="K62" s="220">
        <f t="shared" si="60"/>
        <v>1.5726094971929723</v>
      </c>
      <c r="L62" s="220">
        <f t="shared" si="60"/>
        <v>1.5690041040035096</v>
      </c>
      <c r="M62" s="220">
        <f t="shared" si="60"/>
        <v>1.3339109273468086</v>
      </c>
      <c r="N62" s="220">
        <f t="shared" si="60"/>
        <v>80375367.67242007</v>
      </c>
      <c r="O62" s="220"/>
      <c r="P62" s="196">
        <f t="shared" si="19"/>
        <v>252182.67208128292</v>
      </c>
      <c r="Q62" s="196"/>
      <c r="R62" s="196"/>
      <c r="S62" s="196"/>
      <c r="T62" s="224"/>
      <c r="U62" s="200"/>
      <c r="V62" s="196"/>
      <c r="W62" s="196"/>
      <c r="X62" s="196">
        <f t="shared" si="14"/>
        <v>252182.67208128292</v>
      </c>
      <c r="Y62" s="200">
        <f t="shared" si="15"/>
        <v>0.25218267208128292</v>
      </c>
      <c r="Z62" s="269">
        <f t="shared" si="16"/>
        <v>252182.67208128292</v>
      </c>
      <c r="AA62" s="200">
        <f t="shared" si="17"/>
        <v>0.25218267208128292</v>
      </c>
      <c r="AB62" s="255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</row>
    <row r="63" spans="1:48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61">(I64/B64*B63)/B64*B63</f>
        <v>1.5995844046758692</v>
      </c>
      <c r="J63" s="220">
        <f t="shared" si="61"/>
        <v>1.947781491124259</v>
      </c>
      <c r="K63" s="220">
        <f t="shared" si="61"/>
        <v>1.5784462904885865</v>
      </c>
      <c r="L63" s="220">
        <f t="shared" si="61"/>
        <v>1.8475226966264127</v>
      </c>
      <c r="M63" s="220">
        <f t="shared" si="61"/>
        <v>1.5706978542756851</v>
      </c>
      <c r="N63" s="220">
        <f t="shared" si="61"/>
        <v>81051974.738148019</v>
      </c>
      <c r="O63" s="220"/>
      <c r="P63" s="196">
        <f t="shared" si="19"/>
        <v>250983.5642313438</v>
      </c>
      <c r="Q63" s="196"/>
      <c r="R63" s="196"/>
      <c r="S63" s="196"/>
      <c r="T63" s="224"/>
      <c r="U63" s="200"/>
      <c r="V63" s="196"/>
      <c r="W63" s="196"/>
      <c r="X63" s="196">
        <f t="shared" si="14"/>
        <v>250983.5642313438</v>
      </c>
      <c r="Y63" s="200">
        <f t="shared" si="15"/>
        <v>0.25098356423134383</v>
      </c>
      <c r="Z63" s="269">
        <f t="shared" si="16"/>
        <v>250983.5642313438</v>
      </c>
      <c r="AA63" s="200">
        <f t="shared" si="17"/>
        <v>0.25098356423134383</v>
      </c>
      <c r="AB63" s="255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</row>
    <row r="64" spans="1:48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62">(I65/B65*B64)/B65*B64</f>
        <v>1.8881993408921578</v>
      </c>
      <c r="J64" s="220">
        <f t="shared" si="62"/>
        <v>1.9673080005727799</v>
      </c>
      <c r="K64" s="220">
        <f t="shared" si="62"/>
        <v>1.7085847421844103</v>
      </c>
      <c r="L64" s="220">
        <f t="shared" si="62"/>
        <v>1.8685890253888948</v>
      </c>
      <c r="M64" s="220">
        <f t="shared" si="62"/>
        <v>1.5886079607594772</v>
      </c>
      <c r="N64" s="220">
        <f t="shared" si="62"/>
        <v>49657055.502926335</v>
      </c>
      <c r="O64" s="220"/>
      <c r="P64" s="196">
        <f t="shared" si="19"/>
        <v>259458.44572609864</v>
      </c>
      <c r="Q64" s="196"/>
      <c r="R64" s="196"/>
      <c r="S64" s="196"/>
      <c r="T64" s="224"/>
      <c r="U64" s="200"/>
      <c r="V64" s="196"/>
      <c r="W64" s="196"/>
      <c r="X64" s="196">
        <f t="shared" si="14"/>
        <v>259458.44572609864</v>
      </c>
      <c r="Y64" s="200">
        <f t="shared" si="15"/>
        <v>0.25945844572609866</v>
      </c>
      <c r="Z64" s="269">
        <f t="shared" si="16"/>
        <v>259458.44572609864</v>
      </c>
      <c r="AA64" s="200">
        <f t="shared" si="17"/>
        <v>0.25945844572609866</v>
      </c>
      <c r="AB64" s="255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</row>
    <row r="65" spans="1:48" ht="19.5" customHeight="1">
      <c r="A65" s="218" t="s">
        <v>154</v>
      </c>
      <c r="B65" s="272">
        <v>35.709999000000003</v>
      </c>
      <c r="C65" s="273">
        <v>36.639999000000003</v>
      </c>
      <c r="D65" s="273">
        <v>34.130001</v>
      </c>
      <c r="E65" s="273">
        <v>36.459999000000003</v>
      </c>
      <c r="F65" s="273">
        <v>31.135128000000002</v>
      </c>
      <c r="G65" s="273">
        <v>1740828600</v>
      </c>
      <c r="H65" s="273"/>
      <c r="I65" s="273">
        <f t="shared" ref="I65:N65" si="63">(I66/B66*B65)/B66*B65</f>
        <v>1.918161690838297</v>
      </c>
      <c r="J65" s="273">
        <f t="shared" si="63"/>
        <v>2.0176514291461305</v>
      </c>
      <c r="K65" s="273">
        <f t="shared" si="63"/>
        <v>1.7493489287114772</v>
      </c>
      <c r="L65" s="273">
        <f t="shared" si="63"/>
        <v>1.9844100458434597</v>
      </c>
      <c r="M65" s="273">
        <f t="shared" si="63"/>
        <v>1.6870744722492819</v>
      </c>
      <c r="N65" s="273">
        <f t="shared" si="63"/>
        <v>67149588.404041708</v>
      </c>
      <c r="O65" s="273"/>
      <c r="P65" s="196">
        <f t="shared" si="19"/>
        <v>260868.67315219474</v>
      </c>
      <c r="Q65" s="196"/>
      <c r="R65" s="196"/>
      <c r="S65" s="196"/>
      <c r="T65" s="274">
        <f>(P65-P53)/P53</f>
        <v>0.2862597079661921</v>
      </c>
      <c r="U65" s="200"/>
      <c r="V65" s="196"/>
      <c r="W65" s="196"/>
      <c r="X65" s="196">
        <f t="shared" si="14"/>
        <v>260868.67315219474</v>
      </c>
      <c r="Y65" s="200">
        <f t="shared" si="15"/>
        <v>0.26086867315219475</v>
      </c>
      <c r="Z65" s="269">
        <f t="shared" si="16"/>
        <v>260868.67315219474</v>
      </c>
      <c r="AA65" s="200">
        <f t="shared" si="17"/>
        <v>0.26086867315219475</v>
      </c>
      <c r="AB65" s="255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</row>
    <row r="66" spans="1:48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64">(I67/B67*B66)/B67*B66</f>
        <v>2.0215777933027983</v>
      </c>
      <c r="J66" s="220">
        <f t="shared" si="64"/>
        <v>2.2859379999999989</v>
      </c>
      <c r="K66" s="220">
        <f t="shared" si="64"/>
        <v>1.9701566427335049</v>
      </c>
      <c r="L66" s="220">
        <f t="shared" si="64"/>
        <v>2.0513666191280202</v>
      </c>
      <c r="M66" s="220">
        <f t="shared" si="64"/>
        <v>1.745362328749227</v>
      </c>
      <c r="N66" s="220">
        <f t="shared" si="64"/>
        <v>68582187.251485884</v>
      </c>
      <c r="O66" s="220"/>
      <c r="P66" s="196">
        <f t="shared" si="19"/>
        <v>275176.67718325491</v>
      </c>
      <c r="Q66" s="196"/>
      <c r="R66" s="196"/>
      <c r="S66" s="196"/>
      <c r="T66" s="224"/>
      <c r="U66" s="200"/>
      <c r="V66" s="196"/>
      <c r="W66" s="196"/>
      <c r="X66" s="196">
        <f t="shared" si="14"/>
        <v>275176.67718325491</v>
      </c>
      <c r="Y66" s="200">
        <f t="shared" si="15"/>
        <v>0.27517667718325489</v>
      </c>
      <c r="Z66" s="269">
        <f t="shared" si="16"/>
        <v>275176.67718325491</v>
      </c>
      <c r="AA66" s="200">
        <f t="shared" si="17"/>
        <v>0.27517667718325489</v>
      </c>
      <c r="AB66" s="255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</row>
    <row r="67" spans="1:48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65">(I68/B68*B67)/B68*B67</f>
        <v>2.08157201315991</v>
      </c>
      <c r="J67" s="220">
        <f t="shared" si="65"/>
        <v>2.1667881422079769</v>
      </c>
      <c r="K67" s="220">
        <f t="shared" si="65"/>
        <v>1.9571233438088955</v>
      </c>
      <c r="L67" s="220">
        <f t="shared" si="65"/>
        <v>1.9964021678985724</v>
      </c>
      <c r="M67" s="220">
        <f t="shared" si="65"/>
        <v>1.6985965898797681</v>
      </c>
      <c r="N67" s="220">
        <f t="shared" si="65"/>
        <v>66172036.03420265</v>
      </c>
      <c r="O67" s="220"/>
      <c r="P67" s="196">
        <f t="shared" si="19"/>
        <v>272598.30356241053</v>
      </c>
      <c r="Q67" s="196"/>
      <c r="R67" s="196"/>
      <c r="S67" s="196"/>
      <c r="T67" s="224"/>
      <c r="U67" s="200"/>
      <c r="V67" s="196"/>
      <c r="W67" s="196"/>
      <c r="X67" s="196">
        <f t="shared" si="14"/>
        <v>272598.30356241053</v>
      </c>
      <c r="Y67" s="200">
        <f t="shared" si="15"/>
        <v>0.27259830356241055</v>
      </c>
      <c r="Z67" s="269">
        <f t="shared" si="16"/>
        <v>272598.30356241053</v>
      </c>
      <c r="AA67" s="200">
        <f t="shared" si="17"/>
        <v>0.27259830356241055</v>
      </c>
      <c r="AB67" s="255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</row>
    <row r="68" spans="1:48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66">(I69/B69*B68)/B69*B68</f>
        <v>2.0237841536224521</v>
      </c>
      <c r="J68" s="220">
        <f t="shared" si="66"/>
        <v>2.0775620516444433</v>
      </c>
      <c r="K68" s="220">
        <f t="shared" si="66"/>
        <v>1.7370689371742878</v>
      </c>
      <c r="L68" s="220">
        <f t="shared" si="66"/>
        <v>1.9174944433773138</v>
      </c>
      <c r="M68" s="220">
        <f t="shared" si="66"/>
        <v>1.6314598715581046</v>
      </c>
      <c r="N68" s="220">
        <f t="shared" si="66"/>
        <v>139538393.41784501</v>
      </c>
      <c r="O68" s="220"/>
      <c r="P68" s="196">
        <f t="shared" si="19"/>
        <v>255149.62897304434</v>
      </c>
      <c r="Q68" s="196"/>
      <c r="R68" s="196"/>
      <c r="S68" s="196"/>
      <c r="T68" s="224"/>
      <c r="U68" s="200"/>
      <c r="V68" s="196"/>
      <c r="W68" s="196"/>
      <c r="X68" s="196">
        <f t="shared" si="14"/>
        <v>255149.62897304434</v>
      </c>
      <c r="Y68" s="200">
        <f t="shared" si="15"/>
        <v>0.25514962897304433</v>
      </c>
      <c r="Z68" s="269">
        <f t="shared" si="16"/>
        <v>255149.62897304434</v>
      </c>
      <c r="AA68" s="200">
        <f t="shared" si="17"/>
        <v>0.25514962897304433</v>
      </c>
      <c r="AB68" s="255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</row>
    <row r="69" spans="1:48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67">(I70/B70*B69)/B70*B69</f>
        <v>1.9289199432271322</v>
      </c>
      <c r="J69" s="220">
        <f t="shared" si="67"/>
        <v>2.113478180473372</v>
      </c>
      <c r="K69" s="220">
        <f t="shared" si="67"/>
        <v>1.8103531391065373</v>
      </c>
      <c r="L69" s="220">
        <f t="shared" si="67"/>
        <v>1.8047102854630521</v>
      </c>
      <c r="M69" s="220">
        <f t="shared" si="67"/>
        <v>1.5355000401481071</v>
      </c>
      <c r="N69" s="220">
        <f t="shared" si="67"/>
        <v>108337002.06019901</v>
      </c>
      <c r="O69" s="220"/>
      <c r="P69" s="196">
        <f t="shared" si="19"/>
        <v>258809.54309652501</v>
      </c>
      <c r="Q69" s="196"/>
      <c r="R69" s="196"/>
      <c r="S69" s="196"/>
      <c r="T69" s="224"/>
      <c r="U69" s="200"/>
      <c r="V69" s="196"/>
      <c r="W69" s="196"/>
      <c r="X69" s="196">
        <f t="shared" si="14"/>
        <v>258809.54309652501</v>
      </c>
      <c r="Y69" s="200">
        <f t="shared" si="15"/>
        <v>0.25880954309652499</v>
      </c>
      <c r="Z69" s="269">
        <f t="shared" si="16"/>
        <v>258809.54309652501</v>
      </c>
      <c r="AA69" s="200">
        <f t="shared" si="17"/>
        <v>0.25880954309652499</v>
      </c>
      <c r="AB69" s="255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</row>
    <row r="70" spans="1:48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68">(I71/B71*B70)/B71*B70</f>
        <v>1.8426447992745656</v>
      </c>
      <c r="J70" s="220">
        <f t="shared" si="68"/>
        <v>2.0077515594628093</v>
      </c>
      <c r="K70" s="220">
        <f t="shared" si="68"/>
        <v>1.7472993109876407</v>
      </c>
      <c r="L70" s="220">
        <f t="shared" si="68"/>
        <v>1.994219005720971</v>
      </c>
      <c r="M70" s="220">
        <f t="shared" si="68"/>
        <v>1.6967389392572982</v>
      </c>
      <c r="N70" s="220">
        <f t="shared" si="68"/>
        <v>130804631.91527055</v>
      </c>
      <c r="O70" s="220"/>
      <c r="P70" s="196">
        <f t="shared" si="19"/>
        <v>252595.81949605001</v>
      </c>
      <c r="Q70" s="196"/>
      <c r="R70" s="196"/>
      <c r="S70" s="196"/>
      <c r="T70" s="224"/>
      <c r="U70" s="200"/>
      <c r="V70" s="196"/>
      <c r="W70" s="196"/>
      <c r="X70" s="196">
        <f t="shared" si="14"/>
        <v>252595.81949605001</v>
      </c>
      <c r="Y70" s="200">
        <f t="shared" si="15"/>
        <v>0.25259581949605003</v>
      </c>
      <c r="Z70" s="269">
        <f t="shared" si="16"/>
        <v>252595.81949605001</v>
      </c>
      <c r="AA70" s="200">
        <f t="shared" si="17"/>
        <v>0.25259581949605003</v>
      </c>
      <c r="AB70" s="255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</row>
    <row r="71" spans="1:48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69">(I72/B72*B71)/B72*B71</f>
        <v>1.9787942886233487</v>
      </c>
      <c r="J71" s="220">
        <f t="shared" si="69"/>
        <v>2.15880640968324</v>
      </c>
      <c r="K71" s="220">
        <f t="shared" si="69"/>
        <v>1.926881488078348</v>
      </c>
      <c r="L71" s="220">
        <f t="shared" si="69"/>
        <v>2.1261894055775583</v>
      </c>
      <c r="M71" s="220">
        <f t="shared" si="69"/>
        <v>1.8090231770400935</v>
      </c>
      <c r="N71" s="220">
        <f t="shared" si="69"/>
        <v>72677981.52587615</v>
      </c>
      <c r="O71" s="220"/>
      <c r="P71" s="196">
        <f t="shared" si="19"/>
        <v>263592.26001435309</v>
      </c>
      <c r="Q71" s="196"/>
      <c r="R71" s="196"/>
      <c r="S71" s="196"/>
      <c r="T71" s="224"/>
      <c r="U71" s="200"/>
      <c r="V71" s="196"/>
      <c r="W71" s="196"/>
      <c r="X71" s="196">
        <f t="shared" si="14"/>
        <v>263592.26001435309</v>
      </c>
      <c r="Y71" s="200">
        <f t="shared" si="15"/>
        <v>0.2635922600143531</v>
      </c>
      <c r="Z71" s="269">
        <f t="shared" si="16"/>
        <v>263592.26001435309</v>
      </c>
      <c r="AA71" s="200">
        <f t="shared" si="17"/>
        <v>0.2635922600143531</v>
      </c>
      <c r="AB71" s="255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</row>
    <row r="72" spans="1:48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70">(I73/B73*B72)/B73*B72</f>
        <v>2.1333699251249092</v>
      </c>
      <c r="J72" s="220">
        <f t="shared" si="70"/>
        <v>2.1315516689761984</v>
      </c>
      <c r="K72" s="220">
        <f t="shared" si="70"/>
        <v>1.7055469099541956</v>
      </c>
      <c r="L72" s="220">
        <f t="shared" si="70"/>
        <v>1.8171886940805926</v>
      </c>
      <c r="M72" s="220">
        <f t="shared" si="70"/>
        <v>1.5461183223984465</v>
      </c>
      <c r="N72" s="220">
        <f t="shared" si="70"/>
        <v>113379620.70827454</v>
      </c>
      <c r="O72" s="220"/>
      <c r="P72" s="196">
        <f t="shared" si="19"/>
        <v>246324.94210150643</v>
      </c>
      <c r="Q72" s="196"/>
      <c r="R72" s="196"/>
      <c r="S72" s="196"/>
      <c r="T72" s="224"/>
      <c r="U72" s="200"/>
      <c r="V72" s="196"/>
      <c r="W72" s="196"/>
      <c r="X72" s="196">
        <f t="shared" si="14"/>
        <v>246324.94210150643</v>
      </c>
      <c r="Y72" s="200">
        <f t="shared" si="15"/>
        <v>0.24632494210150643</v>
      </c>
      <c r="Z72" s="269">
        <f t="shared" si="16"/>
        <v>246324.94210150643</v>
      </c>
      <c r="AA72" s="200">
        <f t="shared" si="17"/>
        <v>0.24632494210150643</v>
      </c>
      <c r="AB72" s="255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</row>
    <row r="73" spans="1:48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71">(I74/B74*B73)/B74*B73</f>
        <v>1.8018090366636665</v>
      </c>
      <c r="J73" s="220">
        <f t="shared" si="71"/>
        <v>1.8431790122124911</v>
      </c>
      <c r="K73" s="220">
        <f t="shared" si="71"/>
        <v>1.5716374093691177</v>
      </c>
      <c r="L73" s="220">
        <f t="shared" si="71"/>
        <v>1.7276936246793666</v>
      </c>
      <c r="M73" s="220">
        <f t="shared" si="71"/>
        <v>1.4699717387383875</v>
      </c>
      <c r="N73" s="220">
        <f t="shared" si="71"/>
        <v>89755561.993197098</v>
      </c>
      <c r="O73" s="220"/>
      <c r="P73" s="196">
        <f t="shared" si="19"/>
        <v>234790.63742462549</v>
      </c>
      <c r="Q73" s="196"/>
      <c r="R73" s="196"/>
      <c r="S73" s="196"/>
      <c r="T73" s="224"/>
      <c r="U73" s="200"/>
      <c r="V73" s="196"/>
      <c r="W73" s="196"/>
      <c r="X73" s="196">
        <f t="shared" si="14"/>
        <v>234790.63742462549</v>
      </c>
      <c r="Y73" s="200">
        <f t="shared" si="15"/>
        <v>0.2347906374246255</v>
      </c>
      <c r="Z73" s="269">
        <f t="shared" si="16"/>
        <v>234790.63742462549</v>
      </c>
      <c r="AA73" s="200">
        <f t="shared" si="17"/>
        <v>0.2347906374246255</v>
      </c>
      <c r="AB73" s="255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</row>
    <row r="74" spans="1:48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72">(I75/B75*B74)/B75*B74</f>
        <v>1.7317023899398918</v>
      </c>
      <c r="J74" s="220">
        <f t="shared" si="72"/>
        <v>1.9315835788307025</v>
      </c>
      <c r="K74" s="220">
        <f t="shared" si="72"/>
        <v>1.7156836644471827</v>
      </c>
      <c r="L74" s="220">
        <f t="shared" si="72"/>
        <v>1.8433236778507536</v>
      </c>
      <c r="M74" s="220">
        <f t="shared" si="72"/>
        <v>1.56835246615266</v>
      </c>
      <c r="N74" s="220">
        <f t="shared" si="72"/>
        <v>84350086.870837167</v>
      </c>
      <c r="O74" s="220"/>
      <c r="P74" s="196">
        <f t="shared" si="19"/>
        <v>243647.82485700218</v>
      </c>
      <c r="Q74" s="196"/>
      <c r="R74" s="196"/>
      <c r="S74" s="196"/>
      <c r="T74" s="224"/>
      <c r="U74" s="200"/>
      <c r="V74" s="196"/>
      <c r="W74" s="196"/>
      <c r="X74" s="196">
        <f t="shared" si="14"/>
        <v>243647.82485700218</v>
      </c>
      <c r="Y74" s="200">
        <f t="shared" si="15"/>
        <v>0.24364782485700218</v>
      </c>
      <c r="Z74" s="269">
        <f t="shared" si="16"/>
        <v>243647.82485700218</v>
      </c>
      <c r="AA74" s="200">
        <f t="shared" si="17"/>
        <v>0.24364782485700218</v>
      </c>
      <c r="AB74" s="255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</row>
    <row r="75" spans="1:48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73">(I76/B76*B75)/B76*B75</f>
        <v>1.8903318012276433</v>
      </c>
      <c r="J75" s="220">
        <f t="shared" si="73"/>
        <v>2.0842731041565625</v>
      </c>
      <c r="K75" s="220">
        <f t="shared" si="73"/>
        <v>1.8607549929692628</v>
      </c>
      <c r="L75" s="220">
        <f t="shared" si="73"/>
        <v>2.0325951806431752</v>
      </c>
      <c r="M75" s="220">
        <f t="shared" si="73"/>
        <v>1.7293899530785684</v>
      </c>
      <c r="N75" s="220">
        <f t="shared" si="73"/>
        <v>113084440.88970542</v>
      </c>
      <c r="O75" s="220"/>
      <c r="P75" s="196">
        <f t="shared" si="19"/>
        <v>252073.09464558374</v>
      </c>
      <c r="Q75" s="196"/>
      <c r="R75" s="196"/>
      <c r="S75" s="196"/>
      <c r="T75" s="224"/>
      <c r="U75" s="200"/>
      <c r="V75" s="196"/>
      <c r="W75" s="196"/>
      <c r="X75" s="196">
        <f t="shared" si="14"/>
        <v>252073.09464558374</v>
      </c>
      <c r="Y75" s="200">
        <f t="shared" si="15"/>
        <v>0.25207309464558375</v>
      </c>
      <c r="Z75" s="269">
        <f t="shared" si="16"/>
        <v>252073.09464558374</v>
      </c>
      <c r="AA75" s="200">
        <f t="shared" si="17"/>
        <v>0.25207309464558375</v>
      </c>
      <c r="AB75" s="255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</row>
    <row r="76" spans="1:48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74">(I77/B77*B76)/B77*B76</f>
        <v>2.0570239616015291</v>
      </c>
      <c r="J76" s="220">
        <f t="shared" si="74"/>
        <v>2.3615791334225094</v>
      </c>
      <c r="K76" s="220">
        <f t="shared" si="74"/>
        <v>2.0337588468092265</v>
      </c>
      <c r="L76" s="220">
        <f t="shared" si="74"/>
        <v>2.2845243012269663</v>
      </c>
      <c r="M76" s="220">
        <f t="shared" si="74"/>
        <v>1.9437381162900125</v>
      </c>
      <c r="N76" s="220">
        <f t="shared" si="74"/>
        <v>86712724.627831116</v>
      </c>
      <c r="O76" s="220"/>
      <c r="P76" s="196">
        <f t="shared" si="19"/>
        <v>261864.2812695106</v>
      </c>
      <c r="Q76" s="196"/>
      <c r="R76" s="196"/>
      <c r="S76" s="196"/>
      <c r="T76" s="224"/>
      <c r="U76" s="200"/>
      <c r="V76" s="196"/>
      <c r="W76" s="196"/>
      <c r="X76" s="196">
        <f t="shared" si="14"/>
        <v>261864.2812695106</v>
      </c>
      <c r="Y76" s="200">
        <f t="shared" si="15"/>
        <v>0.26186428126951061</v>
      </c>
      <c r="Z76" s="269">
        <f t="shared" si="16"/>
        <v>261864.2812695106</v>
      </c>
      <c r="AA76" s="200">
        <f t="shared" si="17"/>
        <v>0.26186428126951061</v>
      </c>
      <c r="AB76" s="255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</row>
    <row r="77" spans="1:48" ht="19.5" customHeight="1">
      <c r="A77" s="218" t="s">
        <v>166</v>
      </c>
      <c r="B77" s="272">
        <v>39.270000000000003</v>
      </c>
      <c r="C77" s="273">
        <v>40.68</v>
      </c>
      <c r="D77" s="273">
        <v>39.090000000000003</v>
      </c>
      <c r="E77" s="273">
        <v>39.919998</v>
      </c>
      <c r="F77" s="273">
        <v>34.103149000000002</v>
      </c>
      <c r="G77" s="273">
        <v>1779424600</v>
      </c>
      <c r="H77" s="273"/>
      <c r="I77" s="273">
        <f t="shared" ref="I77:N77" si="75">(I78/B78*B77)/B78*B77</f>
        <v>2.3196760554899627</v>
      </c>
      <c r="J77" s="273">
        <f t="shared" si="75"/>
        <v>2.4871221860165669</v>
      </c>
      <c r="K77" s="273">
        <f t="shared" si="75"/>
        <v>2.2947489628438205</v>
      </c>
      <c r="L77" s="273">
        <f t="shared" si="75"/>
        <v>2.3789161454376049</v>
      </c>
      <c r="M77" s="273">
        <f t="shared" si="75"/>
        <v>2.0240531290607335</v>
      </c>
      <c r="N77" s="273">
        <f t="shared" si="75"/>
        <v>70160150.07777603</v>
      </c>
      <c r="O77" s="273"/>
      <c r="P77" s="196">
        <f t="shared" si="19"/>
        <v>276492.9809687903</v>
      </c>
      <c r="Q77" s="196"/>
      <c r="R77" s="196"/>
      <c r="S77" s="196"/>
      <c r="T77" s="274">
        <f>(P77-P65)/P65</f>
        <v>5.9893384774031909E-2</v>
      </c>
      <c r="U77" s="200"/>
      <c r="V77" s="196"/>
      <c r="W77" s="196"/>
      <c r="X77" s="196">
        <f t="shared" si="14"/>
        <v>276492.9809687903</v>
      </c>
      <c r="Y77" s="200">
        <f t="shared" si="15"/>
        <v>0.27649298096879033</v>
      </c>
      <c r="Z77" s="269">
        <f t="shared" si="16"/>
        <v>276492.9809687903</v>
      </c>
      <c r="AA77" s="200">
        <f t="shared" si="17"/>
        <v>0.27649298096879033</v>
      </c>
      <c r="AB77" s="255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</row>
    <row r="78" spans="1:48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76">(I79/B79*B78)/B79*B78</f>
        <v>2.4175621606669035</v>
      </c>
      <c r="J78" s="220">
        <f t="shared" si="76"/>
        <v>2.4396627174139938</v>
      </c>
      <c r="K78" s="220">
        <f t="shared" si="76"/>
        <v>1.9963521240495667</v>
      </c>
      <c r="L78" s="220">
        <f t="shared" si="76"/>
        <v>2.088052254871934</v>
      </c>
      <c r="M78" s="220">
        <f t="shared" si="76"/>
        <v>1.8107676014366074</v>
      </c>
      <c r="N78" s="220">
        <f t="shared" si="76"/>
        <v>110661929.40134282</v>
      </c>
      <c r="O78" s="220"/>
      <c r="P78" s="196">
        <f t="shared" si="19"/>
        <v>256223.68405293205</v>
      </c>
      <c r="Q78" s="196"/>
      <c r="R78" s="196"/>
      <c r="S78" s="196"/>
      <c r="T78" s="224"/>
      <c r="U78" s="200"/>
      <c r="V78" s="196"/>
      <c r="W78" s="196"/>
      <c r="X78" s="196">
        <f t="shared" si="14"/>
        <v>256223.68405293205</v>
      </c>
      <c r="Y78" s="200">
        <f t="shared" si="15"/>
        <v>0.25622368405293205</v>
      </c>
      <c r="Z78" s="269">
        <f t="shared" si="16"/>
        <v>256223.68405293205</v>
      </c>
      <c r="AA78" s="200">
        <f t="shared" si="17"/>
        <v>0.25622368405293205</v>
      </c>
      <c r="AB78" s="255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</row>
    <row r="79" spans="1:48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77">(I80/B80*B79)/B80*B79</f>
        <v>2.1141532456880845</v>
      </c>
      <c r="J79" s="220">
        <f t="shared" si="77"/>
        <v>2.2253860423111096</v>
      </c>
      <c r="K79" s="220">
        <f t="shared" si="77"/>
        <v>2.0227210474724178</v>
      </c>
      <c r="L79" s="220">
        <f t="shared" si="77"/>
        <v>2.0680016124422287</v>
      </c>
      <c r="M79" s="220">
        <f t="shared" si="77"/>
        <v>1.7933819695580606</v>
      </c>
      <c r="N79" s="220">
        <f t="shared" si="77"/>
        <v>69075046.157998666</v>
      </c>
      <c r="O79" s="220"/>
      <c r="P79" s="196">
        <f t="shared" si="19"/>
        <v>256243.63829429317</v>
      </c>
      <c r="Q79" s="196"/>
      <c r="R79" s="196"/>
      <c r="S79" s="196"/>
      <c r="T79" s="224"/>
      <c r="U79" s="200"/>
      <c r="V79" s="196"/>
      <c r="W79" s="196"/>
      <c r="X79" s="196">
        <f t="shared" si="14"/>
        <v>256243.63829429317</v>
      </c>
      <c r="Y79" s="200">
        <f t="shared" si="15"/>
        <v>0.25624363829429314</v>
      </c>
      <c r="Z79" s="269">
        <f t="shared" si="16"/>
        <v>256243.63829429317</v>
      </c>
      <c r="AA79" s="200">
        <f t="shared" si="17"/>
        <v>0.25624363829429314</v>
      </c>
      <c r="AB79" s="255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  <c r="AV79" s="241"/>
    </row>
    <row r="80" spans="1:48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78">(I81/B81*B80)/B81*B80</f>
        <v>2.1006403797263418</v>
      </c>
      <c r="J80" s="220">
        <f t="shared" si="78"/>
        <v>2.203464147247161</v>
      </c>
      <c r="K80" s="220">
        <f t="shared" si="78"/>
        <v>1.9398134343706233</v>
      </c>
      <c r="L80" s="220">
        <f t="shared" si="78"/>
        <v>1.9964021678985724</v>
      </c>
      <c r="M80" s="220">
        <f t="shared" si="78"/>
        <v>1.7312896491626022</v>
      </c>
      <c r="N80" s="220">
        <f t="shared" si="78"/>
        <v>100904248.94864181</v>
      </c>
      <c r="O80" s="220"/>
      <c r="P80" s="196">
        <f t="shared" si="19"/>
        <v>249270.55003949252</v>
      </c>
      <c r="Q80" s="196"/>
      <c r="R80" s="196"/>
      <c r="S80" s="196"/>
      <c r="T80" s="224"/>
      <c r="U80" s="200"/>
      <c r="V80" s="196"/>
      <c r="W80" s="196"/>
      <c r="X80" s="196">
        <f t="shared" si="14"/>
        <v>249270.55003949252</v>
      </c>
      <c r="Y80" s="200">
        <f t="shared" si="15"/>
        <v>0.24927055003949253</v>
      </c>
      <c r="Z80" s="269">
        <f t="shared" si="16"/>
        <v>249270.55003949252</v>
      </c>
      <c r="AA80" s="200">
        <f t="shared" si="17"/>
        <v>0.24927055003949253</v>
      </c>
      <c r="AB80" s="255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</row>
    <row r="81" spans="1:48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79">(I82/B82*B81)/B82*B81</f>
        <v>2.0392623699363597</v>
      </c>
      <c r="J81" s="220">
        <f t="shared" si="79"/>
        <v>2.0652869703722541</v>
      </c>
      <c r="K81" s="220">
        <f t="shared" si="79"/>
        <v>1.7719737076907083</v>
      </c>
      <c r="L81" s="220">
        <f t="shared" si="79"/>
        <v>1.8265758965272378</v>
      </c>
      <c r="M81" s="220">
        <f t="shared" si="79"/>
        <v>1.5840152221701616</v>
      </c>
      <c r="N81" s="220">
        <f t="shared" si="79"/>
        <v>121892676.60590279</v>
      </c>
      <c r="O81" s="220"/>
      <c r="P81" s="196">
        <f t="shared" si="19"/>
        <v>236576.0471218192</v>
      </c>
      <c r="Q81" s="196"/>
      <c r="R81" s="196"/>
      <c r="S81" s="196"/>
      <c r="T81" s="224"/>
      <c r="U81" s="200"/>
      <c r="V81" s="196"/>
      <c r="W81" s="196"/>
      <c r="X81" s="196">
        <f t="shared" si="14"/>
        <v>236576.0471218192</v>
      </c>
      <c r="Y81" s="200">
        <f t="shared" si="15"/>
        <v>0.23657604712181921</v>
      </c>
      <c r="Z81" s="269">
        <f t="shared" si="16"/>
        <v>236576.0471218192</v>
      </c>
      <c r="AA81" s="200">
        <f t="shared" si="17"/>
        <v>0.23657604712181921</v>
      </c>
      <c r="AB81" s="255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</row>
    <row r="82" spans="1:48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80">(I83/B83*B82)/B83*B82</f>
        <v>1.8531890289362742</v>
      </c>
      <c r="J82" s="220">
        <f t="shared" si="80"/>
        <v>2.2011627643919782</v>
      </c>
      <c r="K82" s="220">
        <f t="shared" si="80"/>
        <v>1.8281244427407144</v>
      </c>
      <c r="L82" s="220">
        <f t="shared" si="80"/>
        <v>2.1646716888503823</v>
      </c>
      <c r="M82" s="220">
        <f t="shared" si="80"/>
        <v>1.8772157679145116</v>
      </c>
      <c r="N82" s="220">
        <f t="shared" si="80"/>
        <v>78427055.046831876</v>
      </c>
      <c r="O82" s="220"/>
      <c r="P82" s="196">
        <f t="shared" si="19"/>
        <v>238628.48698965163</v>
      </c>
      <c r="Q82" s="196"/>
      <c r="R82" s="196"/>
      <c r="S82" s="196"/>
      <c r="T82" s="224"/>
      <c r="U82" s="200"/>
      <c r="V82" s="196"/>
      <c r="W82" s="196"/>
      <c r="X82" s="196">
        <f t="shared" si="14"/>
        <v>238628.48698965163</v>
      </c>
      <c r="Y82" s="200">
        <f t="shared" si="15"/>
        <v>0.23862848698965164</v>
      </c>
      <c r="Z82" s="269">
        <f t="shared" si="16"/>
        <v>238628.48698965163</v>
      </c>
      <c r="AA82" s="200">
        <f t="shared" si="17"/>
        <v>0.23862848698965164</v>
      </c>
      <c r="AB82" s="255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</row>
    <row r="83" spans="1:48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81">(I84/B84*B83)/B84*B83</f>
        <v>2.1754953783865933</v>
      </c>
      <c r="J83" s="220">
        <f t="shared" si="81"/>
        <v>2.2485790700665342</v>
      </c>
      <c r="K83" s="220">
        <f t="shared" si="81"/>
        <v>2.0227210474724178</v>
      </c>
      <c r="L83" s="220">
        <f t="shared" si="81"/>
        <v>2.0193962168211095</v>
      </c>
      <c r="M83" s="220">
        <f t="shared" si="81"/>
        <v>1.7512309063309046</v>
      </c>
      <c r="N83" s="220">
        <f t="shared" si="81"/>
        <v>83706156.136422902</v>
      </c>
      <c r="O83" s="220"/>
      <c r="P83" s="196">
        <f t="shared" si="19"/>
        <v>249341.24282478105</v>
      </c>
      <c r="Q83" s="196"/>
      <c r="R83" s="196"/>
      <c r="S83" s="196"/>
      <c r="T83" s="224"/>
      <c r="U83" s="200"/>
      <c r="V83" s="196"/>
      <c r="W83" s="196"/>
      <c r="X83" s="196">
        <f t="shared" si="14"/>
        <v>249341.24282478105</v>
      </c>
      <c r="Y83" s="200">
        <f t="shared" si="15"/>
        <v>0.24934124282478104</v>
      </c>
      <c r="Z83" s="269">
        <f t="shared" si="16"/>
        <v>249341.24282478105</v>
      </c>
      <c r="AA83" s="200">
        <f t="shared" si="17"/>
        <v>0.24934124282478104</v>
      </c>
      <c r="AB83" s="255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</row>
    <row r="84" spans="1:48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82">(I85/B85*B84)/B85*B84</f>
        <v>2.0436956585830517</v>
      </c>
      <c r="J84" s="220">
        <f t="shared" si="82"/>
        <v>2.3950592122186904</v>
      </c>
      <c r="K84" s="220">
        <f t="shared" si="82"/>
        <v>2.0062201137461533</v>
      </c>
      <c r="L84" s="220">
        <f t="shared" si="82"/>
        <v>2.3385665626555179</v>
      </c>
      <c r="M84" s="220">
        <f t="shared" si="82"/>
        <v>2.0317677760910438</v>
      </c>
      <c r="N84" s="220">
        <f t="shared" si="82"/>
        <v>58195575.25904569</v>
      </c>
      <c r="O84" s="220"/>
      <c r="P84" s="196">
        <f t="shared" si="19"/>
        <v>246655.45670070068</v>
      </c>
      <c r="Q84" s="196"/>
      <c r="R84" s="196"/>
      <c r="S84" s="196"/>
      <c r="T84" s="224"/>
      <c r="U84" s="200"/>
      <c r="V84" s="196"/>
      <c r="W84" s="196"/>
      <c r="X84" s="196">
        <f t="shared" si="14"/>
        <v>246655.45670070068</v>
      </c>
      <c r="Y84" s="200">
        <f t="shared" si="15"/>
        <v>0.24665545670070069</v>
      </c>
      <c r="Z84" s="269">
        <f t="shared" si="16"/>
        <v>246655.45670070068</v>
      </c>
      <c r="AA84" s="200">
        <f t="shared" si="17"/>
        <v>0.24665545670070069</v>
      </c>
      <c r="AB84" s="255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</row>
    <row r="85" spans="1:48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83">(I86/B86*B85)/B86*B85</f>
        <v>2.3635936075929038</v>
      </c>
      <c r="J85" s="220">
        <f t="shared" si="83"/>
        <v>2.4215305236487175</v>
      </c>
      <c r="K85" s="220">
        <f t="shared" si="83"/>
        <v>2.1983342555636156</v>
      </c>
      <c r="L85" s="220">
        <f t="shared" si="83"/>
        <v>2.2682022749009438</v>
      </c>
      <c r="M85" s="220">
        <f t="shared" si="83"/>
        <v>1.9706357549598963</v>
      </c>
      <c r="N85" s="220">
        <f t="shared" si="83"/>
        <v>65163442.056234166</v>
      </c>
      <c r="O85" s="220"/>
      <c r="P85" s="196">
        <f t="shared" si="19"/>
        <v>256528.61481768842</v>
      </c>
      <c r="Q85" s="196"/>
      <c r="R85" s="196"/>
      <c r="S85" s="196"/>
      <c r="T85" s="224"/>
      <c r="U85" s="200"/>
      <c r="V85" s="196"/>
      <c r="W85" s="196"/>
      <c r="X85" s="196">
        <f t="shared" si="14"/>
        <v>256528.61481768842</v>
      </c>
      <c r="Y85" s="200">
        <f t="shared" si="15"/>
        <v>0.25652861481768841</v>
      </c>
      <c r="Z85" s="269">
        <f t="shared" si="16"/>
        <v>256528.61481768842</v>
      </c>
      <c r="AA85" s="200">
        <f t="shared" si="17"/>
        <v>0.25652861481768841</v>
      </c>
      <c r="AB85" s="255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</row>
    <row r="86" spans="1:48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84">(I87/B87*B86)/B87*B86</f>
        <v>2.2878879507727472</v>
      </c>
      <c r="J86" s="220">
        <f t="shared" si="84"/>
        <v>2.3938596729111103</v>
      </c>
      <c r="K86" s="220">
        <f t="shared" si="84"/>
        <v>2.196037004799726</v>
      </c>
      <c r="L86" s="220">
        <f t="shared" si="84"/>
        <v>2.3244074136390149</v>
      </c>
      <c r="M86" s="220">
        <f t="shared" si="84"/>
        <v>2.0194651759648079</v>
      </c>
      <c r="N86" s="220">
        <f t="shared" si="84"/>
        <v>62290616.757580869</v>
      </c>
      <c r="O86" s="220"/>
      <c r="P86" s="196">
        <f t="shared" si="19"/>
        <v>254727.87741265175</v>
      </c>
      <c r="Q86" s="196"/>
      <c r="R86" s="196"/>
      <c r="S86" s="196"/>
      <c r="T86" s="224"/>
      <c r="U86" s="200"/>
      <c r="V86" s="196"/>
      <c r="W86" s="196"/>
      <c r="X86" s="196">
        <f t="shared" si="14"/>
        <v>254727.87741265175</v>
      </c>
      <c r="Y86" s="200">
        <f t="shared" si="15"/>
        <v>0.25472787741265174</v>
      </c>
      <c r="Z86" s="269">
        <f t="shared" si="16"/>
        <v>254727.87741265175</v>
      </c>
      <c r="AA86" s="200">
        <f t="shared" si="17"/>
        <v>0.25472787741265174</v>
      </c>
      <c r="AB86" s="255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</row>
    <row r="87" spans="1:48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85">(I88/B88*B87)/B88*B87</f>
        <v>2.3516835914954126</v>
      </c>
      <c r="J87" s="220">
        <f t="shared" si="85"/>
        <v>2.390262258404745</v>
      </c>
      <c r="K87" s="220">
        <f t="shared" si="85"/>
        <v>2.0927621295837509</v>
      </c>
      <c r="L87" s="220">
        <f t="shared" si="85"/>
        <v>2.2554186694951932</v>
      </c>
      <c r="M87" s="220">
        <f t="shared" si="85"/>
        <v>1.9595266876982529</v>
      </c>
      <c r="N87" s="220">
        <f t="shared" si="85"/>
        <v>115102472.84957969</v>
      </c>
      <c r="O87" s="220"/>
      <c r="P87" s="196">
        <f t="shared" si="19"/>
        <v>246999.43364551547</v>
      </c>
      <c r="Q87" s="196"/>
      <c r="R87" s="196"/>
      <c r="S87" s="196"/>
      <c r="T87" s="224"/>
      <c r="U87" s="200"/>
      <c r="V87" s="196"/>
      <c r="W87" s="196"/>
      <c r="X87" s="196">
        <f t="shared" si="14"/>
        <v>246999.43364551547</v>
      </c>
      <c r="Y87" s="200">
        <f t="shared" si="15"/>
        <v>0.24699943364551546</v>
      </c>
      <c r="Z87" s="269">
        <f t="shared" si="16"/>
        <v>246999.43364551547</v>
      </c>
      <c r="AA87" s="200">
        <f t="shared" si="17"/>
        <v>0.24699943364551546</v>
      </c>
      <c r="AB87" s="255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  <c r="AV87" s="241"/>
    </row>
    <row r="88" spans="1:48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86">(I89/B89*B88)/B89*B88</f>
        <v>2.2621485681908728</v>
      </c>
      <c r="J88" s="220">
        <f t="shared" si="86"/>
        <v>2.653672532685865</v>
      </c>
      <c r="K88" s="220">
        <f t="shared" si="86"/>
        <v>2.2503504756713806</v>
      </c>
      <c r="L88" s="220">
        <f t="shared" si="86"/>
        <v>2.5388407913151636</v>
      </c>
      <c r="M88" s="220">
        <f t="shared" si="86"/>
        <v>2.205767844710719</v>
      </c>
      <c r="N88" s="220">
        <f t="shared" si="86"/>
        <v>65437425.812213182</v>
      </c>
      <c r="O88" s="220"/>
      <c r="P88" s="196">
        <f t="shared" si="19"/>
        <v>254463.71954168315</v>
      </c>
      <c r="Q88" s="196"/>
      <c r="R88" s="196"/>
      <c r="S88" s="196"/>
      <c r="T88" s="224"/>
      <c r="U88" s="200"/>
      <c r="V88" s="196"/>
      <c r="W88" s="196"/>
      <c r="X88" s="196">
        <f t="shared" si="14"/>
        <v>254463.71954168315</v>
      </c>
      <c r="Y88" s="200">
        <f t="shared" si="15"/>
        <v>0.25446371954168318</v>
      </c>
      <c r="Z88" s="269">
        <f t="shared" si="16"/>
        <v>254463.71954168315</v>
      </c>
      <c r="AA88" s="200">
        <f t="shared" si="17"/>
        <v>0.25446371954168318</v>
      </c>
      <c r="AB88" s="255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</row>
    <row r="89" spans="1:48" ht="19.5" customHeight="1">
      <c r="A89" s="218" t="s">
        <v>178</v>
      </c>
      <c r="B89" s="272">
        <v>41.509998000000003</v>
      </c>
      <c r="C89" s="273">
        <v>42.310001</v>
      </c>
      <c r="D89" s="273">
        <v>40.360000999999997</v>
      </c>
      <c r="E89" s="273">
        <v>40.409999999999997</v>
      </c>
      <c r="F89" s="273">
        <v>34.884582999999999</v>
      </c>
      <c r="G89" s="273">
        <v>1416706400</v>
      </c>
      <c r="H89" s="273"/>
      <c r="I89" s="273">
        <f t="shared" ref="I89:N89" si="87">(I90/B90*B89)/B90*B89</f>
        <v>2.5918565543230736</v>
      </c>
      <c r="J89" s="273">
        <f t="shared" si="87"/>
        <v>2.6904275671254934</v>
      </c>
      <c r="K89" s="273">
        <f t="shared" si="87"/>
        <v>2.4462800752013241</v>
      </c>
      <c r="L89" s="273">
        <f t="shared" si="87"/>
        <v>2.4376750540927259</v>
      </c>
      <c r="M89" s="273">
        <f t="shared" si="87"/>
        <v>2.1178734931384593</v>
      </c>
      <c r="N89" s="273">
        <f t="shared" si="87"/>
        <v>44472448.463304207</v>
      </c>
      <c r="O89" s="273"/>
      <c r="P89" s="196">
        <f t="shared" si="19"/>
        <v>263643.49196098011</v>
      </c>
      <c r="Q89" s="196"/>
      <c r="R89" s="196"/>
      <c r="S89" s="196"/>
      <c r="T89" s="274">
        <f>(P89-P77)/P77</f>
        <v>-4.6473111045305708E-2</v>
      </c>
      <c r="U89" s="200"/>
      <c r="V89" s="196"/>
      <c r="W89" s="196"/>
      <c r="X89" s="196">
        <f t="shared" si="14"/>
        <v>263643.49196098011</v>
      </c>
      <c r="Y89" s="200">
        <f t="shared" si="15"/>
        <v>0.26364349196098014</v>
      </c>
      <c r="Z89" s="269">
        <f t="shared" si="16"/>
        <v>263643.49196098011</v>
      </c>
      <c r="AA89" s="200">
        <f t="shared" si="17"/>
        <v>0.26364349196098014</v>
      </c>
      <c r="AB89" s="255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</row>
    <row r="90" spans="1:48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88">(I91/B91*B90)/B91*B90</f>
        <v>2.4855738983210847</v>
      </c>
      <c r="J90" s="220">
        <f t="shared" si="88"/>
        <v>2.8191073936421769</v>
      </c>
      <c r="K90" s="220">
        <f t="shared" si="88"/>
        <v>2.4220954266796282</v>
      </c>
      <c r="L90" s="220">
        <f t="shared" si="88"/>
        <v>2.6332778916009252</v>
      </c>
      <c r="M90" s="220">
        <f t="shared" si="88"/>
        <v>2.2988679233162519</v>
      </c>
      <c r="N90" s="220">
        <f t="shared" si="88"/>
        <v>85897634.763354361</v>
      </c>
      <c r="O90" s="220"/>
      <c r="P90" s="196">
        <f t="shared" si="19"/>
        <v>260670.35946851506</v>
      </c>
      <c r="Q90" s="196"/>
      <c r="R90" s="196"/>
      <c r="S90" s="196"/>
      <c r="T90" s="224"/>
      <c r="U90" s="200"/>
      <c r="V90" s="196"/>
      <c r="W90" s="196"/>
      <c r="X90" s="196">
        <f t="shared" si="14"/>
        <v>260670.35946851506</v>
      </c>
      <c r="Y90" s="200">
        <f t="shared" si="15"/>
        <v>0.26067035946851508</v>
      </c>
      <c r="Z90" s="269">
        <f t="shared" si="16"/>
        <v>260670.35946851506</v>
      </c>
      <c r="AA90" s="200">
        <f t="shared" si="17"/>
        <v>0.26067035946851508</v>
      </c>
      <c r="AB90" s="255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</row>
    <row r="91" spans="1:48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89">(I92/B92*B91)/B92*B91</f>
        <v>2.6206587215841566</v>
      </c>
      <c r="J91" s="220">
        <f t="shared" si="89"/>
        <v>2.672651876828525</v>
      </c>
      <c r="K91" s="220">
        <f t="shared" si="89"/>
        <v>2.4341724307692965</v>
      </c>
      <c r="L91" s="220">
        <f t="shared" si="89"/>
        <v>2.5216320376192316</v>
      </c>
      <c r="M91" s="220">
        <f t="shared" si="89"/>
        <v>2.2013980170515426</v>
      </c>
      <c r="N91" s="220">
        <f t="shared" si="89"/>
        <v>60074139.44768896</v>
      </c>
      <c r="O91" s="220"/>
      <c r="P91" s="196">
        <f t="shared" si="19"/>
        <v>259652.75940060671</v>
      </c>
      <c r="Q91" s="196"/>
      <c r="R91" s="196"/>
      <c r="S91" s="196"/>
      <c r="T91" s="224"/>
      <c r="U91" s="200"/>
      <c r="V91" s="196"/>
      <c r="W91" s="196"/>
      <c r="X91" s="196">
        <f t="shared" si="14"/>
        <v>259652.75940060671</v>
      </c>
      <c r="Y91" s="200">
        <f t="shared" si="15"/>
        <v>0.25965275940060673</v>
      </c>
      <c r="Z91" s="269">
        <f t="shared" si="16"/>
        <v>259652.75940060671</v>
      </c>
      <c r="AA91" s="200">
        <f t="shared" si="17"/>
        <v>0.25965275940060673</v>
      </c>
      <c r="AB91" s="255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</row>
    <row r="92" spans="1:48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90">(I93/B93*B92)/B93*B92</f>
        <v>2.5570087056365263</v>
      </c>
      <c r="J92" s="220">
        <f t="shared" si="90"/>
        <v>2.6891556940365859</v>
      </c>
      <c r="K92" s="220">
        <f t="shared" si="90"/>
        <v>2.4257153260276945</v>
      </c>
      <c r="L92" s="220">
        <f t="shared" si="90"/>
        <v>2.6245076132897323</v>
      </c>
      <c r="M92" s="220">
        <f t="shared" si="90"/>
        <v>2.2912119746185367</v>
      </c>
      <c r="N92" s="220">
        <f t="shared" si="90"/>
        <v>105870978.83182842</v>
      </c>
      <c r="O92" s="220"/>
      <c r="P92" s="196">
        <f t="shared" si="19"/>
        <v>257534.64130800398</v>
      </c>
      <c r="Q92" s="196"/>
      <c r="R92" s="196"/>
      <c r="S92" s="196"/>
      <c r="T92" s="224"/>
      <c r="U92" s="200"/>
      <c r="V92" s="196"/>
      <c r="W92" s="196"/>
      <c r="X92" s="196">
        <f t="shared" si="14"/>
        <v>257534.64130800398</v>
      </c>
      <c r="Y92" s="200">
        <f t="shared" si="15"/>
        <v>0.25753464130800396</v>
      </c>
      <c r="Z92" s="269">
        <f t="shared" si="16"/>
        <v>257534.64130800398</v>
      </c>
      <c r="AA92" s="200">
        <f t="shared" si="17"/>
        <v>0.25753464130800396</v>
      </c>
      <c r="AB92" s="255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</row>
    <row r="93" spans="1:48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91">(I94/B94*B93)/B94*B93</f>
        <v>2.672395526995182</v>
      </c>
      <c r="J93" s="220">
        <f t="shared" si="91"/>
        <v>2.7853612185573575</v>
      </c>
      <c r="K93" s="220">
        <f t="shared" si="91"/>
        <v>2.5727327394896342</v>
      </c>
      <c r="L93" s="220">
        <f t="shared" si="91"/>
        <v>2.6145021016392929</v>
      </c>
      <c r="M93" s="220">
        <f t="shared" si="91"/>
        <v>2.2856788888702093</v>
      </c>
      <c r="N93" s="220">
        <f t="shared" si="91"/>
        <v>68941632.599885881</v>
      </c>
      <c r="O93" s="220"/>
      <c r="P93" s="196">
        <f t="shared" si="19"/>
        <v>263557.48888018081</v>
      </c>
      <c r="Q93" s="196"/>
      <c r="R93" s="196"/>
      <c r="S93" s="196"/>
      <c r="T93" s="224"/>
      <c r="U93" s="200"/>
      <c r="V93" s="196"/>
      <c r="W93" s="196"/>
      <c r="X93" s="196">
        <f t="shared" si="14"/>
        <v>263557.48888018081</v>
      </c>
      <c r="Y93" s="200">
        <f t="shared" si="15"/>
        <v>0.26355748888018082</v>
      </c>
      <c r="Z93" s="269">
        <f t="shared" si="16"/>
        <v>263557.48888018081</v>
      </c>
      <c r="AA93" s="200">
        <f t="shared" si="17"/>
        <v>0.26355748888018082</v>
      </c>
      <c r="AB93" s="255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  <c r="AV93" s="241"/>
    </row>
    <row r="94" spans="1:48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92">(I95/B95*B94)/B95*B94</f>
        <v>2.6433096627112258</v>
      </c>
      <c r="J94" s="220">
        <f t="shared" si="92"/>
        <v>2.6866133583170839</v>
      </c>
      <c r="K94" s="220">
        <f t="shared" si="92"/>
        <v>2.1948883704672193</v>
      </c>
      <c r="L94" s="220">
        <f t="shared" si="92"/>
        <v>2.2496200508676973</v>
      </c>
      <c r="M94" s="220">
        <f t="shared" si="92"/>
        <v>1.9666862892727477</v>
      </c>
      <c r="N94" s="220">
        <f t="shared" si="92"/>
        <v>162675052.52293307</v>
      </c>
      <c r="O94" s="220"/>
      <c r="P94" s="196">
        <f t="shared" si="19"/>
        <v>241769.01932813876</v>
      </c>
      <c r="Q94" s="196"/>
      <c r="R94" s="196"/>
      <c r="S94" s="196"/>
      <c r="T94" s="224"/>
      <c r="U94" s="200"/>
      <c r="V94" s="196"/>
      <c r="W94" s="196"/>
      <c r="X94" s="196">
        <f t="shared" si="14"/>
        <v>241769.01932813876</v>
      </c>
      <c r="Y94" s="200">
        <f t="shared" si="15"/>
        <v>0.24176901932813877</v>
      </c>
      <c r="Z94" s="269">
        <f t="shared" si="16"/>
        <v>241769.01932813876</v>
      </c>
      <c r="AA94" s="200">
        <f t="shared" si="17"/>
        <v>0.24176901932813877</v>
      </c>
      <c r="AB94" s="255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</row>
    <row r="95" spans="1:48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93">(I96/B96*B95)/B96*B95</f>
        <v>2.2796823902466055</v>
      </c>
      <c r="J95" s="220">
        <f t="shared" si="93"/>
        <v>2.4046685075608152</v>
      </c>
      <c r="K95" s="220">
        <f t="shared" si="93"/>
        <v>2.0737445230403222</v>
      </c>
      <c r="L95" s="220">
        <f t="shared" si="93"/>
        <v>2.2438287801304719</v>
      </c>
      <c r="M95" s="220">
        <f t="shared" si="93"/>
        <v>1.9616253441017044</v>
      </c>
      <c r="N95" s="220">
        <f t="shared" si="93"/>
        <v>206413837.05845332</v>
      </c>
      <c r="O95" s="220"/>
      <c r="P95" s="196">
        <f t="shared" si="19"/>
        <v>233335.60270904968</v>
      </c>
      <c r="Q95" s="196"/>
      <c r="R95" s="196"/>
      <c r="S95" s="196"/>
      <c r="T95" s="224"/>
      <c r="U95" s="200"/>
      <c r="V95" s="196"/>
      <c r="W95" s="196"/>
      <c r="X95" s="196">
        <f t="shared" si="14"/>
        <v>233335.60270904968</v>
      </c>
      <c r="Y95" s="200">
        <f t="shared" si="15"/>
        <v>0.23333560270904968</v>
      </c>
      <c r="Z95" s="269">
        <f t="shared" si="16"/>
        <v>233335.60270904968</v>
      </c>
      <c r="AA95" s="200">
        <f t="shared" si="17"/>
        <v>0.23333560270904968</v>
      </c>
      <c r="AB95" s="255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</row>
    <row r="96" spans="1:48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19"/>
        <v>221496.61518519631</v>
      </c>
      <c r="Q96" s="196"/>
      <c r="R96" s="196"/>
      <c r="S96" s="196"/>
      <c r="T96" s="224"/>
      <c r="U96" s="200"/>
      <c r="V96" s="196"/>
      <c r="W96" s="196"/>
      <c r="X96" s="196">
        <f t="shared" si="14"/>
        <v>221496.61518519631</v>
      </c>
      <c r="Y96" s="200">
        <f t="shared" si="15"/>
        <v>0.22149661518519631</v>
      </c>
      <c r="Z96" s="269">
        <f t="shared" si="16"/>
        <v>221496.61518519631</v>
      </c>
      <c r="AA96" s="200">
        <f t="shared" si="17"/>
        <v>0.22149661518519631</v>
      </c>
      <c r="AB96" s="255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</row>
    <row r="97" spans="1:48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19"/>
        <v>224317.19933328053</v>
      </c>
      <c r="Q97" s="196"/>
      <c r="R97" s="196"/>
      <c r="S97" s="196"/>
      <c r="T97" s="224"/>
      <c r="U97" s="200"/>
      <c r="V97" s="196"/>
      <c r="W97" s="196"/>
      <c r="X97" s="196">
        <f t="shared" si="14"/>
        <v>224317.19933328053</v>
      </c>
      <c r="Y97" s="200">
        <f t="shared" si="15"/>
        <v>0.22431719933328054</v>
      </c>
      <c r="Z97" s="269">
        <f t="shared" si="16"/>
        <v>224317.19933328053</v>
      </c>
      <c r="AA97" s="200">
        <f t="shared" si="17"/>
        <v>0.22431719933328054</v>
      </c>
      <c r="AB97" s="255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</row>
    <row r="98" spans="1:48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19"/>
        <v>235394.43516933755</v>
      </c>
      <c r="Q98" s="196"/>
      <c r="R98" s="196"/>
      <c r="S98" s="196"/>
      <c r="T98" s="224"/>
      <c r="U98" s="200"/>
      <c r="V98" s="196"/>
      <c r="W98" s="196"/>
      <c r="X98" s="196">
        <f t="shared" si="14"/>
        <v>235394.43516933755</v>
      </c>
      <c r="Y98" s="200">
        <f t="shared" si="15"/>
        <v>0.23539443516933756</v>
      </c>
      <c r="Z98" s="269">
        <f t="shared" si="16"/>
        <v>235394.43516933755</v>
      </c>
      <c r="AA98" s="200">
        <f t="shared" si="17"/>
        <v>0.23539443516933756</v>
      </c>
      <c r="AB98" s="255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</row>
    <row r="99" spans="1:48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19"/>
        <v>243310.63787267616</v>
      </c>
      <c r="Q99" s="196"/>
      <c r="R99" s="196"/>
      <c r="S99" s="196"/>
      <c r="T99" s="224"/>
      <c r="U99" s="200"/>
      <c r="V99" s="196"/>
      <c r="W99" s="196"/>
      <c r="X99" s="196">
        <f t="shared" si="14"/>
        <v>243310.63787267616</v>
      </c>
      <c r="Y99" s="200">
        <f t="shared" si="15"/>
        <v>0.24331063787267615</v>
      </c>
      <c r="Z99" s="269">
        <f t="shared" si="16"/>
        <v>243310.63787267616</v>
      </c>
      <c r="AA99" s="200">
        <f t="shared" si="17"/>
        <v>0.24331063787267615</v>
      </c>
      <c r="AB99" s="255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</row>
    <row r="100" spans="1:48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19"/>
        <v>252198.82057824821</v>
      </c>
      <c r="Q100" s="196"/>
      <c r="R100" s="196"/>
      <c r="S100" s="196"/>
      <c r="T100" s="224"/>
      <c r="U100" s="200"/>
      <c r="V100" s="196"/>
      <c r="W100" s="196"/>
      <c r="X100" s="196">
        <f t="shared" si="14"/>
        <v>252198.82057824821</v>
      </c>
      <c r="Y100" s="200">
        <f t="shared" si="15"/>
        <v>0.25219882057824822</v>
      </c>
      <c r="Z100" s="269">
        <f t="shared" si="16"/>
        <v>252198.82057824821</v>
      </c>
      <c r="AA100" s="200">
        <f t="shared" si="17"/>
        <v>0.25219882057824822</v>
      </c>
      <c r="AB100" s="255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</row>
    <row r="101" spans="1:48" ht="19.5" customHeight="1">
      <c r="A101" s="218" t="s">
        <v>190</v>
      </c>
      <c r="B101" s="272">
        <v>44</v>
      </c>
      <c r="C101" s="273">
        <v>44.759998000000003</v>
      </c>
      <c r="D101" s="273">
        <v>42.880001</v>
      </c>
      <c r="E101" s="273">
        <v>43.16</v>
      </c>
      <c r="F101" s="273">
        <v>37.421340999999998</v>
      </c>
      <c r="G101" s="273">
        <v>1898275500</v>
      </c>
      <c r="H101" s="275" t="s">
        <v>190</v>
      </c>
      <c r="I101" s="273">
        <v>2.8196880000000002</v>
      </c>
      <c r="J101" s="273">
        <v>2.9081250000000001</v>
      </c>
      <c r="K101" s="273">
        <v>2.5031249999999998</v>
      </c>
      <c r="L101" s="273">
        <v>2.5325000000000002</v>
      </c>
      <c r="M101" s="273">
        <v>2.2169720000000002</v>
      </c>
      <c r="N101" s="273">
        <v>363651200</v>
      </c>
      <c r="O101" s="273"/>
      <c r="P101" s="196">
        <f t="shared" si="19"/>
        <v>258229.64236235988</v>
      </c>
      <c r="Q101" s="196"/>
      <c r="R101" s="196"/>
      <c r="S101" s="196"/>
      <c r="T101" s="274">
        <f>(P101-P89)/P89</f>
        <v>-2.0534736353065356E-2</v>
      </c>
      <c r="U101" s="200"/>
      <c r="V101" s="196"/>
      <c r="W101" s="196"/>
      <c r="X101" s="196">
        <f t="shared" si="14"/>
        <v>258229.64236235988</v>
      </c>
      <c r="Y101" s="200">
        <f t="shared" si="15"/>
        <v>0.2582296423623599</v>
      </c>
      <c r="Z101" s="269">
        <f t="shared" si="16"/>
        <v>258229.64236235988</v>
      </c>
      <c r="AA101" s="200">
        <f t="shared" si="17"/>
        <v>0.2582296423623599</v>
      </c>
      <c r="AB101" s="255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</row>
    <row r="102" spans="1:48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19"/>
        <v>254394.99698039208</v>
      </c>
      <c r="Q102" s="196"/>
      <c r="R102" s="196"/>
      <c r="S102" s="196"/>
      <c r="T102" s="224"/>
      <c r="U102" s="200"/>
      <c r="V102" s="196"/>
      <c r="W102" s="196"/>
      <c r="X102" s="196">
        <f t="shared" si="14"/>
        <v>254394.99698039208</v>
      </c>
      <c r="Y102" s="200">
        <f t="shared" si="15"/>
        <v>0.25439499698039209</v>
      </c>
      <c r="Z102" s="269">
        <f t="shared" si="16"/>
        <v>254394.99698039208</v>
      </c>
      <c r="AA102" s="200">
        <f t="shared" si="17"/>
        <v>0.25439499698039209</v>
      </c>
      <c r="AB102" s="255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</row>
    <row r="103" spans="1:48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19"/>
        <v>255181.33945676306</v>
      </c>
      <c r="Q103" s="196"/>
      <c r="R103" s="196"/>
      <c r="S103" s="196"/>
      <c r="T103" s="224"/>
      <c r="U103" s="200"/>
      <c r="V103" s="196"/>
      <c r="W103" s="196"/>
      <c r="X103" s="196">
        <f t="shared" si="14"/>
        <v>255181.33945676306</v>
      </c>
      <c r="Y103" s="200">
        <f t="shared" si="15"/>
        <v>0.25518133945676308</v>
      </c>
      <c r="Z103" s="269">
        <f t="shared" si="16"/>
        <v>255181.33945676306</v>
      </c>
      <c r="AA103" s="200">
        <f t="shared" si="17"/>
        <v>0.25518133945676308</v>
      </c>
      <c r="AB103" s="255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</row>
    <row r="104" spans="1:48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19"/>
        <v>248343.28890595838</v>
      </c>
      <c r="Q104" s="196"/>
      <c r="R104" s="196"/>
      <c r="S104" s="196"/>
      <c r="T104" s="224"/>
      <c r="U104" s="200"/>
      <c r="V104" s="196"/>
      <c r="W104" s="196"/>
      <c r="X104" s="196">
        <f t="shared" si="14"/>
        <v>248343.28890595838</v>
      </c>
      <c r="Y104" s="200">
        <f t="shared" si="15"/>
        <v>0.24834328890595839</v>
      </c>
      <c r="Z104" s="269">
        <f t="shared" si="16"/>
        <v>248343.28890595838</v>
      </c>
      <c r="AA104" s="200">
        <f t="shared" si="17"/>
        <v>0.24834328890595839</v>
      </c>
      <c r="AB104" s="255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</row>
    <row r="105" spans="1:48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19"/>
        <v>253998.1908135961</v>
      </c>
      <c r="Q105" s="196"/>
      <c r="R105" s="196"/>
      <c r="S105" s="196"/>
      <c r="T105" s="224"/>
      <c r="U105" s="200"/>
      <c r="V105" s="196"/>
      <c r="W105" s="196"/>
      <c r="X105" s="196">
        <f t="shared" si="14"/>
        <v>253998.1908135961</v>
      </c>
      <c r="Y105" s="200">
        <f t="shared" si="15"/>
        <v>0.25399819081359609</v>
      </c>
      <c r="Z105" s="269">
        <f t="shared" si="16"/>
        <v>253998.1908135961</v>
      </c>
      <c r="AA105" s="200">
        <f t="shared" si="17"/>
        <v>0.25399819081359609</v>
      </c>
      <c r="AB105" s="255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</row>
    <row r="106" spans="1:48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19"/>
        <v>266175.31163335126</v>
      </c>
      <c r="Q106" s="196"/>
      <c r="R106" s="196"/>
      <c r="S106" s="196"/>
      <c r="T106" s="224"/>
      <c r="U106" s="200"/>
      <c r="V106" s="196"/>
      <c r="W106" s="196"/>
      <c r="X106" s="196">
        <f t="shared" si="14"/>
        <v>266175.31163335126</v>
      </c>
      <c r="Y106" s="200">
        <f t="shared" si="15"/>
        <v>0.26617531163335129</v>
      </c>
      <c r="Z106" s="269">
        <f t="shared" si="16"/>
        <v>266175.31163335126</v>
      </c>
      <c r="AA106" s="200">
        <f t="shared" si="17"/>
        <v>0.26617531163335129</v>
      </c>
      <c r="AB106" s="255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</row>
    <row r="107" spans="1:48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19"/>
        <v>267423.39870774187</v>
      </c>
      <c r="Q107" s="196"/>
      <c r="R107" s="196"/>
      <c r="S107" s="196"/>
      <c r="T107" s="224"/>
      <c r="U107" s="200"/>
      <c r="V107" s="196"/>
      <c r="W107" s="196"/>
      <c r="X107" s="196">
        <f t="shared" si="14"/>
        <v>267423.39870774187</v>
      </c>
      <c r="Y107" s="200">
        <f t="shared" si="15"/>
        <v>0.26742339870774184</v>
      </c>
      <c r="Z107" s="269">
        <f t="shared" si="16"/>
        <v>267423.39870774187</v>
      </c>
      <c r="AA107" s="200">
        <f t="shared" si="17"/>
        <v>0.26742339870774184</v>
      </c>
      <c r="AB107" s="255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</row>
    <row r="108" spans="1:48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19"/>
        <v>273114.35154624924</v>
      </c>
      <c r="Q108" s="196"/>
      <c r="R108" s="196"/>
      <c r="S108" s="196"/>
      <c r="T108" s="224"/>
      <c r="U108" s="200"/>
      <c r="V108" s="196"/>
      <c r="W108" s="196"/>
      <c r="X108" s="196">
        <f t="shared" si="14"/>
        <v>273114.35154624924</v>
      </c>
      <c r="Y108" s="200">
        <f t="shared" si="15"/>
        <v>0.27311435154624925</v>
      </c>
      <c r="Z108" s="269">
        <f t="shared" si="16"/>
        <v>273114.35154624924</v>
      </c>
      <c r="AA108" s="200">
        <f t="shared" si="17"/>
        <v>0.27311435154624925</v>
      </c>
      <c r="AB108" s="255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</row>
    <row r="109" spans="1:48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19"/>
        <v>253942.56361002853</v>
      </c>
      <c r="Q109" s="196"/>
      <c r="R109" s="196"/>
      <c r="S109" s="196"/>
      <c r="T109" s="224"/>
      <c r="U109" s="200"/>
      <c r="V109" s="196"/>
      <c r="W109" s="196"/>
      <c r="X109" s="196">
        <f t="shared" si="14"/>
        <v>253942.56361002853</v>
      </c>
      <c r="Y109" s="200">
        <f t="shared" si="15"/>
        <v>0.25394256361002854</v>
      </c>
      <c r="Z109" s="269">
        <f t="shared" si="16"/>
        <v>253942.56361002853</v>
      </c>
      <c r="AA109" s="200">
        <f t="shared" si="17"/>
        <v>0.25394256361002854</v>
      </c>
      <c r="AB109" s="255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</row>
    <row r="110" spans="1:48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19"/>
        <v>271840.75603316323</v>
      </c>
      <c r="Q110" s="196"/>
      <c r="R110" s="196"/>
      <c r="S110" s="196"/>
      <c r="T110" s="224"/>
      <c r="U110" s="200"/>
      <c r="V110" s="196"/>
      <c r="W110" s="196"/>
      <c r="X110" s="196">
        <f t="shared" si="14"/>
        <v>271840.75603316323</v>
      </c>
      <c r="Y110" s="200">
        <f t="shared" si="15"/>
        <v>0.27184075603316321</v>
      </c>
      <c r="Z110" s="269">
        <f t="shared" si="16"/>
        <v>271840.75603316323</v>
      </c>
      <c r="AA110" s="200">
        <f t="shared" si="17"/>
        <v>0.27184075603316321</v>
      </c>
      <c r="AB110" s="255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</row>
    <row r="111" spans="1:48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19"/>
        <v>290245.15351385582</v>
      </c>
      <c r="Q111" s="196"/>
      <c r="R111" s="196"/>
      <c r="S111" s="196"/>
      <c r="T111" s="224"/>
      <c r="U111" s="200"/>
      <c r="V111" s="196"/>
      <c r="W111" s="196"/>
      <c r="X111" s="196">
        <f t="shared" si="14"/>
        <v>290245.15351385582</v>
      </c>
      <c r="Y111" s="200">
        <f t="shared" si="15"/>
        <v>0.29024515351385582</v>
      </c>
      <c r="Z111" s="269">
        <f t="shared" si="16"/>
        <v>290245.15351385582</v>
      </c>
      <c r="AA111" s="200">
        <f t="shared" si="17"/>
        <v>0.29024515351385582</v>
      </c>
      <c r="AB111" s="255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</row>
    <row r="112" spans="1:48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19"/>
        <v>273370.87324255408</v>
      </c>
      <c r="Q112" s="196"/>
      <c r="R112" s="196"/>
      <c r="S112" s="196"/>
      <c r="T112" s="224"/>
      <c r="U112" s="200"/>
      <c r="V112" s="196"/>
      <c r="W112" s="196"/>
      <c r="X112" s="196">
        <f t="shared" si="14"/>
        <v>273370.87324255408</v>
      </c>
      <c r="Y112" s="200">
        <f t="shared" si="15"/>
        <v>0.2733708732425541</v>
      </c>
      <c r="Z112" s="269">
        <f t="shared" si="16"/>
        <v>273370.87324255408</v>
      </c>
      <c r="AA112" s="200">
        <f t="shared" si="17"/>
        <v>0.2733708732425541</v>
      </c>
      <c r="AB112" s="255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</row>
    <row r="113" spans="1:48" ht="19.5" customHeight="1">
      <c r="A113" s="218" t="s">
        <v>202</v>
      </c>
      <c r="B113" s="272">
        <v>51.09</v>
      </c>
      <c r="C113" s="273">
        <v>52.84</v>
      </c>
      <c r="D113" s="273">
        <v>49.18</v>
      </c>
      <c r="E113" s="273">
        <v>51.220001000000003</v>
      </c>
      <c r="F113" s="273">
        <v>44.549709</v>
      </c>
      <c r="G113" s="273">
        <v>2233867700</v>
      </c>
      <c r="H113" s="275" t="s">
        <v>202</v>
      </c>
      <c r="I113" s="273">
        <v>3.2581250000000002</v>
      </c>
      <c r="J113" s="273">
        <v>3.481563</v>
      </c>
      <c r="K113" s="273">
        <v>2.9718749999999998</v>
      </c>
      <c r="L113" s="273">
        <v>3.100625</v>
      </c>
      <c r="M113" s="273">
        <v>2.8901520000000001</v>
      </c>
      <c r="N113" s="273">
        <v>2457235200</v>
      </c>
      <c r="O113" s="273"/>
      <c r="P113" s="196">
        <f t="shared" si="19"/>
        <v>274682.33628031798</v>
      </c>
      <c r="Q113" s="196"/>
      <c r="R113" s="196"/>
      <c r="S113" s="196"/>
      <c r="T113" s="274">
        <f>(P113-P101)/P101</f>
        <v>6.3713420997853168E-2</v>
      </c>
      <c r="U113" s="200"/>
      <c r="V113" s="196"/>
      <c r="W113" s="196"/>
      <c r="X113" s="196">
        <f t="shared" si="14"/>
        <v>274682.33628031798</v>
      </c>
      <c r="Y113" s="200">
        <f t="shared" si="15"/>
        <v>0.27468233628031796</v>
      </c>
      <c r="Z113" s="269">
        <f t="shared" si="16"/>
        <v>274682.33628031798</v>
      </c>
      <c r="AA113" s="200">
        <f t="shared" si="17"/>
        <v>0.27468233628031796</v>
      </c>
      <c r="AB113" s="255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</row>
    <row r="114" spans="1:48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19"/>
        <v>230735.37252215738</v>
      </c>
      <c r="Q114" s="196"/>
      <c r="R114" s="196"/>
      <c r="S114" s="196"/>
      <c r="T114" s="224"/>
      <c r="U114" s="200"/>
      <c r="V114" s="196"/>
      <c r="W114" s="196"/>
      <c r="X114" s="196">
        <f t="shared" si="14"/>
        <v>230735.37252215738</v>
      </c>
      <c r="Y114" s="200">
        <f t="shared" si="15"/>
        <v>0.23073537252215739</v>
      </c>
      <c r="Z114" s="269">
        <f t="shared" si="16"/>
        <v>230735.37252215738</v>
      </c>
      <c r="AA114" s="200">
        <f t="shared" si="17"/>
        <v>0.23073537252215739</v>
      </c>
      <c r="AB114" s="255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</row>
    <row r="115" spans="1:48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19"/>
        <v>232063.11414443402</v>
      </c>
      <c r="Q115" s="196"/>
      <c r="R115" s="196"/>
      <c r="S115" s="196"/>
      <c r="T115" s="224"/>
      <c r="U115" s="200"/>
      <c r="V115" s="196"/>
      <c r="W115" s="196"/>
      <c r="X115" s="196">
        <f t="shared" si="14"/>
        <v>232063.11414443402</v>
      </c>
      <c r="Y115" s="200">
        <f t="shared" si="15"/>
        <v>0.23206311414443401</v>
      </c>
      <c r="Z115" s="269">
        <f t="shared" si="16"/>
        <v>232063.11414443402</v>
      </c>
      <c r="AA115" s="200">
        <f t="shared" si="17"/>
        <v>0.23206311414443401</v>
      </c>
      <c r="AB115" s="255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</row>
    <row r="116" spans="1:48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19"/>
        <v>224340.2171186746</v>
      </c>
      <c r="Q116" s="196"/>
      <c r="R116" s="196"/>
      <c r="S116" s="196"/>
      <c r="T116" s="224"/>
      <c r="U116" s="200"/>
      <c r="V116" s="196"/>
      <c r="W116" s="196"/>
      <c r="X116" s="196">
        <f t="shared" si="14"/>
        <v>224340.2171186746</v>
      </c>
      <c r="Y116" s="200">
        <f t="shared" si="15"/>
        <v>0.22434021711867461</v>
      </c>
      <c r="Z116" s="269">
        <f t="shared" si="16"/>
        <v>224340.2171186746</v>
      </c>
      <c r="AA116" s="200">
        <f t="shared" si="17"/>
        <v>0.22434021711867461</v>
      </c>
      <c r="AB116" s="255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  <c r="AV116" s="241"/>
    </row>
    <row r="117" spans="1:48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19"/>
        <v>237046.63229696319</v>
      </c>
      <c r="Q117" s="196"/>
      <c r="R117" s="196"/>
      <c r="S117" s="196"/>
      <c r="T117" s="224"/>
      <c r="U117" s="200"/>
      <c r="V117" s="196"/>
      <c r="W117" s="196"/>
      <c r="X117" s="196">
        <f t="shared" si="14"/>
        <v>237046.63229696319</v>
      </c>
      <c r="Y117" s="200">
        <f t="shared" si="15"/>
        <v>0.23704663229696318</v>
      </c>
      <c r="Z117" s="269">
        <f t="shared" si="16"/>
        <v>237046.63229696319</v>
      </c>
      <c r="AA117" s="200">
        <f t="shared" si="17"/>
        <v>0.23704663229696318</v>
      </c>
      <c r="AB117" s="255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</row>
    <row r="118" spans="1:48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19"/>
        <v>254591.16790543121</v>
      </c>
      <c r="Q118" s="196"/>
      <c r="R118" s="196"/>
      <c r="S118" s="196"/>
      <c r="T118" s="224"/>
      <c r="U118" s="200"/>
      <c r="V118" s="196"/>
      <c r="W118" s="196"/>
      <c r="X118" s="196">
        <f t="shared" si="14"/>
        <v>254591.16790543121</v>
      </c>
      <c r="Y118" s="200">
        <f t="shared" si="15"/>
        <v>0.25459116790543124</v>
      </c>
      <c r="Z118" s="269">
        <f t="shared" si="16"/>
        <v>254591.16790543121</v>
      </c>
      <c r="AA118" s="200">
        <f t="shared" si="17"/>
        <v>0.25459116790543124</v>
      </c>
      <c r="AB118" s="255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</row>
    <row r="119" spans="1:48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19"/>
        <v>240793.41026764788</v>
      </c>
      <c r="Q119" s="196"/>
      <c r="R119" s="196"/>
      <c r="S119" s="196"/>
      <c r="T119" s="224"/>
      <c r="U119" s="200"/>
      <c r="V119" s="196"/>
      <c r="W119" s="196"/>
      <c r="X119" s="196">
        <f t="shared" si="14"/>
        <v>240793.41026764788</v>
      </c>
      <c r="Y119" s="200">
        <f t="shared" si="15"/>
        <v>0.24079341026764789</v>
      </c>
      <c r="Z119" s="269">
        <f t="shared" si="16"/>
        <v>240793.41026764788</v>
      </c>
      <c r="AA119" s="200">
        <f t="shared" si="17"/>
        <v>0.24079341026764789</v>
      </c>
      <c r="AB119" s="255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</row>
    <row r="120" spans="1:48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19"/>
        <v>230184.66070590206</v>
      </c>
      <c r="Q120" s="196"/>
      <c r="R120" s="196"/>
      <c r="S120" s="196"/>
      <c r="T120" s="224"/>
      <c r="U120" s="200"/>
      <c r="V120" s="196"/>
      <c r="W120" s="196"/>
      <c r="X120" s="196">
        <f t="shared" si="14"/>
        <v>230184.66070590206</v>
      </c>
      <c r="Y120" s="200">
        <f t="shared" si="15"/>
        <v>0.23018466070590207</v>
      </c>
      <c r="Z120" s="269">
        <f t="shared" si="16"/>
        <v>230184.66070590206</v>
      </c>
      <c r="AA120" s="200">
        <f t="shared" si="17"/>
        <v>0.23018466070590207</v>
      </c>
      <c r="AB120" s="255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</row>
    <row r="121" spans="1:48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19"/>
        <v>233834.03713443046</v>
      </c>
      <c r="Q121" s="196"/>
      <c r="R121" s="196"/>
      <c r="S121" s="196"/>
      <c r="T121" s="224"/>
      <c r="U121" s="200"/>
      <c r="V121" s="196"/>
      <c r="W121" s="196"/>
      <c r="X121" s="196">
        <f t="shared" si="14"/>
        <v>233834.03713443046</v>
      </c>
      <c r="Y121" s="200">
        <f t="shared" si="15"/>
        <v>0.23383403713443046</v>
      </c>
      <c r="Z121" s="269">
        <f t="shared" si="16"/>
        <v>233834.03713443046</v>
      </c>
      <c r="AA121" s="200">
        <f t="shared" si="17"/>
        <v>0.23383403713443046</v>
      </c>
      <c r="AB121" s="255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  <c r="AV121" s="241"/>
    </row>
    <row r="122" spans="1:48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19"/>
        <v>194585.01949382568</v>
      </c>
      <c r="Q122" s="196"/>
      <c r="R122" s="196"/>
      <c r="S122" s="196"/>
      <c r="T122" s="224"/>
      <c r="U122" s="200"/>
      <c r="V122" s="196"/>
      <c r="W122" s="196"/>
      <c r="X122" s="196">
        <f t="shared" si="14"/>
        <v>194585.01949382568</v>
      </c>
      <c r="Y122" s="200">
        <f t="shared" si="15"/>
        <v>0.19458501949382567</v>
      </c>
      <c r="Z122" s="269">
        <f t="shared" si="16"/>
        <v>194585.01949382568</v>
      </c>
      <c r="AA122" s="200">
        <f t="shared" si="17"/>
        <v>0.19458501949382567</v>
      </c>
      <c r="AB122" s="255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</row>
    <row r="123" spans="1:48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19"/>
        <v>145344.98469378421</v>
      </c>
      <c r="Q123" s="196"/>
      <c r="R123" s="196"/>
      <c r="S123" s="196"/>
      <c r="T123" s="224"/>
      <c r="U123" s="200"/>
      <c r="V123" s="196"/>
      <c r="W123" s="196"/>
      <c r="X123" s="196">
        <f t="shared" si="14"/>
        <v>145344.98469378421</v>
      </c>
      <c r="Y123" s="200">
        <f t="shared" si="15"/>
        <v>0.14534498469378421</v>
      </c>
      <c r="Z123" s="269">
        <f t="shared" si="16"/>
        <v>145344.98469378421</v>
      </c>
      <c r="AA123" s="200">
        <f t="shared" si="17"/>
        <v>0.14534498469378421</v>
      </c>
      <c r="AB123" s="255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</row>
    <row r="124" spans="1:48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19"/>
        <v>127948.56014836748</v>
      </c>
      <c r="Q124" s="196"/>
      <c r="R124" s="196"/>
      <c r="S124" s="196"/>
      <c r="T124" s="224"/>
      <c r="U124" s="281"/>
      <c r="V124" s="227"/>
      <c r="W124" s="196"/>
      <c r="X124" s="227">
        <f t="shared" si="14"/>
        <v>127948.56014836748</v>
      </c>
      <c r="Y124" s="281">
        <f t="shared" si="15"/>
        <v>0.12794856014836747</v>
      </c>
      <c r="Z124" s="282">
        <f t="shared" si="16"/>
        <v>127948.56014836748</v>
      </c>
      <c r="AA124" s="281">
        <f t="shared" si="17"/>
        <v>0.12794856014836747</v>
      </c>
      <c r="AB124" s="255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</row>
    <row r="125" spans="1:48" ht="19.5" customHeight="1">
      <c r="A125" s="218" t="s">
        <v>214</v>
      </c>
      <c r="B125" s="272">
        <v>28.5</v>
      </c>
      <c r="C125" s="273">
        <v>30.83</v>
      </c>
      <c r="D125" s="273">
        <v>26.84</v>
      </c>
      <c r="E125" s="273">
        <v>29.74</v>
      </c>
      <c r="F125" s="273">
        <v>25.949766</v>
      </c>
      <c r="G125" s="273">
        <v>2944238700</v>
      </c>
      <c r="H125" s="275" t="s">
        <v>214</v>
      </c>
      <c r="I125" s="273">
        <v>0.79156300000000002</v>
      </c>
      <c r="J125" s="273">
        <v>0.91156300000000001</v>
      </c>
      <c r="K125" s="273">
        <v>0.69718800000000003</v>
      </c>
      <c r="L125" s="273">
        <v>0.84031299999999998</v>
      </c>
      <c r="M125" s="273">
        <v>0.82571499999999998</v>
      </c>
      <c r="N125" s="273">
        <v>22043404800</v>
      </c>
      <c r="O125" s="273"/>
      <c r="P125" s="196">
        <f t="shared" si="19"/>
        <v>135424.73019854614</v>
      </c>
      <c r="Q125" s="196"/>
      <c r="R125" s="196"/>
      <c r="S125" s="196"/>
      <c r="T125" s="274">
        <f>(P125-P113)/P113</f>
        <v>-0.50697692457245269</v>
      </c>
      <c r="U125" s="200"/>
      <c r="V125" s="196"/>
      <c r="W125" s="196"/>
      <c r="X125" s="196">
        <f t="shared" si="14"/>
        <v>135424.73019854614</v>
      </c>
      <c r="Y125" s="200">
        <f t="shared" si="15"/>
        <v>0.13542473019854614</v>
      </c>
      <c r="Z125" s="269">
        <f t="shared" si="16"/>
        <v>135424.73019854614</v>
      </c>
      <c r="AA125" s="200">
        <f t="shared" si="17"/>
        <v>0.13542473019854614</v>
      </c>
      <c r="AB125" s="255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</row>
    <row r="126" spans="1:48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19"/>
        <v>139409.16496249204</v>
      </c>
      <c r="Q126" s="196"/>
      <c r="R126" s="196"/>
      <c r="S126" s="196"/>
      <c r="T126" s="224"/>
      <c r="U126" s="200"/>
      <c r="V126" s="196"/>
      <c r="W126" s="196"/>
      <c r="X126" s="196">
        <f t="shared" si="14"/>
        <v>139409.16496249204</v>
      </c>
      <c r="Y126" s="200">
        <f t="shared" si="15"/>
        <v>0.13940916496249203</v>
      </c>
      <c r="Z126" s="269">
        <f t="shared" si="16"/>
        <v>139409.16496249204</v>
      </c>
      <c r="AA126" s="200">
        <f t="shared" si="17"/>
        <v>0.13940916496249203</v>
      </c>
      <c r="AB126" s="255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</row>
    <row r="127" spans="1:48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19"/>
        <v>134900.46586125265</v>
      </c>
      <c r="Q127" s="196"/>
      <c r="R127" s="196"/>
      <c r="S127" s="196"/>
      <c r="T127" s="224"/>
      <c r="U127" s="200"/>
      <c r="V127" s="196"/>
      <c r="W127" s="196"/>
      <c r="X127" s="196">
        <f t="shared" si="14"/>
        <v>134900.46586125265</v>
      </c>
      <c r="Y127" s="200">
        <f t="shared" si="15"/>
        <v>0.13490046586125265</v>
      </c>
      <c r="Z127" s="269">
        <f t="shared" si="16"/>
        <v>134900.46586125265</v>
      </c>
      <c r="AA127" s="200">
        <f t="shared" si="17"/>
        <v>0.13490046586125265</v>
      </c>
      <c r="AB127" s="255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</row>
    <row r="128" spans="1:48" ht="22.5" customHeight="1">
      <c r="A128" s="276" t="s">
        <v>217</v>
      </c>
      <c r="B128" s="277">
        <v>27.120000999999998</v>
      </c>
      <c r="C128" s="278">
        <v>31.459999</v>
      </c>
      <c r="D128" s="278">
        <v>25.629999000000002</v>
      </c>
      <c r="E128" s="278">
        <v>30.32</v>
      </c>
      <c r="F128" s="278">
        <v>26.494261000000002</v>
      </c>
      <c r="G128" s="278">
        <v>3805123800</v>
      </c>
      <c r="H128" s="279" t="s">
        <v>217</v>
      </c>
      <c r="I128" s="278">
        <v>0.68343799999999999</v>
      </c>
      <c r="J128" s="278">
        <v>0.90625</v>
      </c>
      <c r="K128" s="278">
        <v>0.60812500000000003</v>
      </c>
      <c r="L128" s="278">
        <v>0.84406300000000001</v>
      </c>
      <c r="M128" s="278">
        <v>0.82940000000000003</v>
      </c>
      <c r="N128" s="278">
        <v>25932819200</v>
      </c>
      <c r="O128" s="278"/>
      <c r="P128" s="196">
        <f t="shared" si="19"/>
        <v>124565.49585087998</v>
      </c>
      <c r="Q128" s="196"/>
      <c r="R128" s="196"/>
      <c r="S128" s="196"/>
      <c r="T128" s="280"/>
      <c r="U128" s="286"/>
      <c r="V128" s="285"/>
      <c r="W128" s="285"/>
      <c r="X128" s="285">
        <f t="shared" si="14"/>
        <v>124565.49585087998</v>
      </c>
      <c r="Y128" s="286">
        <f t="shared" si="15"/>
        <v>0.12456549585087998</v>
      </c>
      <c r="Z128" s="287">
        <f t="shared" si="16"/>
        <v>124565.49585087998</v>
      </c>
      <c r="AA128" s="286">
        <f t="shared" si="17"/>
        <v>0.12456549585087998</v>
      </c>
      <c r="AB128" s="283"/>
      <c r="AC128" s="284"/>
      <c r="AD128" s="284"/>
      <c r="AE128" s="284"/>
      <c r="AF128" s="284"/>
      <c r="AG128" s="284"/>
      <c r="AH128" s="284"/>
      <c r="AI128" s="284"/>
      <c r="AJ128" s="284"/>
      <c r="AK128" s="284"/>
      <c r="AL128" s="284"/>
      <c r="AM128" s="284"/>
      <c r="AN128" s="284"/>
      <c r="AO128" s="284"/>
      <c r="AP128" s="284"/>
      <c r="AQ128" s="284"/>
      <c r="AR128" s="284"/>
      <c r="AS128" s="284"/>
      <c r="AT128" s="284"/>
      <c r="AU128" s="284"/>
      <c r="AV128" s="284"/>
    </row>
    <row r="129" spans="1:48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19"/>
        <v>143117.03956614318</v>
      </c>
      <c r="Q129" s="196"/>
      <c r="R129" s="196"/>
      <c r="S129" s="196"/>
      <c r="T129" s="224"/>
      <c r="U129" s="200"/>
      <c r="V129" s="196"/>
      <c r="W129" s="196"/>
      <c r="X129" s="196">
        <f t="shared" si="14"/>
        <v>143117.03956614318</v>
      </c>
      <c r="Y129" s="200">
        <f t="shared" si="15"/>
        <v>0.14311703956614319</v>
      </c>
      <c r="Z129" s="269">
        <f t="shared" si="16"/>
        <v>143117.03956614318</v>
      </c>
      <c r="AA129" s="200">
        <f t="shared" si="17"/>
        <v>0.14311703956614319</v>
      </c>
      <c r="AB129" s="255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  <c r="AV129" s="241"/>
    </row>
    <row r="130" spans="1:48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19"/>
        <v>156679.66843359199</v>
      </c>
      <c r="Q130" s="196"/>
      <c r="R130" s="196"/>
      <c r="S130" s="196"/>
      <c r="T130" s="224"/>
      <c r="U130" s="200"/>
      <c r="V130" s="196"/>
      <c r="W130" s="196"/>
      <c r="X130" s="196">
        <f t="shared" si="14"/>
        <v>156679.66843359199</v>
      </c>
      <c r="Y130" s="200">
        <f t="shared" si="15"/>
        <v>0.15667966843359199</v>
      </c>
      <c r="Z130" s="269">
        <f t="shared" si="16"/>
        <v>156679.66843359199</v>
      </c>
      <c r="AA130" s="200">
        <f t="shared" si="17"/>
        <v>0.15667966843359199</v>
      </c>
      <c r="AB130" s="255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</row>
    <row r="131" spans="1:48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19"/>
        <v>163617.0783794419</v>
      </c>
      <c r="Q131" s="196"/>
      <c r="R131" s="196"/>
      <c r="S131" s="196"/>
      <c r="T131" s="224"/>
      <c r="U131" s="200"/>
      <c r="V131" s="196"/>
      <c r="W131" s="196"/>
      <c r="X131" s="196">
        <f t="shared" si="14"/>
        <v>163617.0783794419</v>
      </c>
      <c r="Y131" s="200">
        <f t="shared" si="15"/>
        <v>0.16361707837944189</v>
      </c>
      <c r="Z131" s="269">
        <f t="shared" si="16"/>
        <v>163617.0783794419</v>
      </c>
      <c r="AA131" s="200">
        <f t="shared" si="17"/>
        <v>0.16361707837944189</v>
      </c>
      <c r="AB131" s="255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</row>
    <row r="132" spans="1:48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19"/>
        <v>159738.72950238074</v>
      </c>
      <c r="Q132" s="196"/>
      <c r="R132" s="196"/>
      <c r="S132" s="196"/>
      <c r="T132" s="224"/>
      <c r="U132" s="200"/>
      <c r="V132" s="196"/>
      <c r="W132" s="196"/>
      <c r="X132" s="196">
        <f t="shared" si="14"/>
        <v>159738.72950238074</v>
      </c>
      <c r="Y132" s="200">
        <f t="shared" si="15"/>
        <v>0.15973872950238074</v>
      </c>
      <c r="Z132" s="269">
        <f t="shared" si="16"/>
        <v>159738.72950238074</v>
      </c>
      <c r="AA132" s="200">
        <f t="shared" si="17"/>
        <v>0.15973872950238074</v>
      </c>
      <c r="AB132" s="255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</row>
    <row r="133" spans="1:48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19"/>
        <v>177445.62359674808</v>
      </c>
      <c r="Q133" s="196"/>
      <c r="R133" s="196"/>
      <c r="S133" s="196"/>
      <c r="T133" s="224"/>
      <c r="U133" s="200"/>
      <c r="V133" s="196"/>
      <c r="W133" s="196"/>
      <c r="X133" s="196">
        <f t="shared" si="14"/>
        <v>177445.62359674808</v>
      </c>
      <c r="Y133" s="200">
        <f t="shared" si="15"/>
        <v>0.17744562359674806</v>
      </c>
      <c r="Z133" s="269">
        <f t="shared" si="16"/>
        <v>177445.62359674808</v>
      </c>
      <c r="AA133" s="200">
        <f t="shared" si="17"/>
        <v>0.17744562359674806</v>
      </c>
      <c r="AB133" s="255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</row>
    <row r="134" spans="1:48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19"/>
        <v>178362.67323906525</v>
      </c>
      <c r="Q134" s="196"/>
      <c r="R134" s="196"/>
      <c r="S134" s="196"/>
      <c r="T134" s="224"/>
      <c r="U134" s="200"/>
      <c r="V134" s="196"/>
      <c r="W134" s="196"/>
      <c r="X134" s="196">
        <f t="shared" si="14"/>
        <v>178362.67323906525</v>
      </c>
      <c r="Y134" s="200">
        <f t="shared" si="15"/>
        <v>0.17836267323906524</v>
      </c>
      <c r="Z134" s="269">
        <f t="shared" si="16"/>
        <v>178362.67323906525</v>
      </c>
      <c r="AA134" s="200">
        <f t="shared" si="17"/>
        <v>0.17836267323906524</v>
      </c>
      <c r="AB134" s="255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</row>
    <row r="135" spans="1:48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19"/>
        <v>184466.809311227</v>
      </c>
      <c r="Q135" s="196"/>
      <c r="R135" s="196"/>
      <c r="S135" s="196"/>
      <c r="T135" s="224"/>
      <c r="U135" s="200"/>
      <c r="V135" s="196"/>
      <c r="W135" s="196"/>
      <c r="X135" s="196">
        <f t="shared" si="14"/>
        <v>184466.809311227</v>
      </c>
      <c r="Y135" s="200">
        <f t="shared" si="15"/>
        <v>0.184466809311227</v>
      </c>
      <c r="Z135" s="269">
        <f t="shared" si="16"/>
        <v>184466.809311227</v>
      </c>
      <c r="AA135" s="200">
        <f t="shared" si="17"/>
        <v>0.184466809311227</v>
      </c>
      <c r="AB135" s="255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  <c r="AV135" s="241"/>
    </row>
    <row r="136" spans="1:48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19"/>
        <v>182437.72335880157</v>
      </c>
      <c r="Q136" s="196"/>
      <c r="R136" s="196"/>
      <c r="S136" s="196"/>
      <c r="T136" s="224"/>
      <c r="U136" s="200"/>
      <c r="V136" s="196"/>
      <c r="W136" s="196"/>
      <c r="X136" s="196">
        <f t="shared" si="14"/>
        <v>182437.72335880157</v>
      </c>
      <c r="Y136" s="200">
        <f t="shared" si="15"/>
        <v>0.18243772335880157</v>
      </c>
      <c r="Z136" s="269">
        <f t="shared" si="16"/>
        <v>182437.72335880157</v>
      </c>
      <c r="AA136" s="200">
        <f t="shared" si="17"/>
        <v>0.18243772335880157</v>
      </c>
      <c r="AB136" s="255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</row>
    <row r="137" spans="1:48" ht="19.5" customHeight="1">
      <c r="A137" s="218" t="s">
        <v>226</v>
      </c>
      <c r="B137" s="272">
        <v>43.889999000000003</v>
      </c>
      <c r="C137" s="273">
        <v>46.299999</v>
      </c>
      <c r="D137" s="273">
        <v>43.32</v>
      </c>
      <c r="E137" s="273">
        <v>45.75</v>
      </c>
      <c r="F137" s="273">
        <v>40.13147</v>
      </c>
      <c r="G137" s="273">
        <v>1524036700</v>
      </c>
      <c r="H137" s="275" t="s">
        <v>226</v>
      </c>
      <c r="I137" s="273">
        <v>1.7053130000000001</v>
      </c>
      <c r="J137" s="273">
        <v>1.900625</v>
      </c>
      <c r="K137" s="273">
        <v>1.657813</v>
      </c>
      <c r="L137" s="273">
        <v>1.8587499999999999</v>
      </c>
      <c r="M137" s="273">
        <v>1.82646</v>
      </c>
      <c r="N137" s="273">
        <v>4159523200</v>
      </c>
      <c r="O137" s="273"/>
      <c r="P137" s="196">
        <f t="shared" si="19"/>
        <v>192801.8955964201</v>
      </c>
      <c r="Q137" s="196"/>
      <c r="R137" s="196"/>
      <c r="S137" s="196"/>
      <c r="T137" s="274">
        <f>(P137-P125)/P125</f>
        <v>0.42368306965613539</v>
      </c>
      <c r="U137" s="200"/>
      <c r="V137" s="196"/>
      <c r="W137" s="196"/>
      <c r="X137" s="196">
        <f t="shared" si="14"/>
        <v>192801.8955964201</v>
      </c>
      <c r="Y137" s="200">
        <f t="shared" si="15"/>
        <v>0.19280189559642011</v>
      </c>
      <c r="Z137" s="269">
        <f t="shared" si="16"/>
        <v>192801.8955964201</v>
      </c>
      <c r="AA137" s="200">
        <f t="shared" si="17"/>
        <v>0.19280189559642011</v>
      </c>
      <c r="AB137" s="255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</row>
    <row r="138" spans="1:48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19"/>
        <v>188064.28905995577</v>
      </c>
      <c r="Q138" s="196"/>
      <c r="R138" s="196"/>
      <c r="S138" s="196"/>
      <c r="T138" s="224"/>
      <c r="U138" s="200"/>
      <c r="V138" s="196"/>
      <c r="W138" s="196"/>
      <c r="X138" s="196">
        <f t="shared" si="14"/>
        <v>188064.28905995577</v>
      </c>
      <c r="Y138" s="200">
        <f t="shared" si="15"/>
        <v>0.18806428905995579</v>
      </c>
      <c r="Z138" s="269">
        <f t="shared" si="16"/>
        <v>188064.28905995577</v>
      </c>
      <c r="AA138" s="200">
        <f t="shared" si="17"/>
        <v>0.18806428905995579</v>
      </c>
      <c r="AB138" s="255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</row>
    <row r="139" spans="1:48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19"/>
        <v>184147.72416905133</v>
      </c>
      <c r="Q139" s="196"/>
      <c r="R139" s="196"/>
      <c r="S139" s="196"/>
      <c r="T139" s="224"/>
      <c r="U139" s="200"/>
      <c r="V139" s="196"/>
      <c r="W139" s="196"/>
      <c r="X139" s="196">
        <f t="shared" si="14"/>
        <v>184147.72416905133</v>
      </c>
      <c r="Y139" s="200">
        <f t="shared" si="15"/>
        <v>0.18414772416905134</v>
      </c>
      <c r="Z139" s="269">
        <f t="shared" si="16"/>
        <v>184147.72416905133</v>
      </c>
      <c r="AA139" s="200">
        <f t="shared" si="17"/>
        <v>0.18414772416905134</v>
      </c>
      <c r="AB139" s="255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</row>
    <row r="140" spans="1:48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19"/>
        <v>194853.76500633935</v>
      </c>
      <c r="Q140" s="196"/>
      <c r="R140" s="196"/>
      <c r="S140" s="196"/>
      <c r="T140" s="224"/>
      <c r="U140" s="200"/>
      <c r="V140" s="196"/>
      <c r="W140" s="196"/>
      <c r="X140" s="196">
        <f t="shared" si="14"/>
        <v>194853.76500633935</v>
      </c>
      <c r="Y140" s="200">
        <f t="shared" si="15"/>
        <v>0.19485376500633936</v>
      </c>
      <c r="Z140" s="269">
        <f t="shared" si="16"/>
        <v>194853.76500633935</v>
      </c>
      <c r="AA140" s="200">
        <f t="shared" si="17"/>
        <v>0.19485376500633936</v>
      </c>
      <c r="AB140" s="255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</row>
    <row r="141" spans="1:48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19"/>
        <v>205498.21469800163</v>
      </c>
      <c r="Q141" s="196"/>
      <c r="R141" s="196"/>
      <c r="S141" s="196"/>
      <c r="T141" s="224"/>
      <c r="U141" s="200"/>
      <c r="V141" s="196"/>
      <c r="W141" s="196"/>
      <c r="X141" s="196">
        <f t="shared" si="14"/>
        <v>205498.21469800163</v>
      </c>
      <c r="Y141" s="200">
        <f t="shared" si="15"/>
        <v>0.20549821469800161</v>
      </c>
      <c r="Z141" s="269">
        <f t="shared" si="16"/>
        <v>205498.21469800163</v>
      </c>
      <c r="AA141" s="200">
        <f t="shared" si="17"/>
        <v>0.20549821469800161</v>
      </c>
      <c r="AB141" s="255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</row>
    <row r="142" spans="1:48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19"/>
        <v>181686.40899500943</v>
      </c>
      <c r="Q142" s="196"/>
      <c r="R142" s="196"/>
      <c r="S142" s="196"/>
      <c r="T142" s="224"/>
      <c r="U142" s="200"/>
      <c r="V142" s="196"/>
      <c r="W142" s="196"/>
      <c r="X142" s="196">
        <f t="shared" si="14"/>
        <v>181686.40899500943</v>
      </c>
      <c r="Y142" s="200">
        <f t="shared" si="15"/>
        <v>0.18168640899500943</v>
      </c>
      <c r="Z142" s="269">
        <f t="shared" si="16"/>
        <v>181686.40899500943</v>
      </c>
      <c r="AA142" s="200">
        <f t="shared" si="17"/>
        <v>0.18168640899500943</v>
      </c>
      <c r="AB142" s="255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</row>
    <row r="143" spans="1:48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19"/>
        <v>180019.74232834278</v>
      </c>
      <c r="Q143" s="196"/>
      <c r="R143" s="196"/>
      <c r="S143" s="196"/>
      <c r="T143" s="224"/>
      <c r="U143" s="200"/>
      <c r="V143" s="196"/>
      <c r="W143" s="196"/>
      <c r="X143" s="196">
        <f t="shared" si="14"/>
        <v>180019.74232834278</v>
      </c>
      <c r="Y143" s="200">
        <f t="shared" si="15"/>
        <v>0.18001974232834278</v>
      </c>
      <c r="Z143" s="269">
        <f t="shared" si="16"/>
        <v>180019.74232834278</v>
      </c>
      <c r="AA143" s="200">
        <f t="shared" si="17"/>
        <v>0.18001974232834278</v>
      </c>
      <c r="AB143" s="255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</row>
    <row r="144" spans="1:48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19"/>
        <v>174680.06910729239</v>
      </c>
      <c r="Q144" s="196"/>
      <c r="R144" s="196"/>
      <c r="S144" s="196"/>
      <c r="T144" s="224"/>
      <c r="U144" s="200"/>
      <c r="V144" s="196"/>
      <c r="W144" s="196"/>
      <c r="X144" s="196">
        <f t="shared" si="14"/>
        <v>174680.06910729239</v>
      </c>
      <c r="Y144" s="200">
        <f t="shared" si="15"/>
        <v>0.17468006910729239</v>
      </c>
      <c r="Z144" s="269">
        <f t="shared" si="16"/>
        <v>174680.06910729239</v>
      </c>
      <c r="AA144" s="200">
        <f t="shared" si="17"/>
        <v>0.17468006910729239</v>
      </c>
      <c r="AB144" s="255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</row>
    <row r="145" spans="1:48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19"/>
        <v>178031.74712841169</v>
      </c>
      <c r="Q145" s="196"/>
      <c r="R145" s="196"/>
      <c r="S145" s="196"/>
      <c r="T145" s="224"/>
      <c r="U145" s="200"/>
      <c r="V145" s="196"/>
      <c r="W145" s="196"/>
      <c r="X145" s="196">
        <f t="shared" si="14"/>
        <v>178031.74712841169</v>
      </c>
      <c r="Y145" s="200">
        <f t="shared" si="15"/>
        <v>0.17803174712841169</v>
      </c>
      <c r="Z145" s="269">
        <f t="shared" si="16"/>
        <v>178031.74712841169</v>
      </c>
      <c r="AA145" s="200">
        <f t="shared" si="17"/>
        <v>0.17803174712841169</v>
      </c>
      <c r="AB145" s="255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</row>
    <row r="146" spans="1:48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19"/>
        <v>180922.55635776618</v>
      </c>
      <c r="Q146" s="196"/>
      <c r="R146" s="196"/>
      <c r="S146" s="196"/>
      <c r="T146" s="224"/>
      <c r="U146" s="200"/>
      <c r="V146" s="196"/>
      <c r="W146" s="196"/>
      <c r="X146" s="196">
        <f t="shared" si="14"/>
        <v>180922.55635776618</v>
      </c>
      <c r="Y146" s="200">
        <f t="shared" si="15"/>
        <v>0.18092255635776619</v>
      </c>
      <c r="Z146" s="269">
        <f t="shared" si="16"/>
        <v>180922.55635776618</v>
      </c>
      <c r="AA146" s="200">
        <f t="shared" si="17"/>
        <v>0.18092255635776619</v>
      </c>
      <c r="AB146" s="255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</row>
    <row r="147" spans="1:48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19"/>
        <v>196210.96885334438</v>
      </c>
      <c r="Q147" s="196"/>
      <c r="R147" s="196"/>
      <c r="S147" s="196"/>
      <c r="T147" s="224"/>
      <c r="U147" s="200"/>
      <c r="V147" s="196"/>
      <c r="W147" s="196"/>
      <c r="X147" s="196">
        <f t="shared" si="14"/>
        <v>196210.96885334438</v>
      </c>
      <c r="Y147" s="200">
        <f t="shared" si="15"/>
        <v>0.19621096885334438</v>
      </c>
      <c r="Z147" s="269">
        <f t="shared" si="16"/>
        <v>196210.96885334438</v>
      </c>
      <c r="AA147" s="200">
        <f t="shared" si="17"/>
        <v>0.19621096885334438</v>
      </c>
      <c r="AB147" s="255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</row>
    <row r="148" spans="1:48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19"/>
        <v>205331.82227051459</v>
      </c>
      <c r="Q148" s="196"/>
      <c r="R148" s="196"/>
      <c r="S148" s="196"/>
      <c r="T148" s="224"/>
      <c r="U148" s="200"/>
      <c r="V148" s="196"/>
      <c r="W148" s="196"/>
      <c r="X148" s="196">
        <f t="shared" si="14"/>
        <v>205331.82227051459</v>
      </c>
      <c r="Y148" s="200">
        <f t="shared" si="15"/>
        <v>0.20533182227051458</v>
      </c>
      <c r="Z148" s="269">
        <f t="shared" si="16"/>
        <v>205331.82227051459</v>
      </c>
      <c r="AA148" s="200">
        <f t="shared" si="17"/>
        <v>0.20533182227051458</v>
      </c>
      <c r="AB148" s="255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</row>
    <row r="149" spans="1:48" ht="19.5" customHeight="1">
      <c r="A149" s="218" t="s">
        <v>238</v>
      </c>
      <c r="B149" s="272">
        <v>52.860000999999997</v>
      </c>
      <c r="C149" s="273">
        <v>54.959999000000003</v>
      </c>
      <c r="D149" s="273">
        <v>52.84</v>
      </c>
      <c r="E149" s="273">
        <v>54.459999000000003</v>
      </c>
      <c r="F149" s="273">
        <v>48.200367</v>
      </c>
      <c r="G149" s="273">
        <v>1006766900</v>
      </c>
      <c r="H149" s="275" t="s">
        <v>238</v>
      </c>
      <c r="I149" s="273">
        <v>2.3915630000000001</v>
      </c>
      <c r="J149" s="273">
        <v>2.5915629999999998</v>
      </c>
      <c r="K149" s="273">
        <v>2.3884379999999998</v>
      </c>
      <c r="L149" s="273">
        <v>2.5446879999999998</v>
      </c>
      <c r="M149" s="273">
        <v>2.5004819999999999</v>
      </c>
      <c r="N149" s="273">
        <v>2348400000</v>
      </c>
      <c r="O149" s="273"/>
      <c r="P149" s="196">
        <f t="shared" si="19"/>
        <v>211700.76530007584</v>
      </c>
      <c r="Q149" s="196"/>
      <c r="R149" s="196"/>
      <c r="S149" s="196"/>
      <c r="T149" s="274">
        <f>(P149-P137)/P137</f>
        <v>9.80222193624877E-2</v>
      </c>
      <c r="U149" s="200"/>
      <c r="V149" s="196"/>
      <c r="W149" s="196"/>
      <c r="X149" s="196">
        <f t="shared" si="14"/>
        <v>211700.76530007584</v>
      </c>
      <c r="Y149" s="200">
        <f t="shared" si="15"/>
        <v>0.21170076530007584</v>
      </c>
      <c r="Z149" s="269">
        <f t="shared" si="16"/>
        <v>211700.76530007584</v>
      </c>
      <c r="AA149" s="200">
        <f t="shared" si="17"/>
        <v>0.21170076530007584</v>
      </c>
      <c r="AB149" s="255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</row>
    <row r="150" spans="1:48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19"/>
        <v>218367.50454602513</v>
      </c>
      <c r="Q150" s="196"/>
      <c r="R150" s="196"/>
      <c r="S150" s="196"/>
      <c r="T150" s="224"/>
      <c r="U150" s="200"/>
      <c r="V150" s="196"/>
      <c r="W150" s="196"/>
      <c r="X150" s="196">
        <f t="shared" si="14"/>
        <v>218367.50454602513</v>
      </c>
      <c r="Y150" s="200">
        <f t="shared" si="15"/>
        <v>0.21836750454602513</v>
      </c>
      <c r="Z150" s="269">
        <f t="shared" si="16"/>
        <v>218367.50454602513</v>
      </c>
      <c r="AA150" s="200">
        <f t="shared" si="17"/>
        <v>0.21836750454602513</v>
      </c>
      <c r="AB150" s="255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</row>
    <row r="151" spans="1:48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19"/>
        <v>221511.93302184565</v>
      </c>
      <c r="Q151" s="196"/>
      <c r="R151" s="196"/>
      <c r="S151" s="196"/>
      <c r="T151" s="224"/>
      <c r="U151" s="200"/>
      <c r="V151" s="196"/>
      <c r="W151" s="196"/>
      <c r="X151" s="196">
        <f t="shared" si="14"/>
        <v>221511.93302184565</v>
      </c>
      <c r="Y151" s="200">
        <f t="shared" si="15"/>
        <v>0.22151193302184566</v>
      </c>
      <c r="Z151" s="269">
        <f t="shared" si="16"/>
        <v>221511.93302184565</v>
      </c>
      <c r="AA151" s="200">
        <f t="shared" si="17"/>
        <v>0.22151193302184566</v>
      </c>
      <c r="AB151" s="255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</row>
    <row r="152" spans="1:48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19"/>
        <v>210531.73750910812</v>
      </c>
      <c r="Q152" s="196"/>
      <c r="R152" s="196"/>
      <c r="S152" s="196"/>
      <c r="T152" s="224"/>
      <c r="U152" s="200"/>
      <c r="V152" s="196"/>
      <c r="W152" s="196"/>
      <c r="X152" s="196">
        <f t="shared" si="14"/>
        <v>210531.73750910812</v>
      </c>
      <c r="Y152" s="200">
        <f t="shared" si="15"/>
        <v>0.21053173750910811</v>
      </c>
      <c r="Z152" s="269">
        <f t="shared" si="16"/>
        <v>210531.73750910812</v>
      </c>
      <c r="AA152" s="200">
        <f t="shared" si="17"/>
        <v>0.21053173750910811</v>
      </c>
      <c r="AB152" s="255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</row>
    <row r="153" spans="1:48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19"/>
        <v>214933.96043029934</v>
      </c>
      <c r="Q153" s="196"/>
      <c r="R153" s="196"/>
      <c r="S153" s="196"/>
      <c r="T153" s="224"/>
      <c r="U153" s="200"/>
      <c r="V153" s="196"/>
      <c r="W153" s="196"/>
      <c r="X153" s="196">
        <f t="shared" si="14"/>
        <v>214933.96043029934</v>
      </c>
      <c r="Y153" s="200">
        <f t="shared" si="15"/>
        <v>0.21493396043029933</v>
      </c>
      <c r="Z153" s="269">
        <f t="shared" si="16"/>
        <v>214933.96043029934</v>
      </c>
      <c r="AA153" s="200">
        <f t="shared" si="17"/>
        <v>0.21493396043029933</v>
      </c>
      <c r="AB153" s="255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</row>
    <row r="154" spans="1:48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19"/>
        <v>217735.37527897625</v>
      </c>
      <c r="Q154" s="196"/>
      <c r="R154" s="196"/>
      <c r="S154" s="196"/>
      <c r="T154" s="224"/>
      <c r="U154" s="200"/>
      <c r="V154" s="196"/>
      <c r="W154" s="196"/>
      <c r="X154" s="196">
        <f t="shared" si="14"/>
        <v>217735.37527897625</v>
      </c>
      <c r="Y154" s="200">
        <f t="shared" si="15"/>
        <v>0.21773537527897624</v>
      </c>
      <c r="Z154" s="269">
        <f t="shared" si="16"/>
        <v>217735.37527897625</v>
      </c>
      <c r="AA154" s="200">
        <f t="shared" si="17"/>
        <v>0.21773537527897624</v>
      </c>
      <c r="AB154" s="255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</row>
    <row r="155" spans="1:48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19"/>
        <v>205079.75440606062</v>
      </c>
      <c r="Q155" s="196"/>
      <c r="R155" s="196"/>
      <c r="S155" s="196"/>
      <c r="T155" s="224"/>
      <c r="U155" s="200"/>
      <c r="V155" s="196"/>
      <c r="W155" s="196"/>
      <c r="X155" s="196">
        <f t="shared" si="14"/>
        <v>205079.75440606062</v>
      </c>
      <c r="Y155" s="200">
        <f t="shared" si="15"/>
        <v>0.2050797544060606</v>
      </c>
      <c r="Z155" s="269">
        <f t="shared" si="16"/>
        <v>205079.75440606062</v>
      </c>
      <c r="AA155" s="200">
        <f t="shared" si="17"/>
        <v>0.2050797544060606</v>
      </c>
      <c r="AB155" s="255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</row>
    <row r="156" spans="1:48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19"/>
        <v>215843.32299209689</v>
      </c>
      <c r="Q156" s="196"/>
      <c r="R156" s="196"/>
      <c r="S156" s="196"/>
      <c r="T156" s="224"/>
      <c r="U156" s="200"/>
      <c r="V156" s="196"/>
      <c r="W156" s="196"/>
      <c r="X156" s="196">
        <f t="shared" si="14"/>
        <v>215843.32299209689</v>
      </c>
      <c r="Y156" s="200">
        <f t="shared" si="15"/>
        <v>0.21584332299209688</v>
      </c>
      <c r="Z156" s="269">
        <f t="shared" si="16"/>
        <v>215843.32299209689</v>
      </c>
      <c r="AA156" s="200">
        <f t="shared" si="17"/>
        <v>0.21584332299209688</v>
      </c>
      <c r="AB156" s="255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</row>
    <row r="157" spans="1:48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19"/>
        <v>187836.71484377433</v>
      </c>
      <c r="Q157" s="196"/>
      <c r="R157" s="196"/>
      <c r="S157" s="196"/>
      <c r="T157" s="224"/>
      <c r="U157" s="200"/>
      <c r="V157" s="196"/>
      <c r="W157" s="196"/>
      <c r="X157" s="196">
        <f t="shared" si="14"/>
        <v>187836.71484377433</v>
      </c>
      <c r="Y157" s="200">
        <f t="shared" si="15"/>
        <v>0.18783671484377434</v>
      </c>
      <c r="Z157" s="269">
        <f t="shared" si="16"/>
        <v>187836.71484377433</v>
      </c>
      <c r="AA157" s="200">
        <f t="shared" si="17"/>
        <v>0.18783671484377434</v>
      </c>
      <c r="AB157" s="255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</row>
    <row r="158" spans="1:48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19"/>
        <v>193618.81035196592</v>
      </c>
      <c r="Q158" s="196"/>
      <c r="R158" s="196"/>
      <c r="S158" s="196"/>
      <c r="T158" s="224"/>
      <c r="U158" s="200"/>
      <c r="V158" s="196"/>
      <c r="W158" s="196"/>
      <c r="X158" s="196">
        <f t="shared" si="14"/>
        <v>193618.81035196592</v>
      </c>
      <c r="Y158" s="200">
        <f t="shared" si="15"/>
        <v>0.19361881035196593</v>
      </c>
      <c r="Z158" s="269">
        <f t="shared" si="16"/>
        <v>193618.81035196592</v>
      </c>
      <c r="AA158" s="200">
        <f t="shared" si="17"/>
        <v>0.19361881035196593</v>
      </c>
      <c r="AB158" s="255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  <c r="AV158" s="241"/>
    </row>
    <row r="159" spans="1:48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19"/>
        <v>185201.02763878263</v>
      </c>
      <c r="Q159" s="196"/>
      <c r="R159" s="196"/>
      <c r="S159" s="196"/>
      <c r="T159" s="224"/>
      <c r="U159" s="200"/>
      <c r="V159" s="196"/>
      <c r="W159" s="196"/>
      <c r="X159" s="196">
        <f t="shared" si="14"/>
        <v>185201.02763878263</v>
      </c>
      <c r="Y159" s="200">
        <f t="shared" si="15"/>
        <v>0.18520102763878263</v>
      </c>
      <c r="Z159" s="269">
        <f t="shared" si="16"/>
        <v>185201.02763878263</v>
      </c>
      <c r="AA159" s="200">
        <f t="shared" si="17"/>
        <v>0.18520102763878263</v>
      </c>
      <c r="AB159" s="255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</row>
    <row r="160" spans="1:48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19"/>
        <v>193774.02269346884</v>
      </c>
      <c r="Q160" s="196"/>
      <c r="R160" s="196"/>
      <c r="S160" s="196"/>
      <c r="T160" s="224"/>
      <c r="U160" s="200"/>
      <c r="V160" s="196"/>
      <c r="W160" s="196"/>
      <c r="X160" s="196">
        <f t="shared" si="14"/>
        <v>193774.02269346884</v>
      </c>
      <c r="Y160" s="200">
        <f t="shared" si="15"/>
        <v>0.19377402269346883</v>
      </c>
      <c r="Z160" s="269">
        <f t="shared" si="16"/>
        <v>193774.02269346884</v>
      </c>
      <c r="AA160" s="200">
        <f t="shared" si="17"/>
        <v>0.19377402269346883</v>
      </c>
      <c r="AB160" s="255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</row>
    <row r="161" spans="1:48" ht="19.5" customHeight="1">
      <c r="A161" s="218" t="s">
        <v>250</v>
      </c>
      <c r="B161" s="272">
        <v>56.380001</v>
      </c>
      <c r="C161" s="273">
        <v>57.619999</v>
      </c>
      <c r="D161" s="273">
        <v>54.169998</v>
      </c>
      <c r="E161" s="273">
        <v>55.830002</v>
      </c>
      <c r="F161" s="273">
        <v>49.784069000000002</v>
      </c>
      <c r="G161" s="273">
        <v>1004361600</v>
      </c>
      <c r="H161" s="275" t="s">
        <v>250</v>
      </c>
      <c r="I161" s="273">
        <v>2.5874999999999999</v>
      </c>
      <c r="J161" s="273">
        <v>2.7015630000000002</v>
      </c>
      <c r="K161" s="273">
        <v>2.3990629999999999</v>
      </c>
      <c r="L161" s="273">
        <v>2.5456249999999998</v>
      </c>
      <c r="M161" s="273">
        <v>2.5014029999999998</v>
      </c>
      <c r="N161" s="273">
        <v>1921548800</v>
      </c>
      <c r="O161" s="273"/>
      <c r="P161" s="196">
        <f t="shared" si="19"/>
        <v>196871.98701776337</v>
      </c>
      <c r="Q161" s="196"/>
      <c r="R161" s="196"/>
      <c r="S161" s="196"/>
      <c r="T161" s="274">
        <f>(P161-P149)/P149</f>
        <v>-7.0045936117866081E-2</v>
      </c>
      <c r="U161" s="200"/>
      <c r="V161" s="196"/>
      <c r="W161" s="196"/>
      <c r="X161" s="196">
        <f t="shared" si="14"/>
        <v>196871.98701776337</v>
      </c>
      <c r="Y161" s="200">
        <f t="shared" si="15"/>
        <v>0.19687198701776337</v>
      </c>
      <c r="Z161" s="269">
        <f t="shared" si="16"/>
        <v>196871.98701776337</v>
      </c>
      <c r="AA161" s="200">
        <f t="shared" si="17"/>
        <v>0.19687198701776337</v>
      </c>
      <c r="AB161" s="255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</row>
    <row r="162" spans="1:48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19"/>
        <v>203891.39487501336</v>
      </c>
      <c r="Q162" s="196"/>
      <c r="R162" s="196"/>
      <c r="S162" s="196"/>
      <c r="T162" s="224"/>
      <c r="U162" s="200"/>
      <c r="V162" s="196"/>
      <c r="W162" s="196"/>
      <c r="X162" s="196">
        <f t="shared" si="14"/>
        <v>203891.39487501336</v>
      </c>
      <c r="Y162" s="200">
        <f t="shared" si="15"/>
        <v>0.20389139487501334</v>
      </c>
      <c r="Z162" s="269">
        <f t="shared" si="16"/>
        <v>203891.39487501336</v>
      </c>
      <c r="AA162" s="200">
        <f t="shared" si="17"/>
        <v>0.20389139487501334</v>
      </c>
      <c r="AB162" s="255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</row>
    <row r="163" spans="1:48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19"/>
        <v>217004.68754915646</v>
      </c>
      <c r="Q163" s="196"/>
      <c r="R163" s="196"/>
      <c r="S163" s="196"/>
      <c r="T163" s="224"/>
      <c r="U163" s="200"/>
      <c r="V163" s="196"/>
      <c r="W163" s="196"/>
      <c r="X163" s="196">
        <f t="shared" si="14"/>
        <v>217004.68754915646</v>
      </c>
      <c r="Y163" s="200">
        <f t="shared" si="15"/>
        <v>0.21700468754915644</v>
      </c>
      <c r="Z163" s="269">
        <f t="shared" si="16"/>
        <v>217004.68754915646</v>
      </c>
      <c r="AA163" s="200">
        <f t="shared" si="17"/>
        <v>0.21700468754915644</v>
      </c>
      <c r="AB163" s="255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  <c r="AV163" s="241"/>
    </row>
    <row r="164" spans="1:48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19"/>
        <v>224531.92208594072</v>
      </c>
      <c r="Q164" s="196"/>
      <c r="R164" s="196"/>
      <c r="S164" s="196"/>
      <c r="T164" s="224"/>
      <c r="U164" s="200"/>
      <c r="V164" s="196"/>
      <c r="W164" s="196"/>
      <c r="X164" s="196">
        <f t="shared" si="14"/>
        <v>224531.92208594072</v>
      </c>
      <c r="Y164" s="200">
        <f t="shared" si="15"/>
        <v>0.22453192208594072</v>
      </c>
      <c r="Z164" s="269">
        <f t="shared" si="16"/>
        <v>224531.92208594072</v>
      </c>
      <c r="AA164" s="200">
        <f t="shared" si="17"/>
        <v>0.22453192208594072</v>
      </c>
      <c r="AB164" s="255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</row>
    <row r="165" spans="1:48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19"/>
        <v>227197.50706167612</v>
      </c>
      <c r="Q165" s="196"/>
      <c r="R165" s="196"/>
      <c r="S165" s="196"/>
      <c r="T165" s="224"/>
      <c r="U165" s="200"/>
      <c r="V165" s="196"/>
      <c r="W165" s="196"/>
      <c r="X165" s="196">
        <f t="shared" si="14"/>
        <v>227197.50706167612</v>
      </c>
      <c r="Y165" s="200">
        <f t="shared" si="15"/>
        <v>0.22719750706167613</v>
      </c>
      <c r="Z165" s="269">
        <f t="shared" si="16"/>
        <v>227197.50706167612</v>
      </c>
      <c r="AA165" s="200">
        <f t="shared" si="17"/>
        <v>0.22719750706167613</v>
      </c>
      <c r="AB165" s="255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</row>
    <row r="166" spans="1:48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19"/>
        <v>212522.94880643301</v>
      </c>
      <c r="Q166" s="196"/>
      <c r="R166" s="196"/>
      <c r="S166" s="196"/>
      <c r="T166" s="224"/>
      <c r="U166" s="200"/>
      <c r="V166" s="196"/>
      <c r="W166" s="196"/>
      <c r="X166" s="196">
        <f t="shared" si="14"/>
        <v>212522.94880643301</v>
      </c>
      <c r="Y166" s="200">
        <f t="shared" si="15"/>
        <v>0.21252294880643302</v>
      </c>
      <c r="Z166" s="269">
        <f t="shared" si="16"/>
        <v>212522.94880643301</v>
      </c>
      <c r="AA166" s="200">
        <f t="shared" si="17"/>
        <v>0.21252294880643302</v>
      </c>
      <c r="AB166" s="255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  <c r="AU166" s="241"/>
      <c r="AV166" s="241"/>
    </row>
    <row r="167" spans="1:48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19"/>
        <v>208337.91659321406</v>
      </c>
      <c r="Q167" s="196"/>
      <c r="R167" s="196"/>
      <c r="S167" s="196"/>
      <c r="T167" s="224"/>
      <c r="U167" s="200"/>
      <c r="V167" s="196"/>
      <c r="W167" s="196"/>
      <c r="X167" s="196">
        <f t="shared" si="14"/>
        <v>208337.91659321406</v>
      </c>
      <c r="Y167" s="200">
        <f t="shared" si="15"/>
        <v>0.20833791659321407</v>
      </c>
      <c r="Z167" s="269">
        <f t="shared" si="16"/>
        <v>208337.91659321406</v>
      </c>
      <c r="AA167" s="200">
        <f t="shared" si="17"/>
        <v>0.20833791659321407</v>
      </c>
      <c r="AB167" s="255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</row>
    <row r="168" spans="1:48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19"/>
        <v>212986.62304254135</v>
      </c>
      <c r="Q168" s="196"/>
      <c r="R168" s="196"/>
      <c r="S168" s="196"/>
      <c r="T168" s="224"/>
      <c r="U168" s="200"/>
      <c r="V168" s="196"/>
      <c r="W168" s="196"/>
      <c r="X168" s="196">
        <f t="shared" si="14"/>
        <v>212986.62304254135</v>
      </c>
      <c r="Y168" s="200">
        <f t="shared" si="15"/>
        <v>0.21298662304254135</v>
      </c>
      <c r="Z168" s="269">
        <f t="shared" si="16"/>
        <v>212986.62304254135</v>
      </c>
      <c r="AA168" s="200">
        <f t="shared" si="17"/>
        <v>0.21298662304254135</v>
      </c>
      <c r="AB168" s="255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</row>
    <row r="169" spans="1:48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19"/>
        <v>218378.19040743553</v>
      </c>
      <c r="Q169" s="196"/>
      <c r="R169" s="196"/>
      <c r="S169" s="196"/>
      <c r="T169" s="224"/>
      <c r="U169" s="200"/>
      <c r="V169" s="196"/>
      <c r="W169" s="196"/>
      <c r="X169" s="196">
        <f t="shared" si="14"/>
        <v>218378.19040743553</v>
      </c>
      <c r="Y169" s="200">
        <f t="shared" si="15"/>
        <v>0.21837819040743553</v>
      </c>
      <c r="Z169" s="269">
        <f t="shared" si="16"/>
        <v>218378.19040743553</v>
      </c>
      <c r="AA169" s="200">
        <f t="shared" si="17"/>
        <v>0.21837819040743553</v>
      </c>
      <c r="AB169" s="255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</row>
    <row r="170" spans="1:48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19"/>
        <v>228705.0617093766</v>
      </c>
      <c r="Q170" s="196"/>
      <c r="R170" s="196"/>
      <c r="S170" s="196"/>
      <c r="T170" s="224"/>
      <c r="U170" s="200"/>
      <c r="V170" s="196"/>
      <c r="W170" s="196"/>
      <c r="X170" s="196">
        <f t="shared" si="14"/>
        <v>228705.0617093766</v>
      </c>
      <c r="Y170" s="200">
        <f t="shared" si="15"/>
        <v>0.2287050617093766</v>
      </c>
      <c r="Z170" s="269">
        <f t="shared" si="16"/>
        <v>228705.0617093766</v>
      </c>
      <c r="AA170" s="200">
        <f t="shared" si="17"/>
        <v>0.2287050617093766</v>
      </c>
      <c r="AB170" s="255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</row>
    <row r="171" spans="1:48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19"/>
        <v>217641.89363500109</v>
      </c>
      <c r="Q171" s="196"/>
      <c r="R171" s="196"/>
      <c r="S171" s="196"/>
      <c r="T171" s="224"/>
      <c r="U171" s="200"/>
      <c r="V171" s="196"/>
      <c r="W171" s="196"/>
      <c r="X171" s="196">
        <f t="shared" si="14"/>
        <v>217641.89363500109</v>
      </c>
      <c r="Y171" s="200">
        <f t="shared" si="15"/>
        <v>0.21764189363500108</v>
      </c>
      <c r="Z171" s="269">
        <f t="shared" si="16"/>
        <v>217641.89363500109</v>
      </c>
      <c r="AA171" s="200">
        <f t="shared" si="17"/>
        <v>0.21764189363500108</v>
      </c>
      <c r="AB171" s="255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</row>
    <row r="172" spans="1:48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19"/>
        <v>204731.23439455545</v>
      </c>
      <c r="Q172" s="196"/>
      <c r="R172" s="196"/>
      <c r="S172" s="196"/>
      <c r="T172" s="224"/>
      <c r="U172" s="200"/>
      <c r="V172" s="196"/>
      <c r="W172" s="196"/>
      <c r="X172" s="196">
        <f t="shared" si="14"/>
        <v>204731.23439455545</v>
      </c>
      <c r="Y172" s="200">
        <f t="shared" si="15"/>
        <v>0.20473123439455546</v>
      </c>
      <c r="Z172" s="269">
        <f t="shared" si="16"/>
        <v>204731.23439455545</v>
      </c>
      <c r="AA172" s="200">
        <f t="shared" si="17"/>
        <v>0.20473123439455546</v>
      </c>
      <c r="AB172" s="255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</row>
    <row r="173" spans="1:48" ht="19.5" customHeight="1">
      <c r="A173" s="218" t="s">
        <v>262</v>
      </c>
      <c r="B173" s="272">
        <v>66.309997999999993</v>
      </c>
      <c r="C173" s="273">
        <v>66.760002</v>
      </c>
      <c r="D173" s="273">
        <v>63.580002</v>
      </c>
      <c r="E173" s="273">
        <v>65.129997000000003</v>
      </c>
      <c r="F173" s="273">
        <v>58.699340999999997</v>
      </c>
      <c r="G173" s="273">
        <v>815856000</v>
      </c>
      <c r="H173" s="275" t="s">
        <v>262</v>
      </c>
      <c r="I173" s="273">
        <v>3.5325000000000002</v>
      </c>
      <c r="J173" s="273">
        <v>3.5750000000000002</v>
      </c>
      <c r="K173" s="273">
        <v>3.2718750000000001</v>
      </c>
      <c r="L173" s="273">
        <v>3.4256250000000001</v>
      </c>
      <c r="M173" s="273">
        <v>3.3661159999999999</v>
      </c>
      <c r="N173" s="273">
        <v>962888000</v>
      </c>
      <c r="O173" s="273"/>
      <c r="P173" s="196">
        <f t="shared" si="19"/>
        <v>210644.73571397111</v>
      </c>
      <c r="Q173" s="196"/>
      <c r="R173" s="196"/>
      <c r="S173" s="196"/>
      <c r="T173" s="274">
        <f>(P173-P161)/P161</f>
        <v>6.9957889412499558E-2</v>
      </c>
      <c r="U173" s="200"/>
      <c r="V173" s="196"/>
      <c r="W173" s="196"/>
      <c r="X173" s="196">
        <f t="shared" si="14"/>
        <v>210644.73571397111</v>
      </c>
      <c r="Y173" s="200">
        <f t="shared" si="15"/>
        <v>0.2106447357139711</v>
      </c>
      <c r="Z173" s="269">
        <f t="shared" si="16"/>
        <v>210644.73571397111</v>
      </c>
      <c r="AA173" s="200">
        <f t="shared" si="17"/>
        <v>0.2106447357139711</v>
      </c>
      <c r="AB173" s="255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</row>
    <row r="174" spans="1:48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19"/>
        <v>217558.89644206048</v>
      </c>
      <c r="Q174" s="196"/>
      <c r="R174" s="196"/>
      <c r="S174" s="196"/>
      <c r="T174" s="224"/>
      <c r="U174" s="200"/>
      <c r="V174" s="196"/>
      <c r="W174" s="196"/>
      <c r="X174" s="196">
        <f t="shared" si="14"/>
        <v>217558.89644206048</v>
      </c>
      <c r="Y174" s="200">
        <f t="shared" si="15"/>
        <v>0.21755889644206047</v>
      </c>
      <c r="Z174" s="269">
        <f t="shared" si="16"/>
        <v>217558.89644206048</v>
      </c>
      <c r="AA174" s="200">
        <f t="shared" si="17"/>
        <v>0.21755889644206047</v>
      </c>
      <c r="AB174" s="255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</row>
    <row r="175" spans="1:48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19"/>
        <v>215201.77863326232</v>
      </c>
      <c r="Q175" s="196"/>
      <c r="R175" s="196"/>
      <c r="S175" s="196"/>
      <c r="T175" s="224"/>
      <c r="U175" s="200"/>
      <c r="V175" s="196"/>
      <c r="W175" s="196"/>
      <c r="X175" s="196">
        <f t="shared" si="14"/>
        <v>215201.77863326232</v>
      </c>
      <c r="Y175" s="200">
        <f t="shared" si="15"/>
        <v>0.21520177863326231</v>
      </c>
      <c r="Z175" s="269">
        <f t="shared" si="16"/>
        <v>215201.77863326232</v>
      </c>
      <c r="AA175" s="200">
        <f t="shared" si="17"/>
        <v>0.21520177863326231</v>
      </c>
      <c r="AB175" s="255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</row>
    <row r="176" spans="1:48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19"/>
        <v>215427.43252304156</v>
      </c>
      <c r="Q176" s="196"/>
      <c r="R176" s="196"/>
      <c r="S176" s="196"/>
      <c r="T176" s="224"/>
      <c r="U176" s="200"/>
      <c r="V176" s="196"/>
      <c r="W176" s="196"/>
      <c r="X176" s="196">
        <f t="shared" si="14"/>
        <v>215427.43252304156</v>
      </c>
      <c r="Y176" s="200">
        <f t="shared" si="15"/>
        <v>0.21542743252304156</v>
      </c>
      <c r="Z176" s="269">
        <f t="shared" si="16"/>
        <v>215427.43252304156</v>
      </c>
      <c r="AA176" s="200">
        <f t="shared" si="17"/>
        <v>0.21542743252304156</v>
      </c>
      <c r="AB176" s="255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</row>
    <row r="177" spans="1:48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19"/>
        <v>214861.52426105397</v>
      </c>
      <c r="Q177" s="196"/>
      <c r="R177" s="196"/>
      <c r="S177" s="196"/>
      <c r="T177" s="224"/>
      <c r="U177" s="200"/>
      <c r="V177" s="196"/>
      <c r="W177" s="196"/>
      <c r="X177" s="196">
        <f t="shared" si="14"/>
        <v>214861.52426105397</v>
      </c>
      <c r="Y177" s="200">
        <f t="shared" si="15"/>
        <v>0.21486152426105398</v>
      </c>
      <c r="Z177" s="269">
        <f t="shared" si="16"/>
        <v>214861.52426105397</v>
      </c>
      <c r="AA177" s="200">
        <f t="shared" si="17"/>
        <v>0.21486152426105398</v>
      </c>
      <c r="AB177" s="255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</row>
    <row r="178" spans="1:48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19"/>
        <v>224021.4726336243</v>
      </c>
      <c r="Q178" s="196"/>
      <c r="R178" s="196"/>
      <c r="S178" s="196"/>
      <c r="T178" s="224"/>
      <c r="U178" s="200"/>
      <c r="V178" s="196"/>
      <c r="W178" s="196"/>
      <c r="X178" s="196">
        <f t="shared" si="14"/>
        <v>224021.4726336243</v>
      </c>
      <c r="Y178" s="200">
        <f t="shared" si="15"/>
        <v>0.22402147263362429</v>
      </c>
      <c r="Z178" s="269">
        <f t="shared" si="16"/>
        <v>224021.4726336243</v>
      </c>
      <c r="AA178" s="200">
        <f t="shared" si="17"/>
        <v>0.22402147263362429</v>
      </c>
      <c r="AB178" s="255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</row>
    <row r="179" spans="1:48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19"/>
        <v>218847.00280889301</v>
      </c>
      <c r="Q179" s="196"/>
      <c r="R179" s="196"/>
      <c r="S179" s="196"/>
      <c r="T179" s="224"/>
      <c r="U179" s="200"/>
      <c r="V179" s="196"/>
      <c r="W179" s="196"/>
      <c r="X179" s="196">
        <f t="shared" si="14"/>
        <v>218847.00280889301</v>
      </c>
      <c r="Y179" s="200">
        <f t="shared" si="15"/>
        <v>0.21884700280889302</v>
      </c>
      <c r="Z179" s="269">
        <f t="shared" si="16"/>
        <v>218847.00280889301</v>
      </c>
      <c r="AA179" s="200">
        <f t="shared" si="17"/>
        <v>0.21884700280889302</v>
      </c>
      <c r="AB179" s="255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</row>
    <row r="180" spans="1:48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19"/>
        <v>224142.91773103894</v>
      </c>
      <c r="Q180" s="196"/>
      <c r="R180" s="196"/>
      <c r="S180" s="196"/>
      <c r="T180" s="224"/>
      <c r="U180" s="200"/>
      <c r="V180" s="196"/>
      <c r="W180" s="196"/>
      <c r="X180" s="196">
        <f t="shared" si="14"/>
        <v>224142.91773103894</v>
      </c>
      <c r="Y180" s="200">
        <f t="shared" si="15"/>
        <v>0.22414291773103895</v>
      </c>
      <c r="Z180" s="269">
        <f t="shared" si="16"/>
        <v>224142.91773103894</v>
      </c>
      <c r="AA180" s="200">
        <f t="shared" si="17"/>
        <v>0.22414291773103895</v>
      </c>
      <c r="AB180" s="255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</row>
    <row r="181" spans="1:48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19"/>
        <v>233816.9123094079</v>
      </c>
      <c r="Q181" s="196"/>
      <c r="R181" s="196"/>
      <c r="S181" s="196"/>
      <c r="T181" s="224"/>
      <c r="U181" s="200"/>
      <c r="V181" s="196"/>
      <c r="W181" s="196"/>
      <c r="X181" s="196">
        <f t="shared" si="14"/>
        <v>233816.9123094079</v>
      </c>
      <c r="Y181" s="200">
        <f t="shared" si="15"/>
        <v>0.2338169123094079</v>
      </c>
      <c r="Z181" s="269">
        <f t="shared" si="16"/>
        <v>233816.9123094079</v>
      </c>
      <c r="AA181" s="200">
        <f t="shared" si="17"/>
        <v>0.2338169123094079</v>
      </c>
      <c r="AB181" s="255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</row>
    <row r="182" spans="1:48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19"/>
        <v>233959.40090664782</v>
      </c>
      <c r="Q182" s="196"/>
      <c r="R182" s="196"/>
      <c r="S182" s="196"/>
      <c r="T182" s="224"/>
      <c r="U182" s="200"/>
      <c r="V182" s="196"/>
      <c r="W182" s="196"/>
      <c r="X182" s="196">
        <f t="shared" si="14"/>
        <v>233959.40090664782</v>
      </c>
      <c r="Y182" s="200">
        <f t="shared" si="15"/>
        <v>0.23395940090664782</v>
      </c>
      <c r="Z182" s="269">
        <f t="shared" si="16"/>
        <v>233959.40090664782</v>
      </c>
      <c r="AA182" s="200">
        <f t="shared" si="17"/>
        <v>0.23395940090664782</v>
      </c>
      <c r="AB182" s="255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</row>
    <row r="183" spans="1:48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19"/>
        <v>234801.4238130218</v>
      </c>
      <c r="Q183" s="196"/>
      <c r="R183" s="196"/>
      <c r="S183" s="196"/>
      <c r="T183" s="224"/>
      <c r="U183" s="200"/>
      <c r="V183" s="196"/>
      <c r="W183" s="196"/>
      <c r="X183" s="196">
        <f t="shared" si="14"/>
        <v>234801.4238130218</v>
      </c>
      <c r="Y183" s="200">
        <f t="shared" si="15"/>
        <v>0.2348014238130218</v>
      </c>
      <c r="Z183" s="269">
        <f t="shared" si="16"/>
        <v>234801.4238130218</v>
      </c>
      <c r="AA183" s="200">
        <f t="shared" si="17"/>
        <v>0.2348014238130218</v>
      </c>
      <c r="AB183" s="255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</row>
    <row r="184" spans="1:48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19"/>
        <v>248572.92810149372</v>
      </c>
      <c r="Q184" s="196"/>
      <c r="R184" s="196"/>
      <c r="S184" s="196"/>
      <c r="T184" s="224"/>
      <c r="U184" s="200"/>
      <c r="V184" s="196"/>
      <c r="W184" s="196"/>
      <c r="X184" s="196">
        <f t="shared" si="14"/>
        <v>248572.92810149372</v>
      </c>
      <c r="Y184" s="200">
        <f t="shared" si="15"/>
        <v>0.24857292810149373</v>
      </c>
      <c r="Z184" s="269">
        <f t="shared" si="16"/>
        <v>248572.92810149372</v>
      </c>
      <c r="AA184" s="200">
        <f t="shared" si="17"/>
        <v>0.24857292810149373</v>
      </c>
      <c r="AB184" s="255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</row>
    <row r="185" spans="1:48" ht="19.5" customHeight="1">
      <c r="A185" s="218" t="s">
        <v>274</v>
      </c>
      <c r="B185" s="272">
        <v>85.830001999999993</v>
      </c>
      <c r="C185" s="273">
        <v>87.959998999999996</v>
      </c>
      <c r="D185" s="273">
        <v>84.050003000000004</v>
      </c>
      <c r="E185" s="273">
        <v>87.959998999999996</v>
      </c>
      <c r="F185" s="273">
        <v>80.394690999999995</v>
      </c>
      <c r="G185" s="273">
        <v>651649200</v>
      </c>
      <c r="H185" s="275" t="s">
        <v>274</v>
      </c>
      <c r="I185" s="273">
        <v>5.9037499999999996</v>
      </c>
      <c r="J185" s="273">
        <v>6.2249999999999996</v>
      </c>
      <c r="K185" s="273">
        <v>5.6512500000000001</v>
      </c>
      <c r="L185" s="273">
        <v>6.2249999999999996</v>
      </c>
      <c r="M185" s="273">
        <v>6.1393649999999997</v>
      </c>
      <c r="N185" s="273">
        <v>850745600</v>
      </c>
      <c r="O185" s="273"/>
      <c r="P185" s="196">
        <f t="shared" si="19"/>
        <v>255093.25200568896</v>
      </c>
      <c r="Q185" s="196"/>
      <c r="R185" s="196"/>
      <c r="S185" s="196"/>
      <c r="T185" s="274">
        <f>(P185-P173)/P173</f>
        <v>0.21101175940173181</v>
      </c>
      <c r="U185" s="200"/>
      <c r="V185" s="196"/>
      <c r="W185" s="196"/>
      <c r="X185" s="196">
        <f t="shared" si="14"/>
        <v>255093.25200568896</v>
      </c>
      <c r="Y185" s="200">
        <f t="shared" si="15"/>
        <v>0.25509325200568894</v>
      </c>
      <c r="Z185" s="269">
        <f t="shared" si="16"/>
        <v>255093.25200568896</v>
      </c>
      <c r="AA185" s="200">
        <f t="shared" si="17"/>
        <v>0.25509325200568894</v>
      </c>
      <c r="AB185" s="255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</row>
    <row r="186" spans="1:48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19"/>
        <v>255581.44491506286</v>
      </c>
      <c r="Q186" s="196"/>
      <c r="R186" s="196"/>
      <c r="S186" s="196"/>
      <c r="T186" s="224"/>
      <c r="U186" s="200"/>
      <c r="V186" s="196"/>
      <c r="W186" s="196"/>
      <c r="X186" s="196">
        <f t="shared" si="14"/>
        <v>255581.44491506286</v>
      </c>
      <c r="Y186" s="200">
        <f t="shared" si="15"/>
        <v>0.25558144491506285</v>
      </c>
      <c r="Z186" s="269">
        <f t="shared" si="16"/>
        <v>255581.44491506286</v>
      </c>
      <c r="AA186" s="200">
        <f t="shared" si="17"/>
        <v>0.25558144491506285</v>
      </c>
      <c r="AB186" s="255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</row>
    <row r="187" spans="1:48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19"/>
        <v>250839.10469969641</v>
      </c>
      <c r="Q187" s="196"/>
      <c r="R187" s="196"/>
      <c r="S187" s="196"/>
      <c r="T187" s="224"/>
      <c r="U187" s="200"/>
      <c r="V187" s="196"/>
      <c r="W187" s="196"/>
      <c r="X187" s="196">
        <f t="shared" si="14"/>
        <v>250839.10469969641</v>
      </c>
      <c r="Y187" s="200">
        <f t="shared" si="15"/>
        <v>0.25083910469969639</v>
      </c>
      <c r="Z187" s="269">
        <f t="shared" si="16"/>
        <v>250839.10469969641</v>
      </c>
      <c r="AA187" s="200">
        <f t="shared" si="17"/>
        <v>0.25083910469969639</v>
      </c>
      <c r="AB187" s="255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</row>
    <row r="188" spans="1:48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19"/>
        <v>257140.35107092606</v>
      </c>
      <c r="Q188" s="196"/>
      <c r="R188" s="196"/>
      <c r="S188" s="196"/>
      <c r="T188" s="224"/>
      <c r="U188" s="200"/>
      <c r="V188" s="196"/>
      <c r="W188" s="196"/>
      <c r="X188" s="196">
        <f t="shared" si="14"/>
        <v>257140.35107092606</v>
      </c>
      <c r="Y188" s="200">
        <f t="shared" si="15"/>
        <v>0.25714035107092603</v>
      </c>
      <c r="Z188" s="269">
        <f t="shared" si="16"/>
        <v>257140.35107092606</v>
      </c>
      <c r="AA188" s="200">
        <f t="shared" si="17"/>
        <v>0.25714035107092603</v>
      </c>
      <c r="AB188" s="255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</row>
    <row r="189" spans="1:48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19"/>
        <v>246188.05190204785</v>
      </c>
      <c r="Q189" s="196"/>
      <c r="R189" s="196"/>
      <c r="S189" s="196"/>
      <c r="T189" s="224"/>
      <c r="U189" s="200"/>
      <c r="V189" s="196"/>
      <c r="W189" s="196"/>
      <c r="X189" s="196">
        <f t="shared" si="14"/>
        <v>246188.05190204785</v>
      </c>
      <c r="Y189" s="200">
        <f t="shared" si="15"/>
        <v>0.24618805190204784</v>
      </c>
      <c r="Z189" s="269">
        <f t="shared" si="16"/>
        <v>246188.05190204785</v>
      </c>
      <c r="AA189" s="200">
        <f t="shared" si="17"/>
        <v>0.24618805190204784</v>
      </c>
      <c r="AB189" s="255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  <c r="AV189" s="241"/>
    </row>
    <row r="190" spans="1:48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19"/>
        <v>251172.719570527</v>
      </c>
      <c r="Q190" s="196"/>
      <c r="R190" s="196"/>
      <c r="S190" s="196"/>
      <c r="T190" s="224"/>
      <c r="U190" s="200"/>
      <c r="V190" s="196"/>
      <c r="W190" s="196"/>
      <c r="X190" s="196">
        <f t="shared" si="14"/>
        <v>251172.719570527</v>
      </c>
      <c r="Y190" s="200">
        <f t="shared" si="15"/>
        <v>0.251172719570527</v>
      </c>
      <c r="Z190" s="269">
        <f t="shared" si="16"/>
        <v>251172.719570527</v>
      </c>
      <c r="AA190" s="200">
        <f t="shared" si="17"/>
        <v>0.251172719570527</v>
      </c>
      <c r="AB190" s="255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</row>
    <row r="191" spans="1:48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19"/>
        <v>264512.39701717423</v>
      </c>
      <c r="Q191" s="196"/>
      <c r="R191" s="196"/>
      <c r="S191" s="196"/>
      <c r="T191" s="224"/>
      <c r="U191" s="200"/>
      <c r="V191" s="196"/>
      <c r="W191" s="196"/>
      <c r="X191" s="196">
        <f t="shared" si="14"/>
        <v>264512.39701717423</v>
      </c>
      <c r="Y191" s="200">
        <f t="shared" si="15"/>
        <v>0.26451239701717422</v>
      </c>
      <c r="Z191" s="269">
        <f t="shared" si="16"/>
        <v>264512.39701717423</v>
      </c>
      <c r="AA191" s="200">
        <f t="shared" si="17"/>
        <v>0.26451239701717422</v>
      </c>
      <c r="AB191" s="255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</row>
    <row r="192" spans="1:48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19"/>
        <v>271571.36524439754</v>
      </c>
      <c r="Q192" s="196"/>
      <c r="R192" s="196"/>
      <c r="S192" s="196"/>
      <c r="T192" s="224"/>
      <c r="U192" s="200"/>
      <c r="V192" s="196"/>
      <c r="W192" s="196"/>
      <c r="X192" s="196">
        <f t="shared" si="14"/>
        <v>271571.36524439754</v>
      </c>
      <c r="Y192" s="200">
        <f t="shared" si="15"/>
        <v>0.27157136524439757</v>
      </c>
      <c r="Z192" s="269">
        <f t="shared" si="16"/>
        <v>271571.36524439754</v>
      </c>
      <c r="AA192" s="200">
        <f t="shared" si="17"/>
        <v>0.27157136524439757</v>
      </c>
      <c r="AB192" s="255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</row>
    <row r="193" spans="1:48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19"/>
        <v>270658.82760014531</v>
      </c>
      <c r="Q193" s="196"/>
      <c r="R193" s="196"/>
      <c r="S193" s="196"/>
      <c r="T193" s="224"/>
      <c r="U193" s="200"/>
      <c r="V193" s="196"/>
      <c r="W193" s="196"/>
      <c r="X193" s="196">
        <f t="shared" si="14"/>
        <v>270658.82760014531</v>
      </c>
      <c r="Y193" s="200">
        <f t="shared" si="15"/>
        <v>0.27065882760014531</v>
      </c>
      <c r="Z193" s="269">
        <f t="shared" si="16"/>
        <v>270658.82760014531</v>
      </c>
      <c r="AA193" s="200">
        <f t="shared" si="17"/>
        <v>0.27065882760014531</v>
      </c>
      <c r="AB193" s="255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</row>
    <row r="194" spans="1:48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19"/>
        <v>279975.32850001461</v>
      </c>
      <c r="Q194" s="196"/>
      <c r="R194" s="196"/>
      <c r="S194" s="196"/>
      <c r="T194" s="224"/>
      <c r="U194" s="200"/>
      <c r="V194" s="196"/>
      <c r="W194" s="196"/>
      <c r="X194" s="196">
        <f t="shared" si="14"/>
        <v>279975.32850001461</v>
      </c>
      <c r="Y194" s="200">
        <f t="shared" si="15"/>
        <v>0.27997532850001461</v>
      </c>
      <c r="Z194" s="269">
        <f t="shared" si="16"/>
        <v>279975.32850001461</v>
      </c>
      <c r="AA194" s="200">
        <f t="shared" si="17"/>
        <v>0.27997532850001461</v>
      </c>
      <c r="AB194" s="255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  <c r="AV194" s="241"/>
    </row>
    <row r="195" spans="1:48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19"/>
        <v>256930.8139851563</v>
      </c>
      <c r="Q195" s="196"/>
      <c r="R195" s="196"/>
      <c r="S195" s="196"/>
      <c r="T195" s="224"/>
      <c r="U195" s="200"/>
      <c r="V195" s="196"/>
      <c r="W195" s="196"/>
      <c r="X195" s="196">
        <f t="shared" si="14"/>
        <v>256930.8139851563</v>
      </c>
      <c r="Y195" s="200">
        <f t="shared" si="15"/>
        <v>0.25693081398515633</v>
      </c>
      <c r="Z195" s="269">
        <f t="shared" si="16"/>
        <v>256930.8139851563</v>
      </c>
      <c r="AA195" s="200">
        <f t="shared" si="17"/>
        <v>0.25693081398515633</v>
      </c>
      <c r="AB195" s="255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</row>
    <row r="196" spans="1:48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19"/>
        <v>284960.38456646894</v>
      </c>
      <c r="Q196" s="196"/>
      <c r="R196" s="196"/>
      <c r="S196" s="196"/>
      <c r="T196" s="224"/>
      <c r="U196" s="200"/>
      <c r="V196" s="196"/>
      <c r="W196" s="196"/>
      <c r="X196" s="196">
        <f t="shared" si="14"/>
        <v>284960.38456646894</v>
      </c>
      <c r="Y196" s="200">
        <f t="shared" si="15"/>
        <v>0.28496038456646894</v>
      </c>
      <c r="Z196" s="269">
        <f t="shared" si="16"/>
        <v>284960.38456646894</v>
      </c>
      <c r="AA196" s="200">
        <f t="shared" si="17"/>
        <v>0.28496038456646894</v>
      </c>
      <c r="AB196" s="255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</row>
    <row r="197" spans="1:48" ht="19.5" customHeight="1">
      <c r="A197" s="218" t="s">
        <v>286</v>
      </c>
      <c r="B197" s="272">
        <v>105.720001</v>
      </c>
      <c r="C197" s="273">
        <v>105.91999800000001</v>
      </c>
      <c r="D197" s="273">
        <v>99.919998000000007</v>
      </c>
      <c r="E197" s="273">
        <v>103.25</v>
      </c>
      <c r="F197" s="273">
        <v>95.763062000000005</v>
      </c>
      <c r="G197" s="273">
        <v>815702200</v>
      </c>
      <c r="H197" s="275" t="s">
        <v>286</v>
      </c>
      <c r="I197" s="273">
        <v>8.9362499999999994</v>
      </c>
      <c r="J197" s="273">
        <v>8.96875</v>
      </c>
      <c r="K197" s="273">
        <v>7.96875</v>
      </c>
      <c r="L197" s="273">
        <v>8.5462500000000006</v>
      </c>
      <c r="M197" s="273">
        <v>8.44238</v>
      </c>
      <c r="N197" s="273">
        <v>461129600</v>
      </c>
      <c r="O197" s="273"/>
      <c r="P197" s="196">
        <f t="shared" si="19"/>
        <v>281170.73893217725</v>
      </c>
      <c r="Q197" s="196"/>
      <c r="R197" s="196"/>
      <c r="S197" s="196"/>
      <c r="T197" s="274">
        <f>(P197-P185)/P185</f>
        <v>0.10222727069984086</v>
      </c>
      <c r="U197" s="200"/>
      <c r="V197" s="196"/>
      <c r="W197" s="196"/>
      <c r="X197" s="196">
        <f t="shared" si="14"/>
        <v>281170.73893217725</v>
      </c>
      <c r="Y197" s="200">
        <f t="shared" si="15"/>
        <v>0.28117073893217726</v>
      </c>
      <c r="Z197" s="269">
        <f t="shared" si="16"/>
        <v>281170.73893217725</v>
      </c>
      <c r="AA197" s="200">
        <f t="shared" si="17"/>
        <v>0.28117073893217726</v>
      </c>
      <c r="AB197" s="255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</row>
    <row r="198" spans="1:48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19"/>
        <v>277928.26388439146</v>
      </c>
      <c r="Q198" s="196"/>
      <c r="R198" s="196"/>
      <c r="S198" s="196"/>
      <c r="T198" s="224"/>
      <c r="U198" s="200"/>
      <c r="V198" s="196"/>
      <c r="W198" s="196"/>
      <c r="X198" s="196">
        <f t="shared" si="14"/>
        <v>277928.26388439146</v>
      </c>
      <c r="Y198" s="200">
        <f t="shared" si="15"/>
        <v>0.27792826388439146</v>
      </c>
      <c r="Z198" s="269">
        <f t="shared" si="16"/>
        <v>277928.26388439146</v>
      </c>
      <c r="AA198" s="200">
        <f t="shared" si="17"/>
        <v>0.27792826388439146</v>
      </c>
      <c r="AB198" s="255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</row>
    <row r="199" spans="1:48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19"/>
        <v>277352.49641152262</v>
      </c>
      <c r="Q199" s="196"/>
      <c r="R199" s="196"/>
      <c r="S199" s="196"/>
      <c r="T199" s="224"/>
      <c r="U199" s="200"/>
      <c r="V199" s="196"/>
      <c r="W199" s="196"/>
      <c r="X199" s="196">
        <f t="shared" si="14"/>
        <v>277352.49641152262</v>
      </c>
      <c r="Y199" s="200">
        <f t="shared" si="15"/>
        <v>0.2773524964115226</v>
      </c>
      <c r="Z199" s="269">
        <f t="shared" si="16"/>
        <v>277352.49641152262</v>
      </c>
      <c r="AA199" s="200">
        <f t="shared" si="17"/>
        <v>0.2773524964115226</v>
      </c>
      <c r="AB199" s="255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</row>
    <row r="200" spans="1:48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19"/>
        <v>288170.16211761528</v>
      </c>
      <c r="Q200" s="196"/>
      <c r="R200" s="196"/>
      <c r="S200" s="196"/>
      <c r="T200" s="224"/>
      <c r="U200" s="200"/>
      <c r="V200" s="196"/>
      <c r="W200" s="196"/>
      <c r="X200" s="196">
        <f t="shared" si="14"/>
        <v>288170.16211761528</v>
      </c>
      <c r="Y200" s="200">
        <f t="shared" si="15"/>
        <v>0.28817016211761526</v>
      </c>
      <c r="Z200" s="269">
        <f t="shared" si="16"/>
        <v>288170.16211761528</v>
      </c>
      <c r="AA200" s="200">
        <f t="shared" si="17"/>
        <v>0.28817016211761526</v>
      </c>
      <c r="AB200" s="255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</row>
    <row r="201" spans="1:48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19"/>
        <v>286779.93866300082</v>
      </c>
      <c r="Q201" s="196"/>
      <c r="R201" s="196"/>
      <c r="S201" s="196"/>
      <c r="T201" s="224"/>
      <c r="U201" s="200"/>
      <c r="V201" s="196"/>
      <c r="W201" s="196"/>
      <c r="X201" s="196">
        <f t="shared" si="14"/>
        <v>286779.93866300082</v>
      </c>
      <c r="Y201" s="200">
        <f t="shared" si="15"/>
        <v>0.28677993866300083</v>
      </c>
      <c r="Z201" s="269">
        <f t="shared" si="16"/>
        <v>286779.93866300082</v>
      </c>
      <c r="AA201" s="200">
        <f t="shared" si="17"/>
        <v>0.28677993866300083</v>
      </c>
      <c r="AB201" s="255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</row>
    <row r="202" spans="1:48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19"/>
        <v>289675.81621284282</v>
      </c>
      <c r="Q202" s="196"/>
      <c r="R202" s="196"/>
      <c r="S202" s="196"/>
      <c r="T202" s="224"/>
      <c r="U202" s="200"/>
      <c r="V202" s="196"/>
      <c r="W202" s="196"/>
      <c r="X202" s="196">
        <f t="shared" si="14"/>
        <v>289675.81621284282</v>
      </c>
      <c r="Y202" s="200">
        <f t="shared" si="15"/>
        <v>0.28967581621284283</v>
      </c>
      <c r="Z202" s="269">
        <f t="shared" si="16"/>
        <v>289675.81621284282</v>
      </c>
      <c r="AA202" s="200">
        <f t="shared" si="17"/>
        <v>0.28967581621284283</v>
      </c>
      <c r="AB202" s="255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  <c r="AV202" s="241"/>
    </row>
    <row r="203" spans="1:48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19"/>
        <v>289758.13287353847</v>
      </c>
      <c r="Q203" s="196"/>
      <c r="R203" s="196"/>
      <c r="S203" s="196"/>
      <c r="T203" s="224"/>
      <c r="U203" s="200"/>
      <c r="V203" s="196"/>
      <c r="W203" s="196"/>
      <c r="X203" s="196">
        <f t="shared" si="14"/>
        <v>289758.13287353847</v>
      </c>
      <c r="Y203" s="200">
        <f t="shared" si="15"/>
        <v>0.28975813287353847</v>
      </c>
      <c r="Z203" s="269">
        <f t="shared" si="16"/>
        <v>289758.13287353847</v>
      </c>
      <c r="AA203" s="200">
        <f t="shared" si="17"/>
        <v>0.28975813287353847</v>
      </c>
      <c r="AB203" s="255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</row>
    <row r="204" spans="1:48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19"/>
        <v>285890.57329094847</v>
      </c>
      <c r="Q204" s="196"/>
      <c r="R204" s="196"/>
      <c r="S204" s="196"/>
      <c r="T204" s="224"/>
      <c r="U204" s="200"/>
      <c r="V204" s="196"/>
      <c r="W204" s="196"/>
      <c r="X204" s="196">
        <f t="shared" si="14"/>
        <v>285890.57329094847</v>
      </c>
      <c r="Y204" s="200">
        <f t="shared" si="15"/>
        <v>0.28589057329094847</v>
      </c>
      <c r="Z204" s="269">
        <f t="shared" si="16"/>
        <v>285890.57329094847</v>
      </c>
      <c r="AA204" s="200">
        <f t="shared" si="17"/>
        <v>0.28589057329094847</v>
      </c>
      <c r="AB204" s="255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</row>
    <row r="205" spans="1:48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19"/>
        <v>227251.08965061876</v>
      </c>
      <c r="Q205" s="196"/>
      <c r="R205" s="196"/>
      <c r="S205" s="196"/>
      <c r="T205" s="224"/>
      <c r="U205" s="200"/>
      <c r="V205" s="196"/>
      <c r="W205" s="196"/>
      <c r="X205" s="196">
        <f t="shared" si="14"/>
        <v>227251.08965061876</v>
      </c>
      <c r="Y205" s="200">
        <f t="shared" si="15"/>
        <v>0.22725108965061874</v>
      </c>
      <c r="Z205" s="269">
        <f t="shared" si="16"/>
        <v>227251.08965061876</v>
      </c>
      <c r="AA205" s="200">
        <f t="shared" si="17"/>
        <v>0.22725108965061874</v>
      </c>
      <c r="AB205" s="255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</row>
    <row r="206" spans="1:48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19"/>
        <v>263155.67971807835</v>
      </c>
      <c r="Q206" s="196"/>
      <c r="R206" s="196"/>
      <c r="S206" s="196"/>
      <c r="T206" s="224"/>
      <c r="U206" s="200"/>
      <c r="V206" s="196"/>
      <c r="W206" s="196"/>
      <c r="X206" s="196">
        <f t="shared" si="14"/>
        <v>263155.67971807835</v>
      </c>
      <c r="Y206" s="200">
        <f t="shared" si="15"/>
        <v>0.26315567971807835</v>
      </c>
      <c r="Z206" s="269">
        <f t="shared" si="16"/>
        <v>263155.67971807835</v>
      </c>
      <c r="AA206" s="200">
        <f t="shared" si="17"/>
        <v>0.26315567971807835</v>
      </c>
      <c r="AB206" s="255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</row>
    <row r="207" spans="1:48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19"/>
        <v>266099.24206791108</v>
      </c>
      <c r="Q207" s="196"/>
      <c r="R207" s="196"/>
      <c r="S207" s="196"/>
      <c r="T207" s="224"/>
      <c r="U207" s="200"/>
      <c r="V207" s="196"/>
      <c r="W207" s="196"/>
      <c r="X207" s="196">
        <f t="shared" si="14"/>
        <v>266099.24206791108</v>
      </c>
      <c r="Y207" s="200">
        <f t="shared" si="15"/>
        <v>0.26609924206791108</v>
      </c>
      <c r="Z207" s="269">
        <f t="shared" si="16"/>
        <v>266099.24206791108</v>
      </c>
      <c r="AA207" s="200">
        <f t="shared" si="17"/>
        <v>0.26609924206791108</v>
      </c>
      <c r="AB207" s="255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</row>
    <row r="208" spans="1:48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19"/>
        <v>288267.10075064353</v>
      </c>
      <c r="Q208" s="196"/>
      <c r="R208" s="196"/>
      <c r="S208" s="196"/>
      <c r="T208" s="224"/>
      <c r="U208" s="200"/>
      <c r="V208" s="196"/>
      <c r="W208" s="196"/>
      <c r="X208" s="196">
        <f t="shared" si="14"/>
        <v>288267.10075064353</v>
      </c>
      <c r="Y208" s="200">
        <f t="shared" si="15"/>
        <v>0.28826710075064355</v>
      </c>
      <c r="Z208" s="269">
        <f t="shared" si="16"/>
        <v>288267.10075064353</v>
      </c>
      <c r="AA208" s="200">
        <f t="shared" si="17"/>
        <v>0.28826710075064355</v>
      </c>
      <c r="AB208" s="255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  <c r="AV208" s="241"/>
    </row>
    <row r="209" spans="1:48" ht="19.5" customHeight="1">
      <c r="A209" s="218" t="s">
        <v>298</v>
      </c>
      <c r="B209" s="272">
        <v>114.480003</v>
      </c>
      <c r="C209" s="273">
        <v>115.75</v>
      </c>
      <c r="D209" s="273">
        <v>109.379997</v>
      </c>
      <c r="E209" s="273">
        <v>111.860001</v>
      </c>
      <c r="F209" s="273">
        <v>104.86937</v>
      </c>
      <c r="G209" s="273">
        <v>757497500</v>
      </c>
      <c r="H209" s="275" t="s">
        <v>298</v>
      </c>
      <c r="I209" s="273">
        <v>10.241250000000001</v>
      </c>
      <c r="J209" s="273">
        <v>10.47125</v>
      </c>
      <c r="K209" s="273">
        <v>9.33</v>
      </c>
      <c r="L209" s="273">
        <v>9.7949999999999999</v>
      </c>
      <c r="M209" s="273">
        <v>9.6866280000000007</v>
      </c>
      <c r="N209" s="273">
        <v>249093600</v>
      </c>
      <c r="O209" s="273"/>
      <c r="P209" s="196">
        <f t="shared" si="19"/>
        <v>286337.11257422436</v>
      </c>
      <c r="Q209" s="196"/>
      <c r="R209" s="196"/>
      <c r="S209" s="196"/>
      <c r="T209" s="274">
        <f>(P209-P197)/P197</f>
        <v>1.8374506755816152E-2</v>
      </c>
      <c r="U209" s="200"/>
      <c r="V209" s="196"/>
      <c r="W209" s="196"/>
      <c r="X209" s="196">
        <f t="shared" si="14"/>
        <v>286337.11257422436</v>
      </c>
      <c r="Y209" s="200">
        <f t="shared" si="15"/>
        <v>0.28633711257422434</v>
      </c>
      <c r="Z209" s="269">
        <f t="shared" si="16"/>
        <v>286337.11257422436</v>
      </c>
      <c r="AA209" s="200">
        <f t="shared" si="17"/>
        <v>0.28633711257422434</v>
      </c>
      <c r="AB209" s="255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</row>
    <row r="210" spans="1:48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19"/>
        <v>252916.30061795778</v>
      </c>
      <c r="Q210" s="196"/>
      <c r="R210" s="196"/>
      <c r="S210" s="196"/>
      <c r="T210" s="224"/>
      <c r="U210" s="200"/>
      <c r="V210" s="196"/>
      <c r="W210" s="196"/>
      <c r="X210" s="196">
        <f t="shared" si="14"/>
        <v>252916.30061795778</v>
      </c>
      <c r="Y210" s="200">
        <f t="shared" si="15"/>
        <v>0.25291630061795778</v>
      </c>
      <c r="Z210" s="269">
        <f t="shared" si="16"/>
        <v>252916.30061795778</v>
      </c>
      <c r="AA210" s="200">
        <f t="shared" si="17"/>
        <v>0.25291630061795778</v>
      </c>
      <c r="AB210" s="255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</row>
    <row r="211" spans="1:48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19"/>
        <v>244981.98052039673</v>
      </c>
      <c r="Q211" s="196"/>
      <c r="R211" s="196"/>
      <c r="S211" s="196"/>
      <c r="T211" s="224"/>
      <c r="U211" s="200"/>
      <c r="V211" s="196"/>
      <c r="W211" s="196"/>
      <c r="X211" s="196">
        <f t="shared" si="14"/>
        <v>244981.98052039673</v>
      </c>
      <c r="Y211" s="200">
        <f t="shared" si="15"/>
        <v>0.24498198052039671</v>
      </c>
      <c r="Z211" s="269">
        <f t="shared" si="16"/>
        <v>244981.98052039673</v>
      </c>
      <c r="AA211" s="200">
        <f t="shared" si="17"/>
        <v>0.24498198052039671</v>
      </c>
      <c r="AB211" s="255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</row>
    <row r="212" spans="1:48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19"/>
        <v>264806.79554659664</v>
      </c>
      <c r="Q212" s="196"/>
      <c r="R212" s="196"/>
      <c r="S212" s="196"/>
      <c r="T212" s="224"/>
      <c r="U212" s="200"/>
      <c r="V212" s="196"/>
      <c r="W212" s="196"/>
      <c r="X212" s="196">
        <f t="shared" si="14"/>
        <v>264806.79554659664</v>
      </c>
      <c r="Y212" s="200">
        <f t="shared" si="15"/>
        <v>0.26480679554659664</v>
      </c>
      <c r="Z212" s="269">
        <f t="shared" si="16"/>
        <v>264806.79554659664</v>
      </c>
      <c r="AA212" s="200">
        <f t="shared" si="17"/>
        <v>0.26480679554659664</v>
      </c>
      <c r="AB212" s="255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</row>
    <row r="213" spans="1:48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19"/>
        <v>267555.26863402087</v>
      </c>
      <c r="Q213" s="196"/>
      <c r="R213" s="196"/>
      <c r="S213" s="196"/>
      <c r="T213" s="224"/>
      <c r="U213" s="200"/>
      <c r="V213" s="196"/>
      <c r="W213" s="196"/>
      <c r="X213" s="196">
        <f t="shared" si="14"/>
        <v>267555.26863402087</v>
      </c>
      <c r="Y213" s="200">
        <f t="shared" si="15"/>
        <v>0.26755526863402085</v>
      </c>
      <c r="Z213" s="269">
        <f t="shared" si="16"/>
        <v>267555.26863402087</v>
      </c>
      <c r="AA213" s="200">
        <f t="shared" si="17"/>
        <v>0.26755526863402085</v>
      </c>
      <c r="AB213" s="255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</row>
    <row r="214" spans="1:48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19"/>
        <v>264664.10544903349</v>
      </c>
      <c r="Q214" s="196"/>
      <c r="R214" s="196"/>
      <c r="S214" s="196"/>
      <c r="T214" s="224"/>
      <c r="U214" s="200"/>
      <c r="V214" s="196"/>
      <c r="W214" s="196"/>
      <c r="X214" s="196">
        <f t="shared" si="14"/>
        <v>264664.10544903349</v>
      </c>
      <c r="Y214" s="200">
        <f t="shared" si="15"/>
        <v>0.26466410544903352</v>
      </c>
      <c r="Z214" s="269">
        <f t="shared" si="16"/>
        <v>264664.10544903349</v>
      </c>
      <c r="AA214" s="200">
        <f t="shared" si="17"/>
        <v>0.26466410544903352</v>
      </c>
      <c r="AB214" s="255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</row>
    <row r="215" spans="1:48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19"/>
        <v>256279.42733282541</v>
      </c>
      <c r="Q215" s="196"/>
      <c r="R215" s="196"/>
      <c r="S215" s="196"/>
      <c r="T215" s="224"/>
      <c r="U215" s="200"/>
      <c r="V215" s="196"/>
      <c r="W215" s="196"/>
      <c r="X215" s="196">
        <f t="shared" si="14"/>
        <v>256279.42733282541</v>
      </c>
      <c r="Y215" s="200">
        <f t="shared" si="15"/>
        <v>0.25627942733282538</v>
      </c>
      <c r="Z215" s="269">
        <f t="shared" si="16"/>
        <v>256279.42733282541</v>
      </c>
      <c r="AA215" s="200">
        <f t="shared" si="17"/>
        <v>0.25627942733282538</v>
      </c>
      <c r="AB215" s="255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</row>
    <row r="216" spans="1:48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19"/>
        <v>266752.9753073795</v>
      </c>
      <c r="Q216" s="196"/>
      <c r="R216" s="196"/>
      <c r="S216" s="196"/>
      <c r="T216" s="224"/>
      <c r="U216" s="200"/>
      <c r="V216" s="196"/>
      <c r="W216" s="196"/>
      <c r="X216" s="196">
        <f t="shared" si="14"/>
        <v>266752.9753073795</v>
      </c>
      <c r="Y216" s="200">
        <f t="shared" si="15"/>
        <v>0.26675297530737951</v>
      </c>
      <c r="Z216" s="269">
        <f t="shared" si="16"/>
        <v>266752.9753073795</v>
      </c>
      <c r="AA216" s="200">
        <f t="shared" si="17"/>
        <v>0.26675297530737951</v>
      </c>
      <c r="AB216" s="255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</row>
    <row r="217" spans="1:48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19"/>
        <v>284234.85445899592</v>
      </c>
      <c r="Q217" s="196"/>
      <c r="R217" s="196"/>
      <c r="S217" s="196"/>
      <c r="T217" s="224"/>
      <c r="U217" s="200"/>
      <c r="V217" s="196"/>
      <c r="W217" s="196"/>
      <c r="X217" s="196">
        <f t="shared" si="14"/>
        <v>284234.85445899592</v>
      </c>
      <c r="Y217" s="200">
        <f t="shared" si="15"/>
        <v>0.28423485445899593</v>
      </c>
      <c r="Z217" s="269">
        <f t="shared" si="16"/>
        <v>284234.85445899592</v>
      </c>
      <c r="AA217" s="200">
        <f t="shared" si="17"/>
        <v>0.28423485445899593</v>
      </c>
      <c r="AB217" s="255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</row>
    <row r="218" spans="1:48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19"/>
        <v>281099.97119626892</v>
      </c>
      <c r="Q218" s="196"/>
      <c r="R218" s="196"/>
      <c r="S218" s="196"/>
      <c r="T218" s="224"/>
      <c r="U218" s="200"/>
      <c r="V218" s="196"/>
      <c r="W218" s="196"/>
      <c r="X218" s="196">
        <f t="shared" si="14"/>
        <v>281099.97119626892</v>
      </c>
      <c r="Y218" s="200">
        <f t="shared" si="15"/>
        <v>0.28109997119626889</v>
      </c>
      <c r="Z218" s="269">
        <f t="shared" si="16"/>
        <v>281099.97119626892</v>
      </c>
      <c r="AA218" s="200">
        <f t="shared" si="17"/>
        <v>0.28109997119626889</v>
      </c>
      <c r="AB218" s="255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</row>
    <row r="219" spans="1:48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19"/>
        <v>285147.83727717627</v>
      </c>
      <c r="Q219" s="196"/>
      <c r="R219" s="196"/>
      <c r="S219" s="196"/>
      <c r="T219" s="224"/>
      <c r="U219" s="200"/>
      <c r="V219" s="196"/>
      <c r="W219" s="196"/>
      <c r="X219" s="196">
        <f t="shared" si="14"/>
        <v>285147.83727717627</v>
      </c>
      <c r="Y219" s="200">
        <f t="shared" si="15"/>
        <v>0.28514783727717624</v>
      </c>
      <c r="Z219" s="269">
        <f t="shared" si="16"/>
        <v>285147.83727717627</v>
      </c>
      <c r="AA219" s="200">
        <f t="shared" si="17"/>
        <v>0.28514783727717624</v>
      </c>
      <c r="AB219" s="255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</row>
    <row r="220" spans="1:48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19"/>
        <v>277357.14500837651</v>
      </c>
      <c r="Q220" s="196"/>
      <c r="R220" s="196"/>
      <c r="S220" s="196"/>
      <c r="T220" s="224"/>
      <c r="U220" s="200"/>
      <c r="V220" s="196"/>
      <c r="W220" s="196"/>
      <c r="X220" s="196">
        <f t="shared" si="14"/>
        <v>277357.14500837651</v>
      </c>
      <c r="Y220" s="200">
        <f t="shared" si="15"/>
        <v>0.27735714500837649</v>
      </c>
      <c r="Z220" s="269">
        <f t="shared" si="16"/>
        <v>277357.14500837651</v>
      </c>
      <c r="AA220" s="200">
        <f t="shared" si="17"/>
        <v>0.27735714500837649</v>
      </c>
      <c r="AB220" s="255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</row>
    <row r="221" spans="1:48" ht="19.5" customHeight="1">
      <c r="A221" s="218" t="s">
        <v>310</v>
      </c>
      <c r="B221" s="272">
        <v>117.459999</v>
      </c>
      <c r="C221" s="273">
        <v>121.519997</v>
      </c>
      <c r="D221" s="273">
        <v>115.220001</v>
      </c>
      <c r="E221" s="273">
        <v>118.480003</v>
      </c>
      <c r="F221" s="273">
        <v>112.323723</v>
      </c>
      <c r="G221" s="273">
        <v>498414300</v>
      </c>
      <c r="H221" s="275" t="s">
        <v>310</v>
      </c>
      <c r="I221" s="273">
        <v>10.546250000000001</v>
      </c>
      <c r="J221" s="273">
        <v>11.31875</v>
      </c>
      <c r="K221" s="273">
        <v>10.141249999999999</v>
      </c>
      <c r="L221" s="273">
        <v>10.765000000000001</v>
      </c>
      <c r="M221" s="273">
        <v>10.658204</v>
      </c>
      <c r="N221" s="273">
        <v>153863200</v>
      </c>
      <c r="O221" s="273"/>
      <c r="P221" s="196">
        <f t="shared" si="19"/>
        <v>280017.69975268445</v>
      </c>
      <c r="Q221" s="196"/>
      <c r="R221" s="196"/>
      <c r="S221" s="196"/>
      <c r="T221" s="274">
        <f>(P221-P209)/P209</f>
        <v>-2.2069834974332191E-2</v>
      </c>
      <c r="U221" s="200"/>
      <c r="V221" s="196"/>
      <c r="W221" s="196"/>
      <c r="X221" s="196">
        <f t="shared" si="14"/>
        <v>280017.69975268445</v>
      </c>
      <c r="Y221" s="200">
        <f t="shared" si="15"/>
        <v>0.28001769975268442</v>
      </c>
      <c r="Z221" s="269">
        <f t="shared" si="16"/>
        <v>280017.69975268445</v>
      </c>
      <c r="AA221" s="200">
        <f t="shared" si="17"/>
        <v>0.28001769975268442</v>
      </c>
      <c r="AB221" s="255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</row>
    <row r="222" spans="1:48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19"/>
        <v>287270.18244496419</v>
      </c>
      <c r="Q222" s="196"/>
      <c r="R222" s="196"/>
      <c r="S222" s="196"/>
      <c r="T222" s="224"/>
      <c r="U222" s="200"/>
      <c r="V222" s="196"/>
      <c r="W222" s="196"/>
      <c r="X222" s="196">
        <f t="shared" si="14"/>
        <v>287270.18244496419</v>
      </c>
      <c r="Y222" s="200">
        <f t="shared" si="15"/>
        <v>0.28727018244496416</v>
      </c>
      <c r="Z222" s="269">
        <f t="shared" si="16"/>
        <v>287270.18244496419</v>
      </c>
      <c r="AA222" s="200">
        <f t="shared" si="17"/>
        <v>0.28727018244496416</v>
      </c>
      <c r="AB222" s="255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</row>
    <row r="223" spans="1:48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19"/>
        <v>300028.64470555738</v>
      </c>
      <c r="Q223" s="196"/>
      <c r="R223" s="196"/>
      <c r="S223" s="196"/>
      <c r="T223" s="224"/>
      <c r="U223" s="200"/>
      <c r="V223" s="196"/>
      <c r="W223" s="196"/>
      <c r="X223" s="196">
        <f t="shared" si="14"/>
        <v>300028.64470555738</v>
      </c>
      <c r="Y223" s="200">
        <f t="shared" si="15"/>
        <v>0.3000286447055574</v>
      </c>
      <c r="Z223" s="269">
        <f t="shared" si="16"/>
        <v>300028.64470555738</v>
      </c>
      <c r="AA223" s="200">
        <f t="shared" si="17"/>
        <v>0.3000286447055574</v>
      </c>
      <c r="AB223" s="255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</row>
    <row r="224" spans="1:48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19"/>
        <v>309271.21987657668</v>
      </c>
      <c r="Q224" s="196"/>
      <c r="R224" s="196"/>
      <c r="S224" s="196"/>
      <c r="T224" s="224"/>
      <c r="U224" s="200"/>
      <c r="V224" s="196"/>
      <c r="W224" s="196"/>
      <c r="X224" s="196">
        <f t="shared" si="14"/>
        <v>309271.21987657668</v>
      </c>
      <c r="Y224" s="200">
        <f t="shared" si="15"/>
        <v>0.30927121987657669</v>
      </c>
      <c r="Z224" s="269">
        <f t="shared" si="16"/>
        <v>309271.21987657668</v>
      </c>
      <c r="AA224" s="200">
        <f t="shared" si="17"/>
        <v>0.30927121987657669</v>
      </c>
      <c r="AB224" s="255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</row>
    <row r="225" spans="1:48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19"/>
        <v>309946.81914125517</v>
      </c>
      <c r="Q225" s="196"/>
      <c r="R225" s="196"/>
      <c r="S225" s="196"/>
      <c r="T225" s="224"/>
      <c r="U225" s="200"/>
      <c r="V225" s="196"/>
      <c r="W225" s="196"/>
      <c r="X225" s="196">
        <f t="shared" si="14"/>
        <v>309946.81914125517</v>
      </c>
      <c r="Y225" s="200">
        <f t="shared" si="15"/>
        <v>0.30994681914125516</v>
      </c>
      <c r="Z225" s="269">
        <f t="shared" si="16"/>
        <v>309946.81914125517</v>
      </c>
      <c r="AA225" s="200">
        <f t="shared" si="17"/>
        <v>0.30994681914125516</v>
      </c>
      <c r="AB225" s="255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</row>
    <row r="226" spans="1:48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19"/>
        <v>321331.27129926789</v>
      </c>
      <c r="Q226" s="196"/>
      <c r="R226" s="196"/>
      <c r="S226" s="196"/>
      <c r="T226" s="224"/>
      <c r="U226" s="200"/>
      <c r="V226" s="196"/>
      <c r="W226" s="196"/>
      <c r="X226" s="196">
        <f t="shared" si="14"/>
        <v>321331.27129926789</v>
      </c>
      <c r="Y226" s="200">
        <f t="shared" si="15"/>
        <v>0.32133127129926786</v>
      </c>
      <c r="Z226" s="269">
        <f t="shared" si="16"/>
        <v>321331.27129926789</v>
      </c>
      <c r="AA226" s="200">
        <f t="shared" si="17"/>
        <v>0.32133127129926786</v>
      </c>
      <c r="AB226" s="255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</row>
    <row r="227" spans="1:48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19"/>
        <v>320563.31291436777</v>
      </c>
      <c r="Q227" s="196"/>
      <c r="R227" s="196"/>
      <c r="S227" s="196"/>
      <c r="T227" s="224"/>
      <c r="U227" s="200"/>
      <c r="V227" s="196"/>
      <c r="W227" s="196"/>
      <c r="X227" s="196">
        <f t="shared" si="14"/>
        <v>320563.31291436777</v>
      </c>
      <c r="Y227" s="200">
        <f t="shared" si="15"/>
        <v>0.32056331291436779</v>
      </c>
      <c r="Z227" s="269">
        <f t="shared" si="16"/>
        <v>320563.31291436777</v>
      </c>
      <c r="AA227" s="200">
        <f t="shared" si="17"/>
        <v>0.32056331291436779</v>
      </c>
      <c r="AB227" s="255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</row>
    <row r="228" spans="1:48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19"/>
        <v>317837.91208901099</v>
      </c>
      <c r="Q228" s="196"/>
      <c r="R228" s="196"/>
      <c r="S228" s="196"/>
      <c r="T228" s="224"/>
      <c r="U228" s="200"/>
      <c r="V228" s="196"/>
      <c r="W228" s="196"/>
      <c r="X228" s="196">
        <f t="shared" si="14"/>
        <v>317837.91208901099</v>
      </c>
      <c r="Y228" s="200">
        <f t="shared" si="15"/>
        <v>0.31783791208901097</v>
      </c>
      <c r="Z228" s="269">
        <f t="shared" si="16"/>
        <v>317837.91208901099</v>
      </c>
      <c r="AA228" s="200">
        <f t="shared" si="17"/>
        <v>0.31783791208901097</v>
      </c>
      <c r="AB228" s="255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</row>
    <row r="229" spans="1:48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19"/>
        <v>326422.54767430923</v>
      </c>
      <c r="Q229" s="196"/>
      <c r="R229" s="196"/>
      <c r="S229" s="196"/>
      <c r="T229" s="224"/>
      <c r="U229" s="200"/>
      <c r="V229" s="196"/>
      <c r="W229" s="196"/>
      <c r="X229" s="196">
        <f t="shared" si="14"/>
        <v>326422.54767430923</v>
      </c>
      <c r="Y229" s="200">
        <f t="shared" si="15"/>
        <v>0.32642254767430923</v>
      </c>
      <c r="Z229" s="269">
        <f t="shared" si="16"/>
        <v>326422.54767430923</v>
      </c>
      <c r="AA229" s="200">
        <f t="shared" si="17"/>
        <v>0.32642254767430923</v>
      </c>
      <c r="AB229" s="255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</row>
    <row r="230" spans="1:48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19"/>
        <v>329226.81528018025</v>
      </c>
      <c r="Q230" s="196"/>
      <c r="R230" s="196"/>
      <c r="S230" s="196"/>
      <c r="T230" s="224"/>
      <c r="U230" s="200"/>
      <c r="V230" s="196"/>
      <c r="W230" s="196"/>
      <c r="X230" s="196">
        <f t="shared" si="14"/>
        <v>329226.81528018025</v>
      </c>
      <c r="Y230" s="200">
        <f t="shared" si="15"/>
        <v>0.32922681528018027</v>
      </c>
      <c r="Z230" s="269">
        <f t="shared" si="16"/>
        <v>329226.81528018025</v>
      </c>
      <c r="AA230" s="200">
        <f t="shared" si="17"/>
        <v>0.32922681528018027</v>
      </c>
      <c r="AB230" s="255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</row>
    <row r="231" spans="1:48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19"/>
        <v>334116.85211776471</v>
      </c>
      <c r="Q231" s="196"/>
      <c r="R231" s="196"/>
      <c r="S231" s="196"/>
      <c r="T231" s="224"/>
      <c r="U231" s="200"/>
      <c r="V231" s="196"/>
      <c r="W231" s="196"/>
      <c r="X231" s="196">
        <f t="shared" si="14"/>
        <v>334116.85211776471</v>
      </c>
      <c r="Y231" s="200">
        <f t="shared" si="15"/>
        <v>0.33411685211776471</v>
      </c>
      <c r="Z231" s="269">
        <f t="shared" si="16"/>
        <v>334116.85211776471</v>
      </c>
      <c r="AA231" s="200">
        <f t="shared" si="17"/>
        <v>0.33411685211776471</v>
      </c>
      <c r="AB231" s="255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  <c r="AV231" s="241"/>
    </row>
    <row r="232" spans="1:48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19"/>
        <v>345913.55525649863</v>
      </c>
      <c r="Q232" s="196"/>
      <c r="R232" s="196"/>
      <c r="S232" s="196"/>
      <c r="T232" s="224"/>
      <c r="U232" s="200"/>
      <c r="V232" s="196"/>
      <c r="W232" s="196"/>
      <c r="X232" s="196">
        <f t="shared" si="14"/>
        <v>345913.55525649863</v>
      </c>
      <c r="Y232" s="200">
        <f t="shared" si="15"/>
        <v>0.34591355525649864</v>
      </c>
      <c r="Z232" s="269">
        <f t="shared" si="16"/>
        <v>345913.55525649863</v>
      </c>
      <c r="AA232" s="200">
        <f t="shared" si="17"/>
        <v>0.34591355525649864</v>
      </c>
      <c r="AB232" s="255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</row>
    <row r="233" spans="1:48" ht="19.5" customHeight="1">
      <c r="A233" s="218" t="s">
        <v>322</v>
      </c>
      <c r="B233" s="272">
        <v>154.199997</v>
      </c>
      <c r="C233" s="273">
        <v>158.770004</v>
      </c>
      <c r="D233" s="273">
        <v>152.05999800000001</v>
      </c>
      <c r="E233" s="273">
        <v>155.759995</v>
      </c>
      <c r="F233" s="273">
        <v>149.14137299999999</v>
      </c>
      <c r="G233" s="273">
        <v>622383900</v>
      </c>
      <c r="H233" s="275" t="s">
        <v>322</v>
      </c>
      <c r="I233" s="273">
        <v>17.934999000000001</v>
      </c>
      <c r="J233" s="273">
        <v>19.072500000000002</v>
      </c>
      <c r="K233" s="273">
        <v>17.440000999999999</v>
      </c>
      <c r="L233" s="273">
        <v>18.3325</v>
      </c>
      <c r="M233" s="273">
        <v>18.167048000000001</v>
      </c>
      <c r="N233" s="273">
        <v>94058800</v>
      </c>
      <c r="O233" s="273"/>
      <c r="P233" s="196">
        <f t="shared" si="19"/>
        <v>347206.53838064545</v>
      </c>
      <c r="Q233" s="196"/>
      <c r="R233" s="196"/>
      <c r="S233" s="196"/>
      <c r="T233" s="274">
        <f>(P233-P221)/P221</f>
        <v>0.23994497021903657</v>
      </c>
      <c r="U233" s="200"/>
      <c r="V233" s="196"/>
      <c r="W233" s="196"/>
      <c r="X233" s="196">
        <f t="shared" si="14"/>
        <v>347206.53838064545</v>
      </c>
      <c r="Y233" s="200">
        <f t="shared" si="15"/>
        <v>0.34720653838064547</v>
      </c>
      <c r="Z233" s="269">
        <f t="shared" si="16"/>
        <v>347206.53838064545</v>
      </c>
      <c r="AA233" s="200">
        <f t="shared" si="17"/>
        <v>0.34720653838064547</v>
      </c>
      <c r="AB233" s="255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</row>
    <row r="234" spans="1:48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19"/>
        <v>354924.44945640676</v>
      </c>
      <c r="Q234" s="196"/>
      <c r="R234" s="196"/>
      <c r="S234" s="196"/>
      <c r="T234" s="224"/>
      <c r="U234" s="200"/>
      <c r="V234" s="196"/>
      <c r="W234" s="196"/>
      <c r="X234" s="196">
        <f t="shared" si="14"/>
        <v>354924.44945640676</v>
      </c>
      <c r="Y234" s="200">
        <f t="shared" si="15"/>
        <v>0.35492444945640678</v>
      </c>
      <c r="Z234" s="269">
        <f t="shared" si="16"/>
        <v>354924.44945640676</v>
      </c>
      <c r="AA234" s="200">
        <f t="shared" si="17"/>
        <v>0.35492444945640678</v>
      </c>
      <c r="AB234" s="255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</row>
    <row r="235" spans="1:48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19"/>
        <v>339530.81078679784</v>
      </c>
      <c r="Q235" s="196"/>
      <c r="R235" s="196"/>
      <c r="S235" s="196"/>
      <c r="T235" s="224"/>
      <c r="U235" s="200"/>
      <c r="V235" s="196"/>
      <c r="W235" s="196"/>
      <c r="X235" s="196">
        <f t="shared" si="14"/>
        <v>339530.81078679784</v>
      </c>
      <c r="Y235" s="200">
        <f t="shared" si="15"/>
        <v>0.33953081078679787</v>
      </c>
      <c r="Z235" s="269">
        <f t="shared" si="16"/>
        <v>339530.81078679784</v>
      </c>
      <c r="AA235" s="200">
        <f t="shared" si="17"/>
        <v>0.33953081078679787</v>
      </c>
      <c r="AB235" s="255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</row>
    <row r="236" spans="1:48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19"/>
        <v>351230.04667492188</v>
      </c>
      <c r="Q236" s="196"/>
      <c r="R236" s="196"/>
      <c r="S236" s="196"/>
      <c r="T236" s="224"/>
      <c r="U236" s="200"/>
      <c r="V236" s="196"/>
      <c r="W236" s="196"/>
      <c r="X236" s="196">
        <f t="shared" si="14"/>
        <v>351230.04667492188</v>
      </c>
      <c r="Y236" s="200">
        <f t="shared" si="15"/>
        <v>0.35123004667492186</v>
      </c>
      <c r="Z236" s="269">
        <f t="shared" si="16"/>
        <v>351230.04667492188</v>
      </c>
      <c r="AA236" s="200">
        <f t="shared" si="17"/>
        <v>0.35123004667492186</v>
      </c>
      <c r="AB236" s="255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  <c r="AU236" s="241"/>
      <c r="AV236" s="241"/>
    </row>
    <row r="237" spans="1:48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19"/>
        <v>344701.46819019155</v>
      </c>
      <c r="Q237" s="196"/>
      <c r="R237" s="196"/>
      <c r="S237" s="196"/>
      <c r="T237" s="224"/>
      <c r="U237" s="200"/>
      <c r="V237" s="196"/>
      <c r="W237" s="196"/>
      <c r="X237" s="196">
        <f t="shared" si="14"/>
        <v>344701.46819019155</v>
      </c>
      <c r="Y237" s="200">
        <f t="shared" si="15"/>
        <v>0.34470146819019154</v>
      </c>
      <c r="Z237" s="269">
        <f t="shared" si="16"/>
        <v>344701.46819019155</v>
      </c>
      <c r="AA237" s="200">
        <f t="shared" si="17"/>
        <v>0.34470146819019154</v>
      </c>
      <c r="AB237" s="255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</row>
    <row r="238" spans="1:48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19"/>
        <v>354996.74850506894</v>
      </c>
      <c r="Q238" s="196"/>
      <c r="R238" s="196"/>
      <c r="S238" s="196"/>
      <c r="T238" s="224"/>
      <c r="U238" s="200"/>
      <c r="V238" s="196"/>
      <c r="W238" s="196"/>
      <c r="X238" s="196">
        <f t="shared" si="14"/>
        <v>354996.74850506894</v>
      </c>
      <c r="Y238" s="200">
        <f t="shared" si="15"/>
        <v>0.35499674850506896</v>
      </c>
      <c r="Z238" s="269">
        <f t="shared" si="16"/>
        <v>354996.74850506894</v>
      </c>
      <c r="AA238" s="200">
        <f t="shared" si="17"/>
        <v>0.35499674850506896</v>
      </c>
      <c r="AB238" s="255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</row>
    <row r="239" spans="1:48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19"/>
        <v>375514.5847931233</v>
      </c>
      <c r="Q239" s="196"/>
      <c r="R239" s="196"/>
      <c r="S239" s="196"/>
      <c r="T239" s="224"/>
      <c r="U239" s="200"/>
      <c r="V239" s="196"/>
      <c r="W239" s="196"/>
      <c r="X239" s="196">
        <f t="shared" si="14"/>
        <v>375514.5847931233</v>
      </c>
      <c r="Y239" s="200">
        <f t="shared" si="15"/>
        <v>0.37551458479312327</v>
      </c>
      <c r="Z239" s="269">
        <f t="shared" si="16"/>
        <v>375514.5847931233</v>
      </c>
      <c r="AA239" s="200">
        <f t="shared" si="17"/>
        <v>0.37551458479312327</v>
      </c>
      <c r="AB239" s="255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</row>
    <row r="240" spans="1:48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19"/>
        <v>374957.79159466201</v>
      </c>
      <c r="Q240" s="196"/>
      <c r="R240" s="196"/>
      <c r="S240" s="196"/>
      <c r="T240" s="224"/>
      <c r="U240" s="200"/>
      <c r="V240" s="196"/>
      <c r="W240" s="196"/>
      <c r="X240" s="196">
        <f t="shared" si="14"/>
        <v>374957.79159466201</v>
      </c>
      <c r="Y240" s="200">
        <f t="shared" si="15"/>
        <v>0.37495779159466203</v>
      </c>
      <c r="Z240" s="269">
        <f t="shared" si="16"/>
        <v>374957.79159466201</v>
      </c>
      <c r="AA240" s="200">
        <f t="shared" si="17"/>
        <v>0.37495779159466203</v>
      </c>
      <c r="AB240" s="255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</row>
    <row r="241" spans="1:48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19"/>
        <v>386815.84843138326</v>
      </c>
      <c r="Q241" s="196"/>
      <c r="R241" s="196"/>
      <c r="S241" s="196"/>
      <c r="T241" s="224"/>
      <c r="U241" s="200"/>
      <c r="V241" s="196"/>
      <c r="W241" s="196"/>
      <c r="X241" s="196">
        <f t="shared" si="14"/>
        <v>386815.84843138326</v>
      </c>
      <c r="Y241" s="200">
        <f t="shared" si="15"/>
        <v>0.38681584843138328</v>
      </c>
      <c r="Z241" s="269">
        <f t="shared" si="16"/>
        <v>386815.84843138326</v>
      </c>
      <c r="AA241" s="200">
        <f t="shared" si="17"/>
        <v>0.38681584843138328</v>
      </c>
      <c r="AB241" s="255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</row>
    <row r="242" spans="1:48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19"/>
        <v>395381.26122414612</v>
      </c>
      <c r="Q242" s="196"/>
      <c r="R242" s="196"/>
      <c r="S242" s="196"/>
      <c r="T242" s="224"/>
      <c r="U242" s="200"/>
      <c r="V242" s="196"/>
      <c r="W242" s="196"/>
      <c r="X242" s="196">
        <f t="shared" si="14"/>
        <v>395381.26122414612</v>
      </c>
      <c r="Y242" s="200">
        <f t="shared" si="15"/>
        <v>0.39538126122414613</v>
      </c>
      <c r="Z242" s="269">
        <f t="shared" si="16"/>
        <v>395381.26122414612</v>
      </c>
      <c r="AA242" s="200">
        <f t="shared" si="17"/>
        <v>0.39538126122414613</v>
      </c>
      <c r="AB242" s="255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</row>
    <row r="243" spans="1:48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19"/>
        <v>349123.53409961634</v>
      </c>
      <c r="Q243" s="196"/>
      <c r="R243" s="196"/>
      <c r="S243" s="196"/>
      <c r="T243" s="224"/>
      <c r="U243" s="200"/>
      <c r="V243" s="196"/>
      <c r="W243" s="196"/>
      <c r="X243" s="196">
        <f t="shared" si="14"/>
        <v>349123.53409961634</v>
      </c>
      <c r="Y243" s="200">
        <f t="shared" si="15"/>
        <v>0.34912353409961633</v>
      </c>
      <c r="Z243" s="269">
        <f t="shared" si="16"/>
        <v>349123.53409961634</v>
      </c>
      <c r="AA243" s="200">
        <f t="shared" si="17"/>
        <v>0.34912353409961633</v>
      </c>
      <c r="AB243" s="255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</row>
    <row r="244" spans="1:48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19"/>
        <v>341001.73254230316</v>
      </c>
      <c r="Q244" s="196"/>
      <c r="R244" s="196"/>
      <c r="S244" s="196"/>
      <c r="T244" s="224"/>
      <c r="U244" s="200"/>
      <c r="V244" s="196"/>
      <c r="W244" s="196"/>
      <c r="X244" s="196">
        <f t="shared" si="14"/>
        <v>341001.73254230316</v>
      </c>
      <c r="Y244" s="200">
        <f t="shared" si="15"/>
        <v>0.34100173254230315</v>
      </c>
      <c r="Z244" s="269">
        <f t="shared" si="16"/>
        <v>341001.73254230316</v>
      </c>
      <c r="AA244" s="200">
        <f t="shared" si="17"/>
        <v>0.34100173254230315</v>
      </c>
      <c r="AB244" s="255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  <c r="AV244" s="241"/>
    </row>
    <row r="245" spans="1:48" ht="19.5" customHeight="1">
      <c r="A245" s="218" t="s">
        <v>334</v>
      </c>
      <c r="B245" s="272">
        <v>173.11000100000001</v>
      </c>
      <c r="C245" s="273">
        <v>173.30999800000001</v>
      </c>
      <c r="D245" s="273">
        <v>143.46000699999999</v>
      </c>
      <c r="E245" s="273">
        <v>154.259995</v>
      </c>
      <c r="F245" s="273">
        <v>148.838852</v>
      </c>
      <c r="G245" s="273">
        <v>1395544900</v>
      </c>
      <c r="H245" s="275" t="s">
        <v>334</v>
      </c>
      <c r="I245" s="273">
        <v>21.34</v>
      </c>
      <c r="J245" s="273">
        <v>21.385000000000002</v>
      </c>
      <c r="K245" s="273">
        <v>14.61</v>
      </c>
      <c r="L245" s="273">
        <v>16.797501</v>
      </c>
      <c r="M245" s="273">
        <v>16.645899</v>
      </c>
      <c r="N245" s="273">
        <v>217454400</v>
      </c>
      <c r="O245" s="273"/>
      <c r="P245" s="196">
        <f t="shared" si="19"/>
        <v>309668.59318730538</v>
      </c>
      <c r="Q245" s="196"/>
      <c r="R245" s="196"/>
      <c r="S245" s="196"/>
      <c r="T245" s="274">
        <f>(P245-P233)/P233</f>
        <v>-0.10811416561570308</v>
      </c>
      <c r="U245" s="200"/>
      <c r="V245" s="196"/>
      <c r="W245" s="196"/>
      <c r="X245" s="196">
        <f t="shared" si="14"/>
        <v>309668.59318730538</v>
      </c>
      <c r="Y245" s="200">
        <f t="shared" si="15"/>
        <v>0.30966859318730539</v>
      </c>
      <c r="Z245" s="269">
        <f t="shared" si="16"/>
        <v>309668.59318730538</v>
      </c>
      <c r="AA245" s="200">
        <f t="shared" si="17"/>
        <v>0.30966859318730539</v>
      </c>
      <c r="AB245" s="255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</row>
    <row r="246" spans="1:48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19"/>
        <v>321018.10459445033</v>
      </c>
      <c r="Q246" s="196"/>
      <c r="R246" s="196"/>
      <c r="S246" s="196"/>
      <c r="T246" s="224"/>
      <c r="U246" s="200"/>
      <c r="V246" s="196"/>
      <c r="W246" s="196"/>
      <c r="X246" s="196">
        <f t="shared" si="14"/>
        <v>321018.10459445033</v>
      </c>
      <c r="Y246" s="200">
        <f t="shared" si="15"/>
        <v>0.32101810459445035</v>
      </c>
      <c r="Z246" s="269">
        <f t="shared" si="16"/>
        <v>321018.10459445033</v>
      </c>
      <c r="AA246" s="200">
        <f t="shared" si="17"/>
        <v>0.32101810459445035</v>
      </c>
      <c r="AB246" s="255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</row>
    <row r="247" spans="1:48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19"/>
        <v>356029.40759210614</v>
      </c>
      <c r="Q247" s="196"/>
      <c r="R247" s="196"/>
      <c r="S247" s="196"/>
      <c r="T247" s="224"/>
      <c r="U247" s="200"/>
      <c r="V247" s="196"/>
      <c r="W247" s="196"/>
      <c r="X247" s="196">
        <f t="shared" si="14"/>
        <v>356029.40759210614</v>
      </c>
      <c r="Y247" s="200">
        <f t="shared" si="15"/>
        <v>0.35602940759210616</v>
      </c>
      <c r="Z247" s="269">
        <f t="shared" si="16"/>
        <v>356029.40759210614</v>
      </c>
      <c r="AA247" s="200">
        <f t="shared" si="17"/>
        <v>0.35602940759210616</v>
      </c>
      <c r="AB247" s="255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</row>
    <row r="248" spans="1:48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19"/>
        <v>360283.35989201401</v>
      </c>
      <c r="Q248" s="196"/>
      <c r="R248" s="196"/>
      <c r="S248" s="196"/>
      <c r="T248" s="224"/>
      <c r="U248" s="200"/>
      <c r="V248" s="196"/>
      <c r="W248" s="196"/>
      <c r="X248" s="196">
        <f t="shared" si="14"/>
        <v>360283.35989201401</v>
      </c>
      <c r="Y248" s="200">
        <f t="shared" si="15"/>
        <v>0.36028335989201399</v>
      </c>
      <c r="Z248" s="269">
        <f t="shared" si="16"/>
        <v>360283.35989201401</v>
      </c>
      <c r="AA248" s="200">
        <f t="shared" si="17"/>
        <v>0.36028335989201399</v>
      </c>
      <c r="AB248" s="255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</row>
    <row r="249" spans="1:48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19"/>
        <v>382934.88020482851</v>
      </c>
      <c r="Q249" s="196"/>
      <c r="R249" s="196"/>
      <c r="S249" s="196"/>
      <c r="T249" s="224"/>
      <c r="U249" s="200"/>
      <c r="V249" s="196"/>
      <c r="W249" s="196"/>
      <c r="X249" s="196">
        <f t="shared" si="14"/>
        <v>382934.88020482851</v>
      </c>
      <c r="Y249" s="200">
        <f t="shared" si="15"/>
        <v>0.38293488020482852</v>
      </c>
      <c r="Z249" s="269">
        <f t="shared" si="16"/>
        <v>382934.88020482851</v>
      </c>
      <c r="AA249" s="200">
        <f t="shared" si="17"/>
        <v>0.38293488020482852</v>
      </c>
      <c r="AB249" s="255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</row>
    <row r="250" spans="1:48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19"/>
        <v>366651.5511419645</v>
      </c>
      <c r="Q250" s="196"/>
      <c r="R250" s="196"/>
      <c r="S250" s="196"/>
      <c r="T250" s="224"/>
      <c r="U250" s="200"/>
      <c r="V250" s="196"/>
      <c r="W250" s="196"/>
      <c r="X250" s="196">
        <f t="shared" si="14"/>
        <v>366651.5511419645</v>
      </c>
      <c r="Y250" s="200">
        <f t="shared" si="15"/>
        <v>0.36665155114196452</v>
      </c>
      <c r="Z250" s="269">
        <f t="shared" si="16"/>
        <v>366651.5511419645</v>
      </c>
      <c r="AA250" s="200">
        <f t="shared" si="17"/>
        <v>0.36665155114196452</v>
      </c>
      <c r="AB250" s="255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  <c r="AV250" s="241"/>
    </row>
    <row r="251" spans="1:48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19"/>
        <v>355284.56881480059</v>
      </c>
      <c r="Q251" s="196"/>
      <c r="R251" s="196"/>
      <c r="S251" s="196"/>
      <c r="T251" s="224"/>
      <c r="U251" s="200"/>
      <c r="V251" s="196"/>
      <c r="W251" s="196"/>
      <c r="X251" s="196">
        <f t="shared" si="14"/>
        <v>355284.56881480059</v>
      </c>
      <c r="Y251" s="200">
        <f t="shared" si="15"/>
        <v>0.35528456881480058</v>
      </c>
      <c r="Z251" s="269">
        <f t="shared" si="16"/>
        <v>355284.56881480059</v>
      </c>
      <c r="AA251" s="200">
        <f t="shared" si="17"/>
        <v>0.35528456881480058</v>
      </c>
      <c r="AB251" s="255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</row>
    <row r="252" spans="1:48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19"/>
        <v>393728.30744673254</v>
      </c>
      <c r="Q252" s="196"/>
      <c r="R252" s="196"/>
      <c r="S252" s="196"/>
      <c r="T252" s="224"/>
      <c r="U252" s="200"/>
      <c r="V252" s="196"/>
      <c r="W252" s="196"/>
      <c r="X252" s="196">
        <f t="shared" si="14"/>
        <v>393728.30744673254</v>
      </c>
      <c r="Y252" s="200">
        <f t="shared" si="15"/>
        <v>0.39372830744673254</v>
      </c>
      <c r="Z252" s="269">
        <f t="shared" si="16"/>
        <v>393728.30744673254</v>
      </c>
      <c r="AA252" s="200">
        <f t="shared" si="17"/>
        <v>0.39372830744673254</v>
      </c>
      <c r="AB252" s="255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</row>
    <row r="253" spans="1:48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19"/>
        <v>372874.7370946802</v>
      </c>
      <c r="Q253" s="196"/>
      <c r="R253" s="196"/>
      <c r="S253" s="196"/>
      <c r="T253" s="224"/>
      <c r="U253" s="200"/>
      <c r="V253" s="196"/>
      <c r="W253" s="196"/>
      <c r="X253" s="196">
        <f t="shared" si="14"/>
        <v>372874.7370946802</v>
      </c>
      <c r="Y253" s="200">
        <f t="shared" si="15"/>
        <v>0.37287473709468022</v>
      </c>
      <c r="Z253" s="269">
        <f t="shared" si="16"/>
        <v>372874.7370946802</v>
      </c>
      <c r="AA253" s="200">
        <f t="shared" si="17"/>
        <v>0.37287473709468022</v>
      </c>
      <c r="AB253" s="255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</row>
    <row r="254" spans="1:48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19"/>
        <v>383338.98839343886</v>
      </c>
      <c r="Q254" s="196"/>
      <c r="R254" s="196"/>
      <c r="S254" s="196"/>
      <c r="T254" s="224"/>
      <c r="U254" s="200"/>
      <c r="V254" s="196"/>
      <c r="W254" s="196"/>
      <c r="X254" s="196">
        <f t="shared" si="14"/>
        <v>383338.98839343886</v>
      </c>
      <c r="Y254" s="200">
        <f t="shared" si="15"/>
        <v>0.38333898839343888</v>
      </c>
      <c r="Z254" s="269">
        <f t="shared" si="16"/>
        <v>383338.98839343886</v>
      </c>
      <c r="AA254" s="200">
        <f t="shared" si="17"/>
        <v>0.38333898839343888</v>
      </c>
      <c r="AB254" s="255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</row>
    <row r="255" spans="1:48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19"/>
        <v>375021.96722922369</v>
      </c>
      <c r="Q255" s="196"/>
      <c r="R255" s="196"/>
      <c r="S255" s="196"/>
      <c r="T255" s="224"/>
      <c r="U255" s="200"/>
      <c r="V255" s="196"/>
      <c r="W255" s="196"/>
      <c r="X255" s="196">
        <f t="shared" si="14"/>
        <v>375021.96722922369</v>
      </c>
      <c r="Y255" s="200">
        <f t="shared" si="15"/>
        <v>0.37502196722922371</v>
      </c>
      <c r="Z255" s="269">
        <f t="shared" si="16"/>
        <v>375021.96722922369</v>
      </c>
      <c r="AA255" s="200">
        <f t="shared" si="17"/>
        <v>0.37502196722922371</v>
      </c>
      <c r="AB255" s="255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</row>
    <row r="256" spans="1:48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19"/>
        <v>405965.00424522214</v>
      </c>
      <c r="Q256" s="196"/>
      <c r="R256" s="196"/>
      <c r="S256" s="196"/>
      <c r="T256" s="224"/>
      <c r="U256" s="200"/>
      <c r="V256" s="196"/>
      <c r="W256" s="196"/>
      <c r="X256" s="196">
        <f t="shared" si="14"/>
        <v>405965.00424522214</v>
      </c>
      <c r="Y256" s="200">
        <f t="shared" si="15"/>
        <v>0.40596500424522214</v>
      </c>
      <c r="Z256" s="269">
        <f t="shared" si="16"/>
        <v>405965.00424522214</v>
      </c>
      <c r="AA256" s="200">
        <f t="shared" si="17"/>
        <v>0.40596500424522214</v>
      </c>
      <c r="AB256" s="255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</row>
    <row r="257" spans="1:48" ht="19.5" customHeight="1">
      <c r="A257" s="218" t="s">
        <v>346</v>
      </c>
      <c r="B257" s="272">
        <v>205.11000100000001</v>
      </c>
      <c r="C257" s="273">
        <v>214.55999800000001</v>
      </c>
      <c r="D257" s="273">
        <v>199.229996</v>
      </c>
      <c r="E257" s="273">
        <v>212.61000100000001</v>
      </c>
      <c r="F257" s="273">
        <v>206.97178600000001</v>
      </c>
      <c r="G257" s="273">
        <v>429951100</v>
      </c>
      <c r="H257" s="275" t="s">
        <v>346</v>
      </c>
      <c r="I257" s="273">
        <v>28.337499999999999</v>
      </c>
      <c r="J257" s="273">
        <v>31.047501</v>
      </c>
      <c r="K257" s="273">
        <v>26.717500999999999</v>
      </c>
      <c r="L257" s="273">
        <v>30.4725</v>
      </c>
      <c r="M257" s="273">
        <v>30.252146</v>
      </c>
      <c r="N257" s="273">
        <v>74275600</v>
      </c>
      <c r="O257" s="273"/>
      <c r="P257" s="196">
        <f t="shared" si="19"/>
        <v>407584.9860462682</v>
      </c>
      <c r="Q257" s="196"/>
      <c r="R257" s="196"/>
      <c r="S257" s="196"/>
      <c r="T257" s="274">
        <f>(P257-P245)/P245</f>
        <v>0.31619736393395681</v>
      </c>
      <c r="U257" s="200"/>
      <c r="V257" s="196"/>
      <c r="W257" s="196"/>
      <c r="X257" s="196">
        <f t="shared" si="14"/>
        <v>407584.9860462682</v>
      </c>
      <c r="Y257" s="200">
        <f t="shared" si="15"/>
        <v>0.40758498604626819</v>
      </c>
      <c r="Z257" s="269">
        <f t="shared" si="16"/>
        <v>407584.9860462682</v>
      </c>
      <c r="AA257" s="200">
        <f t="shared" si="17"/>
        <v>0.40758498604626819</v>
      </c>
      <c r="AB257" s="255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</row>
    <row r="258" spans="1:48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19"/>
        <v>432534.21278516494</v>
      </c>
      <c r="Q258" s="196"/>
      <c r="R258" s="196"/>
      <c r="S258" s="196"/>
      <c r="T258" s="224"/>
      <c r="U258" s="200"/>
      <c r="V258" s="196"/>
      <c r="W258" s="196"/>
      <c r="X258" s="196">
        <f t="shared" si="14"/>
        <v>432534.21278516494</v>
      </c>
      <c r="Y258" s="200">
        <f t="shared" si="15"/>
        <v>0.43253421278516496</v>
      </c>
      <c r="Z258" s="269">
        <f t="shared" si="16"/>
        <v>432534.21278516494</v>
      </c>
      <c r="AA258" s="200">
        <f t="shared" si="17"/>
        <v>0.43253421278516496</v>
      </c>
      <c r="AB258" s="255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</row>
    <row r="259" spans="1:48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19"/>
        <v>402193.5955990061</v>
      </c>
      <c r="Q259" s="196"/>
      <c r="R259" s="196"/>
      <c r="S259" s="196"/>
      <c r="T259" s="224"/>
      <c r="U259" s="200"/>
      <c r="V259" s="196"/>
      <c r="W259" s="196"/>
      <c r="X259" s="196">
        <f t="shared" si="14"/>
        <v>402193.5955990061</v>
      </c>
      <c r="Y259" s="200">
        <f t="shared" si="15"/>
        <v>0.40219359559900608</v>
      </c>
      <c r="Z259" s="269">
        <f t="shared" si="16"/>
        <v>402193.5955990061</v>
      </c>
      <c r="AA259" s="200">
        <f t="shared" si="17"/>
        <v>0.40219359559900608</v>
      </c>
      <c r="AB259" s="255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</row>
    <row r="260" spans="1:48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19"/>
        <v>333065.06657374499</v>
      </c>
      <c r="Q260" s="196"/>
      <c r="R260" s="196"/>
      <c r="S260" s="196"/>
      <c r="T260" s="224"/>
      <c r="U260" s="200"/>
      <c r="V260" s="196"/>
      <c r="W260" s="196"/>
      <c r="X260" s="196">
        <f t="shared" si="14"/>
        <v>333065.06657374499</v>
      </c>
      <c r="Y260" s="200">
        <f t="shared" si="15"/>
        <v>0.33306506657374502</v>
      </c>
      <c r="Z260" s="269">
        <f t="shared" si="16"/>
        <v>333065.06657374499</v>
      </c>
      <c r="AA260" s="200">
        <f t="shared" si="17"/>
        <v>0.33306506657374502</v>
      </c>
      <c r="AB260" s="255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</row>
    <row r="261" spans="1:48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19"/>
        <v>363567.98336810654</v>
      </c>
      <c r="Q261" s="196"/>
      <c r="R261" s="196"/>
      <c r="S261" s="196"/>
      <c r="T261" s="224"/>
      <c r="U261" s="200"/>
      <c r="V261" s="196"/>
      <c r="W261" s="196"/>
      <c r="X261" s="196">
        <f t="shared" si="14"/>
        <v>363567.98336810654</v>
      </c>
      <c r="Y261" s="200">
        <f t="shared" si="15"/>
        <v>0.36356798336810653</v>
      </c>
      <c r="Z261" s="269">
        <f t="shared" si="16"/>
        <v>363567.98336810654</v>
      </c>
      <c r="AA261" s="200">
        <f t="shared" si="17"/>
        <v>0.36356798336810653</v>
      </c>
      <c r="AB261" s="255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</row>
    <row r="262" spans="1:48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19"/>
        <v>422730.49360336299</v>
      </c>
      <c r="Q262" s="196"/>
      <c r="R262" s="196"/>
      <c r="S262" s="196"/>
      <c r="T262" s="224"/>
      <c r="U262" s="200"/>
      <c r="V262" s="196"/>
      <c r="W262" s="196"/>
      <c r="X262" s="196">
        <f t="shared" si="14"/>
        <v>422730.49360336299</v>
      </c>
      <c r="Y262" s="200">
        <f t="shared" si="15"/>
        <v>0.42273049360336301</v>
      </c>
      <c r="Z262" s="269">
        <f t="shared" si="16"/>
        <v>422730.49360336299</v>
      </c>
      <c r="AA262" s="200">
        <f t="shared" si="17"/>
        <v>0.42273049360336301</v>
      </c>
      <c r="AB262" s="255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</row>
    <row r="263" spans="1:48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19"/>
        <v>461811.11892678658</v>
      </c>
      <c r="Q263" s="196"/>
      <c r="R263" s="196"/>
      <c r="S263" s="196"/>
      <c r="T263" s="224"/>
      <c r="U263" s="200"/>
      <c r="V263" s="196"/>
      <c r="W263" s="196"/>
      <c r="X263" s="196">
        <f t="shared" si="14"/>
        <v>461811.11892678658</v>
      </c>
      <c r="Y263" s="200">
        <f t="shared" si="15"/>
        <v>0.46181111892678661</v>
      </c>
      <c r="Z263" s="269">
        <f t="shared" si="16"/>
        <v>461811.11892678658</v>
      </c>
      <c r="AA263" s="200">
        <f t="shared" si="17"/>
        <v>0.46181111892678661</v>
      </c>
      <c r="AB263" s="255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</row>
    <row r="264" spans="1:48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19"/>
        <v>491288.32402369351</v>
      </c>
      <c r="Q264" s="196"/>
      <c r="R264" s="196"/>
      <c r="S264" s="196"/>
      <c r="T264" s="224"/>
      <c r="U264" s="200"/>
      <c r="V264" s="196"/>
      <c r="W264" s="196"/>
      <c r="X264" s="196">
        <f t="shared" si="14"/>
        <v>491288.32402369351</v>
      </c>
      <c r="Y264" s="200">
        <f t="shared" si="15"/>
        <v>0.49128832402369349</v>
      </c>
      <c r="Z264" s="269">
        <f t="shared" si="16"/>
        <v>491288.32402369351</v>
      </c>
      <c r="AA264" s="200">
        <f t="shared" si="17"/>
        <v>0.49128832402369349</v>
      </c>
      <c r="AB264" s="255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</row>
    <row r="265" spans="1:48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19"/>
        <v>524517.68896900967</v>
      </c>
      <c r="Q265" s="196"/>
      <c r="R265" s="196"/>
      <c r="S265" s="196"/>
      <c r="T265" s="224"/>
      <c r="U265" s="200"/>
      <c r="V265" s="196"/>
      <c r="W265" s="196"/>
      <c r="X265" s="196">
        <f t="shared" si="14"/>
        <v>524517.68896900967</v>
      </c>
      <c r="Y265" s="200">
        <f t="shared" si="15"/>
        <v>0.52451768896900963</v>
      </c>
      <c r="Z265" s="269">
        <f t="shared" si="16"/>
        <v>524517.68896900967</v>
      </c>
      <c r="AA265" s="200">
        <f t="shared" si="17"/>
        <v>0.52451768896900963</v>
      </c>
      <c r="AB265" s="255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</row>
    <row r="266" spans="1:48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19"/>
        <v>513891.98364573374</v>
      </c>
      <c r="Q266" s="196"/>
      <c r="R266" s="196"/>
      <c r="S266" s="196"/>
      <c r="T266" s="224"/>
      <c r="U266" s="200"/>
      <c r="V266" s="196"/>
      <c r="W266" s="196"/>
      <c r="X266" s="196">
        <f t="shared" si="14"/>
        <v>513891.98364573374</v>
      </c>
      <c r="Y266" s="200">
        <f t="shared" si="15"/>
        <v>0.51389198364573374</v>
      </c>
      <c r="Z266" s="269">
        <f t="shared" si="16"/>
        <v>513891.98364573374</v>
      </c>
      <c r="AA266" s="200">
        <f t="shared" si="17"/>
        <v>0.51389198364573374</v>
      </c>
      <c r="AB266" s="255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</row>
    <row r="267" spans="1:48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19"/>
        <v>525976.03674400784</v>
      </c>
      <c r="Q267" s="196"/>
      <c r="R267" s="196"/>
      <c r="S267" s="196"/>
      <c r="T267" s="224"/>
      <c r="U267" s="200"/>
      <c r="V267" s="196"/>
      <c r="W267" s="196"/>
      <c r="X267" s="196">
        <f t="shared" si="14"/>
        <v>525976.03674400784</v>
      </c>
      <c r="Y267" s="200">
        <f t="shared" si="15"/>
        <v>0.52597603674400784</v>
      </c>
      <c r="Z267" s="269">
        <f t="shared" si="16"/>
        <v>525976.03674400784</v>
      </c>
      <c r="AA267" s="200">
        <f t="shared" si="17"/>
        <v>0.52597603674400784</v>
      </c>
      <c r="AB267" s="255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</row>
    <row r="268" spans="1:48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19"/>
        <v>524112.41512863134</v>
      </c>
      <c r="Q268" s="196"/>
      <c r="R268" s="196"/>
      <c r="S268" s="196"/>
      <c r="T268" s="224"/>
      <c r="U268" s="200"/>
      <c r="V268" s="196"/>
      <c r="W268" s="196"/>
      <c r="X268" s="196">
        <f t="shared" si="14"/>
        <v>524112.41512863134</v>
      </c>
      <c r="Y268" s="200">
        <f t="shared" si="15"/>
        <v>0.52411241512863138</v>
      </c>
      <c r="Z268" s="269">
        <f t="shared" si="16"/>
        <v>524112.41512863134</v>
      </c>
      <c r="AA268" s="200">
        <f t="shared" si="17"/>
        <v>0.52411241512863138</v>
      </c>
      <c r="AB268" s="255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</row>
    <row r="269" spans="1:48" ht="19.5" customHeight="1">
      <c r="A269" s="218" t="s">
        <v>358</v>
      </c>
      <c r="B269" s="272">
        <v>301.97000100000002</v>
      </c>
      <c r="C269" s="273">
        <v>314.69000199999999</v>
      </c>
      <c r="D269" s="273">
        <v>298.08999599999999</v>
      </c>
      <c r="E269" s="273">
        <v>313.73998999999998</v>
      </c>
      <c r="F269" s="273">
        <v>307.26773100000003</v>
      </c>
      <c r="G269" s="273">
        <v>569870600</v>
      </c>
      <c r="H269" s="275" t="s">
        <v>358</v>
      </c>
      <c r="I269" s="273">
        <v>53.255001</v>
      </c>
      <c r="J269" s="273">
        <v>57.959999000000003</v>
      </c>
      <c r="K269" s="273">
        <v>51.880001</v>
      </c>
      <c r="L269" s="273">
        <v>57.555</v>
      </c>
      <c r="M269" s="273">
        <v>57.168526</v>
      </c>
      <c r="N269" s="273">
        <v>56182800</v>
      </c>
      <c r="O269" s="273"/>
      <c r="P269" s="196">
        <f t="shared" si="19"/>
        <v>583540.16235546023</v>
      </c>
      <c r="Q269" s="196"/>
      <c r="R269" s="196"/>
      <c r="S269" s="196"/>
      <c r="T269" s="274">
        <f>(P269-P257)/P257</f>
        <v>0.43170181025563575</v>
      </c>
      <c r="U269" s="200"/>
      <c r="V269" s="196"/>
      <c r="W269" s="196"/>
      <c r="X269" s="196">
        <f t="shared" si="14"/>
        <v>583540.16235546023</v>
      </c>
      <c r="Y269" s="200">
        <f t="shared" si="15"/>
        <v>0.58354016235546025</v>
      </c>
      <c r="Z269" s="269">
        <f t="shared" si="16"/>
        <v>583540.16235546023</v>
      </c>
      <c r="AA269" s="200">
        <f t="shared" si="17"/>
        <v>0.58354016235546025</v>
      </c>
      <c r="AB269" s="255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</row>
    <row r="270" spans="1:48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19"/>
        <v>595752.85445962509</v>
      </c>
      <c r="Q270" s="196"/>
      <c r="R270" s="196"/>
      <c r="S270" s="196"/>
      <c r="T270" s="224"/>
      <c r="U270" s="200"/>
      <c r="V270" s="196"/>
      <c r="W270" s="196"/>
      <c r="X270" s="196">
        <f t="shared" si="14"/>
        <v>595752.85445962509</v>
      </c>
      <c r="Y270" s="200">
        <f t="shared" si="15"/>
        <v>0.59575285445962511</v>
      </c>
      <c r="Z270" s="269">
        <f t="shared" si="16"/>
        <v>595752.85445962509</v>
      </c>
      <c r="AA270" s="200">
        <f t="shared" si="17"/>
        <v>0.59575285445962511</v>
      </c>
      <c r="AB270" s="255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</row>
    <row r="271" spans="1:48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19"/>
        <v>605213.3864866622</v>
      </c>
      <c r="Q271" s="196"/>
      <c r="R271" s="196"/>
      <c r="S271" s="196"/>
      <c r="T271" s="224"/>
      <c r="U271" s="200"/>
      <c r="V271" s="196"/>
      <c r="W271" s="196"/>
      <c r="X271" s="196">
        <f t="shared" si="14"/>
        <v>605213.3864866622</v>
      </c>
      <c r="Y271" s="200">
        <f t="shared" si="15"/>
        <v>0.60521338648666223</v>
      </c>
      <c r="Z271" s="269">
        <f t="shared" si="16"/>
        <v>605213.3864866622</v>
      </c>
      <c r="AA271" s="200">
        <f t="shared" si="17"/>
        <v>0.60521338648666223</v>
      </c>
      <c r="AB271" s="255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</row>
    <row r="272" spans="1:48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19"/>
        <v>577401.54672009754</v>
      </c>
      <c r="Q272" s="196"/>
      <c r="R272" s="196"/>
      <c r="S272" s="196"/>
      <c r="T272" s="224"/>
      <c r="U272" s="200"/>
      <c r="V272" s="196"/>
      <c r="W272" s="196"/>
      <c r="X272" s="196">
        <f t="shared" si="14"/>
        <v>577401.54672009754</v>
      </c>
      <c r="Y272" s="200">
        <f t="shared" si="15"/>
        <v>0.57740154672009758</v>
      </c>
      <c r="Z272" s="269">
        <f t="shared" si="16"/>
        <v>577401.54672009754</v>
      </c>
      <c r="AA272" s="200">
        <f t="shared" si="17"/>
        <v>0.57740154672009758</v>
      </c>
      <c r="AB272" s="255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</row>
    <row r="273" spans="1:48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19"/>
        <v>624962.96729654062</v>
      </c>
      <c r="Q273" s="196"/>
      <c r="R273" s="196"/>
      <c r="S273" s="196"/>
      <c r="T273" s="224"/>
      <c r="U273" s="200"/>
      <c r="V273" s="196"/>
      <c r="W273" s="196"/>
      <c r="X273" s="196">
        <f t="shared" si="14"/>
        <v>624962.96729654062</v>
      </c>
      <c r="Y273" s="200">
        <f t="shared" si="15"/>
        <v>0.62496296729654066</v>
      </c>
      <c r="Z273" s="269">
        <f t="shared" si="16"/>
        <v>624962.96729654062</v>
      </c>
      <c r="AA273" s="200">
        <f t="shared" si="17"/>
        <v>0.62496296729654066</v>
      </c>
      <c r="AB273" s="255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  <c r="AV273" s="241"/>
    </row>
    <row r="274" spans="1:48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19"/>
        <v>610112.08519747749</v>
      </c>
      <c r="Q274" s="196"/>
      <c r="R274" s="196"/>
      <c r="S274" s="196"/>
      <c r="T274" s="224"/>
      <c r="U274" s="200"/>
      <c r="V274" s="196"/>
      <c r="W274" s="196"/>
      <c r="X274" s="196">
        <f t="shared" si="14"/>
        <v>610112.08519747749</v>
      </c>
      <c r="Y274" s="200">
        <f t="shared" si="15"/>
        <v>0.61011208519747751</v>
      </c>
      <c r="Z274" s="269">
        <f t="shared" si="16"/>
        <v>610112.08519747749</v>
      </c>
      <c r="AA274" s="200">
        <f t="shared" si="17"/>
        <v>0.61011208519747751</v>
      </c>
      <c r="AB274" s="255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</row>
    <row r="275" spans="1:48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19"/>
        <v>632154.83560711762</v>
      </c>
      <c r="Q275" s="196"/>
      <c r="R275" s="196"/>
      <c r="S275" s="196"/>
      <c r="T275" s="224"/>
      <c r="U275" s="200"/>
      <c r="V275" s="196"/>
      <c r="W275" s="196"/>
      <c r="X275" s="196">
        <f t="shared" ref="X275:X307" si="94">P275+Q275+R275</f>
        <v>632154.83560711762</v>
      </c>
      <c r="Y275" s="200">
        <f t="shared" ref="Y275:Y307" si="95">X275/1000000</f>
        <v>0.6321548356071176</v>
      </c>
      <c r="Z275" s="269">
        <f t="shared" ref="Z275:Z307" si="96">SUM(P275:S275)</f>
        <v>632154.83560711762</v>
      </c>
      <c r="AA275" s="200">
        <f t="shared" ref="AA275:AA307" si="97">Z275/1000000</f>
        <v>0.6321548356071176</v>
      </c>
      <c r="AB275" s="255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</row>
    <row r="276" spans="1:48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98">(P275*D276/D275)-($S$8/12)</f>
        <v>676241.80992170831</v>
      </c>
      <c r="Q276" s="196"/>
      <c r="R276" s="196"/>
      <c r="S276" s="196"/>
      <c r="T276" s="224"/>
      <c r="U276" s="200"/>
      <c r="V276" s="196"/>
      <c r="W276" s="196"/>
      <c r="X276" s="196">
        <f t="shared" si="94"/>
        <v>676241.80992170831</v>
      </c>
      <c r="Y276" s="200">
        <f t="shared" si="95"/>
        <v>0.67624180992170835</v>
      </c>
      <c r="Z276" s="269">
        <f t="shared" si="96"/>
        <v>676241.80992170831</v>
      </c>
      <c r="AA276" s="200">
        <f t="shared" si="97"/>
        <v>0.67624180992170835</v>
      </c>
      <c r="AB276" s="255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</row>
    <row r="277" spans="1:48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98"/>
        <v>689788.82018182345</v>
      </c>
      <c r="Q277" s="196"/>
      <c r="R277" s="196"/>
      <c r="S277" s="196"/>
      <c r="T277" s="224"/>
      <c r="U277" s="200"/>
      <c r="V277" s="196"/>
      <c r="W277" s="196"/>
      <c r="X277" s="196">
        <f t="shared" si="94"/>
        <v>689788.82018182345</v>
      </c>
      <c r="Y277" s="200">
        <f t="shared" si="95"/>
        <v>0.68978882018182341</v>
      </c>
      <c r="Z277" s="269">
        <f t="shared" si="96"/>
        <v>689788.82018182345</v>
      </c>
      <c r="AA277" s="200">
        <f t="shared" si="97"/>
        <v>0.68978882018182341</v>
      </c>
      <c r="AB277" s="255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</row>
    <row r="278" spans="1:48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98"/>
        <v>682641.5842068647</v>
      </c>
      <c r="Q278" s="196"/>
      <c r="R278" s="196"/>
      <c r="S278" s="196"/>
      <c r="T278" s="224"/>
      <c r="U278" s="200"/>
      <c r="V278" s="196"/>
      <c r="W278" s="196"/>
      <c r="X278" s="196">
        <f t="shared" si="94"/>
        <v>682641.5842068647</v>
      </c>
      <c r="Y278" s="200">
        <f t="shared" si="95"/>
        <v>0.68264158420686472</v>
      </c>
      <c r="Z278" s="269">
        <f t="shared" si="96"/>
        <v>682641.5842068647</v>
      </c>
      <c r="AA278" s="200">
        <f t="shared" si="97"/>
        <v>0.68264158420686472</v>
      </c>
      <c r="AB278" s="255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  <c r="AV278" s="241"/>
    </row>
    <row r="279" spans="1:48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98"/>
        <v>668014.09653623274</v>
      </c>
      <c r="Q279" s="196"/>
      <c r="R279" s="196"/>
      <c r="S279" s="196"/>
      <c r="T279" s="224"/>
      <c r="U279" s="200"/>
      <c r="V279" s="196"/>
      <c r="W279" s="196"/>
      <c r="X279" s="196">
        <f t="shared" si="94"/>
        <v>668014.09653623274</v>
      </c>
      <c r="Y279" s="200">
        <f t="shared" si="95"/>
        <v>0.66801409653623278</v>
      </c>
      <c r="Z279" s="269">
        <f t="shared" si="96"/>
        <v>668014.09653623274</v>
      </c>
      <c r="AA279" s="200">
        <f t="shared" si="97"/>
        <v>0.66801409653623278</v>
      </c>
      <c r="AB279" s="255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</row>
    <row r="280" spans="1:48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98"/>
        <v>731371.64842631598</v>
      </c>
      <c r="Q280" s="196"/>
      <c r="R280" s="196"/>
      <c r="S280" s="196"/>
      <c r="T280" s="224"/>
      <c r="U280" s="200"/>
      <c r="V280" s="196"/>
      <c r="W280" s="196"/>
      <c r="X280" s="196">
        <f t="shared" si="94"/>
        <v>731371.64842631598</v>
      </c>
      <c r="Y280" s="200">
        <f t="shared" si="95"/>
        <v>0.73137164842631597</v>
      </c>
      <c r="Z280" s="269">
        <f t="shared" si="96"/>
        <v>731371.64842631598</v>
      </c>
      <c r="AA280" s="200">
        <f t="shared" si="97"/>
        <v>0.73137164842631597</v>
      </c>
      <c r="AB280" s="255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</row>
    <row r="281" spans="1:48" ht="19.5" customHeight="1">
      <c r="A281" s="218" t="s">
        <v>370</v>
      </c>
      <c r="B281" s="272">
        <v>398.27999899999998</v>
      </c>
      <c r="C281" s="273">
        <v>404.57998700000002</v>
      </c>
      <c r="D281" s="273">
        <v>377.47000100000002</v>
      </c>
      <c r="E281" s="273">
        <v>397.85000600000001</v>
      </c>
      <c r="F281" s="273">
        <v>391.72909499999997</v>
      </c>
      <c r="G281" s="273">
        <v>1232817200</v>
      </c>
      <c r="H281" s="275" t="s">
        <v>370</v>
      </c>
      <c r="I281" s="273">
        <v>89.650002000000001</v>
      </c>
      <c r="J281" s="273">
        <v>92.25</v>
      </c>
      <c r="K281" s="273">
        <v>80.330001999999993</v>
      </c>
      <c r="L281" s="273">
        <v>89.019997000000004</v>
      </c>
      <c r="M281" s="273">
        <v>88.422225999999995</v>
      </c>
      <c r="N281" s="273">
        <v>101761400</v>
      </c>
      <c r="O281" s="273"/>
      <c r="P281" s="196">
        <f t="shared" si="98"/>
        <v>716482.35660713771</v>
      </c>
      <c r="Q281" s="196"/>
      <c r="R281" s="196"/>
      <c r="S281" s="196"/>
      <c r="T281" s="274">
        <f>(P281-P269)/P269</f>
        <v>0.22782012760708062</v>
      </c>
      <c r="U281" s="200"/>
      <c r="V281" s="196"/>
      <c r="W281" s="196"/>
      <c r="X281" s="196">
        <f t="shared" si="94"/>
        <v>716482.35660713771</v>
      </c>
      <c r="Y281" s="200">
        <f t="shared" si="95"/>
        <v>0.71648235660713766</v>
      </c>
      <c r="Z281" s="269">
        <f t="shared" si="96"/>
        <v>716482.35660713771</v>
      </c>
      <c r="AA281" s="200">
        <f t="shared" si="97"/>
        <v>0.71648235660713766</v>
      </c>
      <c r="AB281" s="255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</row>
    <row r="282" spans="1:48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98"/>
        <v>632589.23321180057</v>
      </c>
      <c r="Q282" s="196"/>
      <c r="R282" s="196"/>
      <c r="S282" s="196"/>
      <c r="T282" s="224"/>
      <c r="U282" s="200"/>
      <c r="V282" s="196"/>
      <c r="W282" s="196"/>
      <c r="X282" s="196">
        <f t="shared" si="94"/>
        <v>632589.23321180057</v>
      </c>
      <c r="Y282" s="200">
        <f t="shared" si="95"/>
        <v>0.63258923321180061</v>
      </c>
      <c r="Z282" s="269">
        <f t="shared" si="96"/>
        <v>632589.23321180057</v>
      </c>
      <c r="AA282" s="200">
        <f t="shared" si="97"/>
        <v>0.63258923321180061</v>
      </c>
      <c r="AB282" s="255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</row>
    <row r="283" spans="1:48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98"/>
        <v>600840.76802710746</v>
      </c>
      <c r="Q283" s="196"/>
      <c r="R283" s="196"/>
      <c r="S283" s="196"/>
      <c r="T283" s="224"/>
      <c r="U283" s="200"/>
      <c r="V283" s="196"/>
      <c r="W283" s="196"/>
      <c r="X283" s="196">
        <f t="shared" si="94"/>
        <v>600840.76802710746</v>
      </c>
      <c r="Y283" s="200">
        <f t="shared" si="95"/>
        <v>0.60084076802710751</v>
      </c>
      <c r="Z283" s="269">
        <f t="shared" si="96"/>
        <v>600840.76802710746</v>
      </c>
      <c r="AA283" s="200">
        <f t="shared" si="97"/>
        <v>0.60084076802710751</v>
      </c>
      <c r="AB283" s="255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</row>
    <row r="284" spans="1:48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98"/>
        <v>597644.91200227919</v>
      </c>
      <c r="Q284" s="196"/>
      <c r="R284" s="196"/>
      <c r="S284" s="196"/>
      <c r="T284" s="224"/>
      <c r="U284" s="200"/>
      <c r="V284" s="196"/>
      <c r="W284" s="196"/>
      <c r="X284" s="196">
        <f t="shared" si="94"/>
        <v>597644.91200227919</v>
      </c>
      <c r="Y284" s="200">
        <f t="shared" si="95"/>
        <v>0.5976449120022792</v>
      </c>
      <c r="Z284" s="269">
        <f t="shared" si="96"/>
        <v>597644.91200227919</v>
      </c>
      <c r="AA284" s="200">
        <f t="shared" si="97"/>
        <v>0.5976449120022792</v>
      </c>
      <c r="AB284" s="255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</row>
    <row r="285" spans="1:48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98"/>
        <v>586847.41749024915</v>
      </c>
      <c r="Q285" s="196"/>
      <c r="R285" s="196"/>
      <c r="S285" s="196"/>
      <c r="T285" s="224"/>
      <c r="U285" s="200"/>
      <c r="V285" s="196"/>
      <c r="W285" s="196"/>
      <c r="X285" s="196">
        <f t="shared" si="94"/>
        <v>586847.41749024915</v>
      </c>
      <c r="Y285" s="200">
        <f t="shared" si="95"/>
        <v>0.58684741749024916</v>
      </c>
      <c r="Z285" s="269">
        <f t="shared" si="96"/>
        <v>586847.41749024915</v>
      </c>
      <c r="AA285" s="200">
        <f t="shared" si="97"/>
        <v>0.58684741749024916</v>
      </c>
      <c r="AB285" s="255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</row>
    <row r="286" spans="1:48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98"/>
        <v>524374.62065600837</v>
      </c>
      <c r="Q286" s="196"/>
      <c r="R286" s="196"/>
      <c r="S286" s="196"/>
      <c r="T286" s="224"/>
      <c r="U286" s="200"/>
      <c r="V286" s="196"/>
      <c r="W286" s="196"/>
      <c r="X286" s="196">
        <f t="shared" si="94"/>
        <v>524374.62065600837</v>
      </c>
      <c r="Y286" s="200">
        <f t="shared" si="95"/>
        <v>0.52437462065600837</v>
      </c>
      <c r="Z286" s="269">
        <f t="shared" si="96"/>
        <v>524374.62065600837</v>
      </c>
      <c r="AA286" s="200">
        <f t="shared" si="97"/>
        <v>0.52437462065600837</v>
      </c>
      <c r="AB286" s="255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  <c r="AU286" s="241"/>
      <c r="AV286" s="241"/>
    </row>
    <row r="287" spans="1:48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98"/>
        <v>502253.97093071043</v>
      </c>
      <c r="Q287" s="196"/>
      <c r="R287" s="196"/>
      <c r="S287" s="196"/>
      <c r="T287" s="224"/>
      <c r="U287" s="200"/>
      <c r="V287" s="196"/>
      <c r="W287" s="196"/>
      <c r="X287" s="196">
        <f t="shared" si="94"/>
        <v>502253.97093071043</v>
      </c>
      <c r="Y287" s="200">
        <f t="shared" si="95"/>
        <v>0.50225397093071045</v>
      </c>
      <c r="Z287" s="269">
        <f t="shared" si="96"/>
        <v>502253.97093071043</v>
      </c>
      <c r="AA287" s="200">
        <f t="shared" si="97"/>
        <v>0.50225397093071045</v>
      </c>
      <c r="AB287" s="255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</row>
    <row r="288" spans="1:48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98"/>
        <v>514520.15363658988</v>
      </c>
      <c r="Q288" s="196"/>
      <c r="R288" s="196"/>
      <c r="S288" s="196"/>
      <c r="T288" s="224"/>
      <c r="U288" s="200"/>
      <c r="V288" s="196"/>
      <c r="W288" s="196"/>
      <c r="X288" s="196">
        <f t="shared" si="94"/>
        <v>514520.15363658988</v>
      </c>
      <c r="Y288" s="200">
        <f t="shared" si="95"/>
        <v>0.51452015363658987</v>
      </c>
      <c r="Z288" s="269">
        <f t="shared" si="96"/>
        <v>514520.15363658988</v>
      </c>
      <c r="AA288" s="200">
        <f t="shared" si="97"/>
        <v>0.51452015363658987</v>
      </c>
      <c r="AB288" s="255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</row>
    <row r="289" spans="1:48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98"/>
        <v>553178.48484315886</v>
      </c>
      <c r="Q289" s="196"/>
      <c r="R289" s="196"/>
      <c r="S289" s="196"/>
      <c r="T289" s="224"/>
      <c r="U289" s="200"/>
      <c r="V289" s="196"/>
      <c r="W289" s="196"/>
      <c r="X289" s="196">
        <f t="shared" si="94"/>
        <v>553178.48484315886</v>
      </c>
      <c r="Y289" s="200">
        <f t="shared" si="95"/>
        <v>0.5531784848431589</v>
      </c>
      <c r="Z289" s="269">
        <f t="shared" si="96"/>
        <v>553178.48484315886</v>
      </c>
      <c r="AA289" s="200">
        <f t="shared" si="97"/>
        <v>0.5531784848431589</v>
      </c>
      <c r="AB289" s="255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</row>
    <row r="290" spans="1:48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98"/>
        <v>493421.04151756875</v>
      </c>
      <c r="Q290" s="196"/>
      <c r="R290" s="196"/>
      <c r="S290" s="196"/>
      <c r="T290" s="224"/>
      <c r="U290" s="200"/>
      <c r="V290" s="196"/>
      <c r="W290" s="196"/>
      <c r="X290" s="196">
        <f t="shared" si="94"/>
        <v>493421.04151756875</v>
      </c>
      <c r="Y290" s="200">
        <f t="shared" si="95"/>
        <v>0.49342104151756877</v>
      </c>
      <c r="Z290" s="269">
        <f t="shared" si="96"/>
        <v>493421.04151756875</v>
      </c>
      <c r="AA290" s="200">
        <f t="shared" si="97"/>
        <v>0.49342104151756877</v>
      </c>
      <c r="AB290" s="255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</row>
    <row r="291" spans="1:48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98"/>
        <v>468034.67639190226</v>
      </c>
      <c r="Q291" s="196"/>
      <c r="R291" s="196"/>
      <c r="S291" s="196"/>
      <c r="T291" s="224"/>
      <c r="U291" s="200"/>
      <c r="V291" s="196"/>
      <c r="W291" s="196"/>
      <c r="X291" s="196">
        <f t="shared" si="94"/>
        <v>468034.67639190226</v>
      </c>
      <c r="Y291" s="200">
        <f t="shared" si="95"/>
        <v>0.46803467639190227</v>
      </c>
      <c r="Z291" s="269">
        <f t="shared" si="96"/>
        <v>468034.67639190226</v>
      </c>
      <c r="AA291" s="200">
        <f t="shared" si="97"/>
        <v>0.46803467639190227</v>
      </c>
      <c r="AB291" s="255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</row>
    <row r="292" spans="1:48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98"/>
        <v>475240.51597983361</v>
      </c>
      <c r="Q292" s="196"/>
      <c r="R292" s="196"/>
      <c r="S292" s="196"/>
      <c r="T292" s="224"/>
      <c r="U292" s="200"/>
      <c r="V292" s="196"/>
      <c r="W292" s="196"/>
      <c r="X292" s="196">
        <f t="shared" si="94"/>
        <v>475240.51597983361</v>
      </c>
      <c r="Y292" s="200">
        <f t="shared" si="95"/>
        <v>0.47524051597983363</v>
      </c>
      <c r="Z292" s="269">
        <f t="shared" si="96"/>
        <v>475240.51597983361</v>
      </c>
      <c r="AA292" s="200">
        <f t="shared" si="97"/>
        <v>0.47524051597983363</v>
      </c>
      <c r="AB292" s="255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  <c r="AU292" s="241"/>
      <c r="AV292" s="241"/>
    </row>
    <row r="293" spans="1:48" ht="19.5" customHeight="1">
      <c r="A293" s="218" t="s">
        <v>382</v>
      </c>
      <c r="B293" s="272">
        <v>293.69000199999999</v>
      </c>
      <c r="C293" s="273">
        <v>296.88000499999998</v>
      </c>
      <c r="D293" s="273">
        <v>259.73001099999999</v>
      </c>
      <c r="E293" s="273">
        <v>266.27999899999998</v>
      </c>
      <c r="F293" s="273">
        <v>263.82122800000002</v>
      </c>
      <c r="G293" s="273">
        <v>1057037700</v>
      </c>
      <c r="H293" s="275" t="s">
        <v>382</v>
      </c>
      <c r="I293" s="273">
        <v>42.970001000000003</v>
      </c>
      <c r="J293" s="273">
        <v>43.720001000000003</v>
      </c>
      <c r="K293" s="273">
        <v>33.380001</v>
      </c>
      <c r="L293" s="273">
        <v>35.040000999999997</v>
      </c>
      <c r="M293" s="273">
        <v>34.80471</v>
      </c>
      <c r="N293" s="273">
        <v>98713400</v>
      </c>
      <c r="O293" s="273"/>
      <c r="P293" s="196">
        <f t="shared" si="98"/>
        <v>474766.21366649412</v>
      </c>
      <c r="Q293" s="196"/>
      <c r="R293" s="196"/>
      <c r="S293" s="196"/>
      <c r="T293" s="274">
        <f>(P293-P281)/P281</f>
        <v>-0.33736510147336624</v>
      </c>
      <c r="U293" s="200"/>
      <c r="V293" s="196"/>
      <c r="W293" s="196"/>
      <c r="X293" s="196">
        <f t="shared" si="94"/>
        <v>474766.21366649412</v>
      </c>
      <c r="Y293" s="200">
        <f t="shared" si="95"/>
        <v>0.47476621366649413</v>
      </c>
      <c r="Z293" s="269">
        <f t="shared" si="96"/>
        <v>474766.21366649412</v>
      </c>
      <c r="AA293" s="200">
        <f t="shared" si="97"/>
        <v>0.47476621366649413</v>
      </c>
      <c r="AB293" s="255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</row>
    <row r="294" spans="1:48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98"/>
        <v>474214.55203035258</v>
      </c>
      <c r="Q294" s="196"/>
      <c r="R294" s="196"/>
      <c r="S294" s="196"/>
      <c r="T294" s="224"/>
      <c r="U294" s="200"/>
      <c r="V294" s="196"/>
      <c r="W294" s="196"/>
      <c r="X294" s="196">
        <f t="shared" si="94"/>
        <v>474214.55203035258</v>
      </c>
      <c r="Y294" s="200">
        <f t="shared" si="95"/>
        <v>0.47421455203035257</v>
      </c>
      <c r="Z294" s="269">
        <f t="shared" si="96"/>
        <v>474214.55203035258</v>
      </c>
      <c r="AA294" s="200">
        <f t="shared" si="97"/>
        <v>0.47421455203035257</v>
      </c>
      <c r="AB294" s="255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</row>
    <row r="295" spans="1:48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98"/>
        <v>526665.23484349984</v>
      </c>
      <c r="Q295" s="196"/>
      <c r="R295" s="196"/>
      <c r="S295" s="196"/>
      <c r="T295" s="224"/>
      <c r="U295" s="200"/>
      <c r="V295" s="196"/>
      <c r="W295" s="196"/>
      <c r="X295" s="196">
        <f t="shared" si="94"/>
        <v>526665.23484349984</v>
      </c>
      <c r="Y295" s="200">
        <f t="shared" si="95"/>
        <v>0.52666523484349981</v>
      </c>
      <c r="Z295" s="269">
        <f t="shared" si="96"/>
        <v>526665.23484349984</v>
      </c>
      <c r="AA295" s="200">
        <f t="shared" si="97"/>
        <v>0.52666523484349981</v>
      </c>
      <c r="AB295" s="255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</row>
    <row r="296" spans="1:48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98"/>
        <v>516173.93182474986</v>
      </c>
      <c r="Q296" s="196"/>
      <c r="R296" s="196"/>
      <c r="S296" s="196"/>
      <c r="T296" s="224"/>
      <c r="U296" s="200"/>
      <c r="V296" s="196"/>
      <c r="W296" s="196"/>
      <c r="X296" s="196">
        <f t="shared" si="94"/>
        <v>516173.93182474986</v>
      </c>
      <c r="Y296" s="200">
        <f t="shared" si="95"/>
        <v>0.51617393182474991</v>
      </c>
      <c r="Z296" s="269">
        <f t="shared" si="96"/>
        <v>516173.93182474986</v>
      </c>
      <c r="AA296" s="200">
        <f t="shared" si="97"/>
        <v>0.51617393182474991</v>
      </c>
      <c r="AB296" s="255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</row>
    <row r="297" spans="1:48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98"/>
        <v>559212.55895142059</v>
      </c>
      <c r="Q297" s="196"/>
      <c r="R297" s="196"/>
      <c r="S297" s="196"/>
      <c r="T297" s="224"/>
      <c r="U297" s="200"/>
      <c r="V297" s="196"/>
      <c r="W297" s="196"/>
      <c r="X297" s="196">
        <f t="shared" si="94"/>
        <v>559212.55895142059</v>
      </c>
      <c r="Y297" s="200">
        <f t="shared" si="95"/>
        <v>0.55921255895142064</v>
      </c>
      <c r="Z297" s="269">
        <f t="shared" si="96"/>
        <v>559212.55895142059</v>
      </c>
      <c r="AA297" s="200">
        <f t="shared" si="97"/>
        <v>0.55921255895142064</v>
      </c>
      <c r="AB297" s="255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</row>
    <row r="298" spans="1:48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98"/>
        <v>566983.66167872678</v>
      </c>
      <c r="Q298" s="196"/>
      <c r="R298" s="196"/>
      <c r="S298" s="196"/>
      <c r="T298" s="224"/>
      <c r="U298" s="200"/>
      <c r="V298" s="196"/>
      <c r="W298" s="196"/>
      <c r="X298" s="196">
        <f t="shared" si="94"/>
        <v>566983.66167872678</v>
      </c>
      <c r="Y298" s="200">
        <f t="shared" si="95"/>
        <v>0.56698366167872682</v>
      </c>
      <c r="Z298" s="269">
        <f t="shared" si="96"/>
        <v>566983.66167872678</v>
      </c>
      <c r="AA298" s="200">
        <f t="shared" si="97"/>
        <v>0.56698366167872682</v>
      </c>
      <c r="AB298" s="255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</row>
    <row r="299" spans="1:48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98"/>
        <v>622065.75762929744</v>
      </c>
      <c r="Q299" s="196"/>
      <c r="R299" s="196"/>
      <c r="S299" s="196"/>
      <c r="T299" s="224"/>
      <c r="U299" s="200"/>
      <c r="V299" s="196"/>
      <c r="W299" s="196"/>
      <c r="X299" s="196">
        <f t="shared" si="94"/>
        <v>622065.75762929744</v>
      </c>
      <c r="Y299" s="200">
        <f t="shared" si="95"/>
        <v>0.62206575762929739</v>
      </c>
      <c r="Z299" s="269">
        <f t="shared" si="96"/>
        <v>622065.75762929744</v>
      </c>
      <c r="AA299" s="200">
        <f t="shared" si="97"/>
        <v>0.62206575762929739</v>
      </c>
      <c r="AB299" s="255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</row>
    <row r="300" spans="1:48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98"/>
        <v>650456.21125358518</v>
      </c>
      <c r="Q300" s="196"/>
      <c r="R300" s="196"/>
      <c r="S300" s="196"/>
      <c r="T300" s="224"/>
      <c r="U300" s="200"/>
      <c r="V300" s="196"/>
      <c r="W300" s="196"/>
      <c r="X300" s="196">
        <f t="shared" si="94"/>
        <v>650456.21125358518</v>
      </c>
      <c r="Y300" s="200">
        <f t="shared" si="95"/>
        <v>0.65045621125358521</v>
      </c>
      <c r="Z300" s="269">
        <f t="shared" si="96"/>
        <v>650456.21125358518</v>
      </c>
      <c r="AA300" s="200">
        <f t="shared" si="97"/>
        <v>0.65045621125358521</v>
      </c>
      <c r="AB300" s="255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</row>
    <row r="301" spans="1:48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98"/>
        <v>633217.66315396572</v>
      </c>
      <c r="Q301" s="196"/>
      <c r="R301" s="196"/>
      <c r="S301" s="196"/>
      <c r="T301" s="224"/>
      <c r="U301" s="200"/>
      <c r="V301" s="196"/>
      <c r="W301" s="196"/>
      <c r="X301" s="196">
        <f t="shared" si="94"/>
        <v>633217.66315396572</v>
      </c>
      <c r="Y301" s="200">
        <f t="shared" si="95"/>
        <v>0.63321766315396577</v>
      </c>
      <c r="Z301" s="269">
        <f t="shared" si="96"/>
        <v>633217.66315396572</v>
      </c>
      <c r="AA301" s="200">
        <f t="shared" si="97"/>
        <v>0.63321766315396577</v>
      </c>
      <c r="AB301" s="255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</row>
    <row r="302" spans="1:48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98"/>
        <v>625570.66600692156</v>
      </c>
      <c r="Q302" s="196"/>
      <c r="R302" s="196"/>
      <c r="S302" s="196"/>
      <c r="T302" s="224"/>
      <c r="U302" s="200"/>
      <c r="V302" s="196"/>
      <c r="W302" s="196"/>
      <c r="X302" s="196">
        <f t="shared" si="94"/>
        <v>625570.66600692156</v>
      </c>
      <c r="Y302" s="200">
        <f t="shared" si="95"/>
        <v>0.62557066600692157</v>
      </c>
      <c r="Z302" s="269">
        <f t="shared" si="96"/>
        <v>625570.66600692156</v>
      </c>
      <c r="AA302" s="200">
        <f t="shared" si="97"/>
        <v>0.62557066600692157</v>
      </c>
      <c r="AB302" s="255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</row>
    <row r="303" spans="1:48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98"/>
        <v>607862.39299814857</v>
      </c>
      <c r="Q303" s="196"/>
      <c r="R303" s="196"/>
      <c r="S303" s="196"/>
      <c r="T303" s="224"/>
      <c r="U303" s="200"/>
      <c r="V303" s="196"/>
      <c r="W303" s="196"/>
      <c r="X303" s="196">
        <f t="shared" si="94"/>
        <v>607862.39299814857</v>
      </c>
      <c r="Y303" s="200">
        <f t="shared" si="95"/>
        <v>0.60786239299814859</v>
      </c>
      <c r="Z303" s="269">
        <f t="shared" si="96"/>
        <v>607862.39299814857</v>
      </c>
      <c r="AA303" s="200">
        <f t="shared" si="97"/>
        <v>0.60786239299814859</v>
      </c>
      <c r="AB303" s="255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</row>
    <row r="304" spans="1:48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98"/>
        <v>622655.13219638646</v>
      </c>
      <c r="Q304" s="196"/>
      <c r="R304" s="196"/>
      <c r="S304" s="196"/>
      <c r="T304" s="224"/>
      <c r="U304" s="200"/>
      <c r="V304" s="196"/>
      <c r="W304" s="196"/>
      <c r="X304" s="196">
        <f t="shared" si="94"/>
        <v>622655.13219638646</v>
      </c>
      <c r="Y304" s="200">
        <f t="shared" si="95"/>
        <v>0.62265513219638646</v>
      </c>
      <c r="Z304" s="269">
        <f t="shared" si="96"/>
        <v>622655.13219638646</v>
      </c>
      <c r="AA304" s="200">
        <f t="shared" si="97"/>
        <v>0.62265513219638646</v>
      </c>
      <c r="AB304" s="255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</row>
    <row r="305" spans="1:48" ht="19.5" customHeight="1">
      <c r="A305" s="218" t="s">
        <v>394</v>
      </c>
      <c r="B305" s="272">
        <v>387.75</v>
      </c>
      <c r="C305" s="273">
        <v>412.92001299999998</v>
      </c>
      <c r="D305" s="273">
        <v>382.66000400000001</v>
      </c>
      <c r="E305" s="273">
        <v>409.51998900000001</v>
      </c>
      <c r="F305" s="273">
        <v>408.48876999999999</v>
      </c>
      <c r="G305" s="273">
        <v>867235900</v>
      </c>
      <c r="H305" s="275" t="s">
        <v>394</v>
      </c>
      <c r="I305" s="273">
        <v>68.300003000000004</v>
      </c>
      <c r="J305" s="273">
        <v>77.290001000000004</v>
      </c>
      <c r="K305" s="273">
        <v>66.489998</v>
      </c>
      <c r="L305" s="273">
        <v>76</v>
      </c>
      <c r="M305" s="273">
        <v>75.922081000000006</v>
      </c>
      <c r="N305" s="273">
        <v>66720600</v>
      </c>
      <c r="O305" s="273"/>
      <c r="P305" s="196">
        <f t="shared" si="98"/>
        <v>675954.68241756212</v>
      </c>
      <c r="Q305" s="196"/>
      <c r="R305" s="196"/>
      <c r="S305" s="196"/>
      <c r="T305" s="274">
        <f>(P305-P293)/P293</f>
        <v>0.42376323958973949</v>
      </c>
      <c r="U305" s="200"/>
      <c r="V305" s="196"/>
      <c r="W305" s="196"/>
      <c r="X305" s="196">
        <f t="shared" si="94"/>
        <v>675954.68241756212</v>
      </c>
      <c r="Y305" s="200">
        <f t="shared" si="95"/>
        <v>0.67595468241756207</v>
      </c>
      <c r="Z305" s="269">
        <f t="shared" si="96"/>
        <v>675954.68241756212</v>
      </c>
      <c r="AA305" s="200">
        <f t="shared" si="97"/>
        <v>0.67595468241756207</v>
      </c>
      <c r="AB305" s="255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</row>
    <row r="306" spans="1:48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98"/>
        <v>696686.7505959858</v>
      </c>
      <c r="Q306" s="196"/>
      <c r="R306" s="196"/>
      <c r="S306" s="196"/>
      <c r="T306" s="224"/>
      <c r="U306" s="200"/>
      <c r="V306" s="196"/>
      <c r="W306" s="196"/>
      <c r="X306" s="196">
        <f t="shared" si="94"/>
        <v>696686.7505959858</v>
      </c>
      <c r="Y306" s="200">
        <f t="shared" si="95"/>
        <v>0.69668675059598584</v>
      </c>
      <c r="Z306" s="269">
        <f t="shared" si="96"/>
        <v>696686.7505959858</v>
      </c>
      <c r="AA306" s="200">
        <f t="shared" si="97"/>
        <v>0.69668675059598584</v>
      </c>
      <c r="AB306" s="255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</row>
    <row r="307" spans="1:48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98"/>
        <v>717594.46540364146</v>
      </c>
      <c r="Q307" s="196"/>
      <c r="R307" s="196"/>
      <c r="S307" s="196"/>
      <c r="T307" s="224"/>
      <c r="U307" s="200"/>
      <c r="V307" s="196"/>
      <c r="W307" s="196"/>
      <c r="X307" s="196">
        <f t="shared" si="94"/>
        <v>717594.46540364146</v>
      </c>
      <c r="Y307" s="200">
        <f t="shared" si="95"/>
        <v>0.71759446540364147</v>
      </c>
      <c r="Z307" s="269">
        <f t="shared" si="96"/>
        <v>717594.46540364146</v>
      </c>
      <c r="AA307" s="200">
        <f t="shared" si="97"/>
        <v>0.71759446540364147</v>
      </c>
      <c r="AB307" s="255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</row>
    <row r="308" spans="1:48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5"/>
      <c r="W308" s="235"/>
      <c r="X308" s="235"/>
      <c r="Y308" s="234"/>
      <c r="Z308" s="234"/>
      <c r="AA308" s="234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</row>
    <row r="309" spans="1:48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2"/>
      <c r="W309" s="242"/>
      <c r="X309" s="242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</row>
    <row r="310" spans="1:48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2"/>
      <c r="W310" s="242"/>
      <c r="X310" s="242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</row>
    <row r="311" spans="1:48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2"/>
      <c r="W311" s="242"/>
      <c r="X311" s="242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</row>
    <row r="312" spans="1:48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2"/>
      <c r="W312" s="242"/>
      <c r="X312" s="242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</row>
    <row r="313" spans="1:48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2"/>
      <c r="W313" s="242"/>
      <c r="X313" s="242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</row>
    <row r="314" spans="1:48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2"/>
      <c r="W314" s="242"/>
      <c r="X314" s="242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</row>
    <row r="315" spans="1:48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2"/>
      <c r="W315" s="242"/>
      <c r="X315" s="242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</row>
    <row r="316" spans="1:48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2"/>
      <c r="W316" s="242"/>
      <c r="X316" s="242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</row>
    <row r="317" spans="1:48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2"/>
      <c r="W317" s="242"/>
      <c r="X317" s="242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</row>
    <row r="318" spans="1:48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2"/>
      <c r="W318" s="242"/>
      <c r="X318" s="242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</row>
    <row r="319" spans="1:48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2"/>
      <c r="W319" s="242"/>
      <c r="X319" s="242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</row>
    <row r="320" spans="1:48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2"/>
      <c r="W320" s="242"/>
      <c r="X320" s="242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  <c r="AU320" s="241"/>
      <c r="AV320" s="241"/>
    </row>
    <row r="321" spans="1:48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2"/>
      <c r="W321" s="242"/>
      <c r="X321" s="242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</row>
    <row r="322" spans="1:48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2"/>
      <c r="W322" s="242"/>
      <c r="X322" s="242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</row>
    <row r="323" spans="1:48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2"/>
      <c r="W323" s="242"/>
      <c r="X323" s="242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  <c r="AV323" s="241"/>
    </row>
    <row r="324" spans="1:48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2"/>
      <c r="W324" s="242"/>
      <c r="X324" s="242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</row>
    <row r="325" spans="1:48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2"/>
      <c r="W325" s="242"/>
      <c r="X325" s="242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</row>
    <row r="326" spans="1:48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2"/>
      <c r="W326" s="242"/>
      <c r="X326" s="242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</row>
    <row r="327" spans="1:48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2"/>
      <c r="W327" s="242"/>
      <c r="X327" s="242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</row>
    <row r="328" spans="1:48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2"/>
      <c r="W328" s="242"/>
      <c r="X328" s="242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</row>
    <row r="329" spans="1:48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2"/>
      <c r="W329" s="242"/>
      <c r="X329" s="242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</row>
    <row r="330" spans="1:48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2"/>
      <c r="W330" s="242"/>
      <c r="X330" s="242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</row>
    <row r="331" spans="1:48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2"/>
      <c r="W331" s="242"/>
      <c r="X331" s="242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</row>
    <row r="332" spans="1:48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2"/>
      <c r="W332" s="242"/>
      <c r="X332" s="242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</row>
    <row r="333" spans="1:48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2"/>
      <c r="W333" s="242"/>
      <c r="X333" s="242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</row>
    <row r="334" spans="1:48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2"/>
      <c r="W334" s="242"/>
      <c r="X334" s="242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</row>
    <row r="335" spans="1:48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2"/>
      <c r="W335" s="242"/>
      <c r="X335" s="242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</row>
    <row r="336" spans="1:48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2"/>
      <c r="W336" s="242"/>
      <c r="X336" s="242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</row>
    <row r="337" spans="1:48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2"/>
      <c r="W337" s="242"/>
      <c r="X337" s="242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</row>
    <row r="338" spans="1:48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2"/>
      <c r="W338" s="242"/>
      <c r="X338" s="242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</row>
    <row r="339" spans="1:48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2"/>
      <c r="W339" s="242"/>
      <c r="X339" s="242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</row>
    <row r="340" spans="1:48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2"/>
      <c r="W340" s="242"/>
      <c r="X340" s="242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</row>
    <row r="341" spans="1:48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2"/>
      <c r="W341" s="242"/>
      <c r="X341" s="242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</row>
    <row r="342" spans="1:48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2"/>
      <c r="W342" s="242"/>
      <c r="X342" s="242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</row>
    <row r="343" spans="1:48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2"/>
      <c r="W343" s="242"/>
      <c r="X343" s="242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</row>
    <row r="344" spans="1:48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2"/>
      <c r="W344" s="242"/>
      <c r="X344" s="242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</row>
    <row r="345" spans="1:48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2"/>
      <c r="W345" s="242"/>
      <c r="X345" s="242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</row>
    <row r="346" spans="1:48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2"/>
      <c r="W346" s="242"/>
      <c r="X346" s="242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  <c r="AV346" s="241"/>
    </row>
    <row r="347" spans="1:48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2"/>
      <c r="W347" s="242"/>
      <c r="X347" s="242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</row>
    <row r="348" spans="1:48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2"/>
      <c r="W348" s="242"/>
      <c r="X348" s="242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</row>
    <row r="349" spans="1:48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2"/>
      <c r="W349" s="242"/>
      <c r="X349" s="242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</row>
    <row r="350" spans="1:48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2"/>
      <c r="W350" s="242"/>
      <c r="X350" s="242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</row>
    <row r="351" spans="1:48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2"/>
      <c r="W351" s="242"/>
      <c r="X351" s="242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  <c r="AU351" s="241"/>
      <c r="AV351" s="241"/>
    </row>
    <row r="352" spans="1:48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2"/>
      <c r="W352" s="242"/>
      <c r="X352" s="242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</row>
    <row r="353" spans="1:48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2"/>
      <c r="W353" s="242"/>
      <c r="X353" s="242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</row>
    <row r="354" spans="1:48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2"/>
      <c r="W354" s="242"/>
      <c r="X354" s="242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</row>
    <row r="355" spans="1:48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2"/>
      <c r="W355" s="242"/>
      <c r="X355" s="242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</row>
    <row r="356" spans="1:48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2"/>
      <c r="W356" s="242"/>
      <c r="X356" s="242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</row>
    <row r="357" spans="1:48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2"/>
      <c r="W357" s="242"/>
      <c r="X357" s="242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</row>
    <row r="358" spans="1:48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2"/>
      <c r="W358" s="242"/>
      <c r="X358" s="242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</row>
    <row r="359" spans="1:48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2"/>
      <c r="W359" s="242"/>
      <c r="X359" s="242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  <c r="AV359" s="241"/>
    </row>
    <row r="360" spans="1:48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2"/>
      <c r="W360" s="242"/>
      <c r="X360" s="242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</row>
    <row r="361" spans="1:48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2"/>
      <c r="W361" s="242"/>
      <c r="X361" s="242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</row>
    <row r="362" spans="1:48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2"/>
      <c r="W362" s="242"/>
      <c r="X362" s="242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</row>
    <row r="363" spans="1:48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2"/>
      <c r="W363" s="242"/>
      <c r="X363" s="242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</row>
    <row r="364" spans="1:48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2"/>
      <c r="W364" s="242"/>
      <c r="X364" s="242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</row>
    <row r="365" spans="1:48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2"/>
      <c r="W365" s="242"/>
      <c r="X365" s="242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  <c r="AV365" s="241"/>
    </row>
    <row r="366" spans="1:48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2"/>
      <c r="W366" s="242"/>
      <c r="X366" s="242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</row>
    <row r="367" spans="1:48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2"/>
      <c r="W367" s="242"/>
      <c r="X367" s="242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</row>
    <row r="368" spans="1:48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2"/>
      <c r="W368" s="242"/>
      <c r="X368" s="242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</row>
    <row r="369" spans="1:48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2"/>
      <c r="W369" s="242"/>
      <c r="X369" s="242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</row>
    <row r="370" spans="1:48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2"/>
      <c r="W370" s="242"/>
      <c r="X370" s="242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</row>
    <row r="371" spans="1:48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2"/>
      <c r="W371" s="242"/>
      <c r="X371" s="242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</row>
    <row r="372" spans="1:48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2"/>
      <c r="W372" s="242"/>
      <c r="X372" s="242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</row>
    <row r="373" spans="1:48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2"/>
      <c r="W373" s="242"/>
      <c r="X373" s="242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</row>
    <row r="374" spans="1:48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2"/>
      <c r="W374" s="242"/>
      <c r="X374" s="242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</row>
    <row r="375" spans="1:48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2"/>
      <c r="W375" s="242"/>
      <c r="X375" s="242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</row>
    <row r="376" spans="1:48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2"/>
      <c r="W376" s="242"/>
      <c r="X376" s="242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</row>
    <row r="377" spans="1:48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2"/>
      <c r="W377" s="242"/>
      <c r="X377" s="242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</row>
    <row r="378" spans="1:48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2"/>
      <c r="W378" s="242"/>
      <c r="X378" s="242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</row>
    <row r="379" spans="1:48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2"/>
      <c r="W379" s="242"/>
      <c r="X379" s="242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</row>
    <row r="380" spans="1:48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2"/>
      <c r="W380" s="242"/>
      <c r="X380" s="242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</row>
    <row r="381" spans="1:48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2"/>
      <c r="W381" s="242"/>
      <c r="X381" s="242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</row>
    <row r="382" spans="1:48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2"/>
      <c r="W382" s="242"/>
      <c r="X382" s="242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</row>
    <row r="383" spans="1:48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2"/>
      <c r="W383" s="242"/>
      <c r="X383" s="242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</row>
    <row r="384" spans="1:48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2"/>
      <c r="W384" s="242"/>
      <c r="X384" s="242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</row>
    <row r="385" spans="1:48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2"/>
      <c r="W385" s="242"/>
      <c r="X385" s="242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</row>
    <row r="386" spans="1:48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2"/>
      <c r="W386" s="242"/>
      <c r="X386" s="242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</row>
    <row r="387" spans="1:48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2"/>
      <c r="W387" s="242"/>
      <c r="X387" s="242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</row>
    <row r="388" spans="1:48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2"/>
      <c r="W388" s="242"/>
      <c r="X388" s="242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  <c r="AV388" s="241"/>
    </row>
    <row r="389" spans="1:48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2"/>
      <c r="W389" s="242"/>
      <c r="X389" s="242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</row>
    <row r="390" spans="1:48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2"/>
      <c r="W390" s="242"/>
      <c r="X390" s="242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</row>
    <row r="391" spans="1:48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2"/>
      <c r="W391" s="242"/>
      <c r="X391" s="242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</row>
    <row r="392" spans="1:48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2"/>
      <c r="W392" s="242"/>
      <c r="X392" s="242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</row>
    <row r="393" spans="1:48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2"/>
      <c r="W393" s="242"/>
      <c r="X393" s="242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  <c r="AU393" s="241"/>
      <c r="AV393" s="241"/>
    </row>
    <row r="394" spans="1:48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2"/>
      <c r="W394" s="242"/>
      <c r="X394" s="242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</row>
    <row r="395" spans="1:48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2"/>
      <c r="W395" s="242"/>
      <c r="X395" s="242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</row>
    <row r="396" spans="1:48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2"/>
      <c r="W396" s="242"/>
      <c r="X396" s="242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</row>
    <row r="397" spans="1:48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2"/>
      <c r="W397" s="242"/>
      <c r="X397" s="242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</row>
    <row r="398" spans="1:48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2"/>
      <c r="W398" s="242"/>
      <c r="X398" s="242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</row>
    <row r="399" spans="1:48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2"/>
      <c r="W399" s="242"/>
      <c r="X399" s="242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</row>
    <row r="400" spans="1:48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2"/>
      <c r="W400" s="242"/>
      <c r="X400" s="242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</row>
    <row r="401" spans="1:48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2"/>
      <c r="W401" s="242"/>
      <c r="X401" s="242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  <c r="AU401" s="241"/>
      <c r="AV401" s="241"/>
    </row>
    <row r="402" spans="1:48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2"/>
      <c r="W402" s="242"/>
      <c r="X402" s="242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</row>
    <row r="403" spans="1:48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2"/>
      <c r="W403" s="242"/>
      <c r="X403" s="242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</row>
    <row r="404" spans="1:48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2"/>
      <c r="W404" s="242"/>
      <c r="X404" s="242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</row>
    <row r="405" spans="1:48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2"/>
      <c r="W405" s="242"/>
      <c r="X405" s="242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</row>
    <row r="406" spans="1:48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2"/>
      <c r="W406" s="242"/>
      <c r="X406" s="242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</row>
    <row r="407" spans="1:48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2"/>
      <c r="W407" s="242"/>
      <c r="X407" s="242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  <c r="AU407" s="241"/>
      <c r="AV407" s="241"/>
    </row>
    <row r="408" spans="1:48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2"/>
      <c r="W408" s="242"/>
      <c r="X408" s="242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</row>
    <row r="409" spans="1:48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2"/>
      <c r="W409" s="242"/>
      <c r="X409" s="242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</row>
    <row r="410" spans="1:48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2"/>
      <c r="W410" s="242"/>
      <c r="X410" s="242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</row>
    <row r="411" spans="1:48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2"/>
      <c r="W411" s="242"/>
      <c r="X411" s="242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</row>
    <row r="412" spans="1:48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2"/>
      <c r="W412" s="242"/>
      <c r="X412" s="242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</row>
    <row r="413" spans="1:48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2"/>
      <c r="W413" s="242"/>
      <c r="X413" s="242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</row>
    <row r="414" spans="1:48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2"/>
      <c r="W414" s="242"/>
      <c r="X414" s="242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</row>
    <row r="415" spans="1:48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2"/>
      <c r="W415" s="242"/>
      <c r="X415" s="242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</row>
    <row r="416" spans="1:48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2"/>
      <c r="W416" s="242"/>
      <c r="X416" s="242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</row>
    <row r="417" spans="1:48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2"/>
      <c r="W417" s="242"/>
      <c r="X417" s="242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</row>
    <row r="418" spans="1:48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2"/>
      <c r="W418" s="242"/>
      <c r="X418" s="242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</row>
    <row r="419" spans="1:48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2"/>
      <c r="W419" s="242"/>
      <c r="X419" s="242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</row>
    <row r="420" spans="1:48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2"/>
      <c r="W420" s="242"/>
      <c r="X420" s="242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</row>
    <row r="421" spans="1:48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2"/>
      <c r="W421" s="242"/>
      <c r="X421" s="242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</row>
    <row r="422" spans="1:48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2"/>
      <c r="W422" s="242"/>
      <c r="X422" s="242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</row>
    <row r="423" spans="1:48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2"/>
      <c r="W423" s="242"/>
      <c r="X423" s="242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</row>
    <row r="424" spans="1:48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2"/>
      <c r="W424" s="242"/>
      <c r="X424" s="242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</row>
    <row r="425" spans="1:48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2"/>
      <c r="W425" s="242"/>
      <c r="X425" s="242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</row>
    <row r="426" spans="1:48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2"/>
      <c r="W426" s="242"/>
      <c r="X426" s="242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</row>
    <row r="427" spans="1:48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2"/>
      <c r="W427" s="242"/>
      <c r="X427" s="242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</row>
    <row r="428" spans="1:48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2"/>
      <c r="W428" s="242"/>
      <c r="X428" s="242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</row>
    <row r="429" spans="1:48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2"/>
      <c r="W429" s="242"/>
      <c r="X429" s="242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</row>
    <row r="430" spans="1:48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2"/>
      <c r="W430" s="242"/>
      <c r="X430" s="242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  <c r="AU430" s="241"/>
      <c r="AV430" s="241"/>
    </row>
    <row r="431" spans="1:48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2"/>
      <c r="W431" s="242"/>
      <c r="X431" s="242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</row>
    <row r="432" spans="1:48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2"/>
      <c r="W432" s="242"/>
      <c r="X432" s="242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</row>
    <row r="433" spans="1:48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2"/>
      <c r="W433" s="242"/>
      <c r="X433" s="242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</row>
    <row r="434" spans="1:48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2"/>
      <c r="W434" s="242"/>
      <c r="X434" s="242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</row>
    <row r="435" spans="1:48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2"/>
      <c r="W435" s="242"/>
      <c r="X435" s="242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  <c r="AU435" s="241"/>
      <c r="AV435" s="241"/>
    </row>
    <row r="436" spans="1:48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2"/>
      <c r="W436" s="242"/>
      <c r="X436" s="242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</row>
    <row r="437" spans="1:48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2"/>
      <c r="W437" s="242"/>
      <c r="X437" s="242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</row>
    <row r="438" spans="1:48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2"/>
      <c r="W438" s="242"/>
      <c r="X438" s="242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</row>
    <row r="439" spans="1:48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2"/>
      <c r="W439" s="242"/>
      <c r="X439" s="242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</row>
    <row r="440" spans="1:48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2"/>
      <c r="W440" s="242"/>
      <c r="X440" s="242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</row>
    <row r="441" spans="1:48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2"/>
      <c r="W441" s="242"/>
      <c r="X441" s="242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</row>
    <row r="442" spans="1:48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2"/>
      <c r="W442" s="242"/>
      <c r="X442" s="242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</row>
    <row r="443" spans="1:48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2"/>
      <c r="W443" s="242"/>
      <c r="X443" s="242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  <c r="AU443" s="241"/>
      <c r="AV443" s="241"/>
    </row>
    <row r="444" spans="1:48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2"/>
      <c r="W444" s="242"/>
      <c r="X444" s="242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</row>
    <row r="445" spans="1:48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2"/>
      <c r="W445" s="242"/>
      <c r="X445" s="242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</row>
    <row r="446" spans="1:48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2"/>
      <c r="W446" s="242"/>
      <c r="X446" s="242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</row>
    <row r="447" spans="1:48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2"/>
      <c r="W447" s="242"/>
      <c r="X447" s="242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</row>
    <row r="448" spans="1:48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2"/>
      <c r="W448" s="242"/>
      <c r="X448" s="242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</row>
    <row r="449" spans="1:48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2"/>
      <c r="W449" s="242"/>
      <c r="X449" s="242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  <c r="AU449" s="241"/>
      <c r="AV449" s="241"/>
    </row>
    <row r="450" spans="1:48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2"/>
      <c r="W450" s="242"/>
      <c r="X450" s="242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</row>
    <row r="451" spans="1:48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2"/>
      <c r="W451" s="242"/>
      <c r="X451" s="242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</row>
    <row r="452" spans="1:48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2"/>
      <c r="W452" s="242"/>
      <c r="X452" s="242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</row>
    <row r="453" spans="1:48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2"/>
      <c r="W453" s="242"/>
      <c r="X453" s="242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</row>
    <row r="454" spans="1:48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2"/>
      <c r="W454" s="242"/>
      <c r="X454" s="242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</row>
    <row r="455" spans="1:48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2"/>
      <c r="W455" s="242"/>
      <c r="X455" s="242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</row>
    <row r="456" spans="1:48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2"/>
      <c r="W456" s="242"/>
      <c r="X456" s="242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</row>
    <row r="457" spans="1:48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2"/>
      <c r="W457" s="242"/>
      <c r="X457" s="242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</row>
    <row r="458" spans="1:48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2"/>
      <c r="W458" s="242"/>
      <c r="X458" s="242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</row>
    <row r="459" spans="1:48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2"/>
      <c r="W459" s="242"/>
      <c r="X459" s="242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</row>
    <row r="460" spans="1:48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2"/>
      <c r="W460" s="242"/>
      <c r="X460" s="242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</row>
    <row r="461" spans="1:48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2"/>
      <c r="W461" s="242"/>
      <c r="X461" s="242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</row>
    <row r="462" spans="1:48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2"/>
      <c r="W462" s="242"/>
      <c r="X462" s="242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</row>
    <row r="463" spans="1:48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2"/>
      <c r="W463" s="242"/>
      <c r="X463" s="242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</row>
    <row r="464" spans="1:48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2"/>
      <c r="W464" s="242"/>
      <c r="X464" s="242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</row>
    <row r="465" spans="1:48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2"/>
      <c r="W465" s="242"/>
      <c r="X465" s="242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</row>
    <row r="466" spans="1:48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2"/>
      <c r="W466" s="242"/>
      <c r="X466" s="242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</row>
    <row r="467" spans="1:48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2"/>
      <c r="W467" s="242"/>
      <c r="X467" s="242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</row>
    <row r="468" spans="1:48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2"/>
      <c r="W468" s="242"/>
      <c r="X468" s="242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</row>
    <row r="469" spans="1:48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2"/>
      <c r="W469" s="242"/>
      <c r="X469" s="242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</row>
    <row r="470" spans="1:48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2"/>
      <c r="W470" s="242"/>
      <c r="X470" s="242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</row>
    <row r="471" spans="1:48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2"/>
      <c r="W471" s="242"/>
      <c r="X471" s="242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</row>
    <row r="472" spans="1:48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2"/>
      <c r="W472" s="242"/>
      <c r="X472" s="242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  <c r="AU472" s="241"/>
      <c r="AV472" s="241"/>
    </row>
    <row r="473" spans="1:48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2"/>
      <c r="W473" s="242"/>
      <c r="X473" s="242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</row>
    <row r="474" spans="1:48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2"/>
      <c r="W474" s="242"/>
      <c r="X474" s="242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</row>
    <row r="475" spans="1:48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2"/>
      <c r="W475" s="242"/>
      <c r="X475" s="242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</row>
    <row r="476" spans="1:48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2"/>
      <c r="W476" s="242"/>
      <c r="X476" s="242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</row>
    <row r="477" spans="1:48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2"/>
      <c r="W477" s="242"/>
      <c r="X477" s="242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  <c r="AU477" s="241"/>
      <c r="AV477" s="241"/>
    </row>
    <row r="478" spans="1:48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2"/>
      <c r="W478" s="242"/>
      <c r="X478" s="242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</row>
    <row r="479" spans="1:48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2"/>
      <c r="W479" s="242"/>
      <c r="X479" s="242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</row>
    <row r="480" spans="1:48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2"/>
      <c r="W480" s="242"/>
      <c r="X480" s="242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  <c r="AU480" s="241"/>
      <c r="AV480" s="241"/>
    </row>
    <row r="481" spans="1:48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2"/>
      <c r="W481" s="242"/>
      <c r="X481" s="242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</row>
    <row r="482" spans="1:48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2"/>
      <c r="W482" s="242"/>
      <c r="X482" s="242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</row>
    <row r="483" spans="1:48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2"/>
      <c r="W483" s="242"/>
      <c r="X483" s="242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</row>
    <row r="484" spans="1:48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2"/>
      <c r="W484" s="242"/>
      <c r="X484" s="242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</row>
    <row r="485" spans="1:48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2"/>
      <c r="W485" s="242"/>
      <c r="X485" s="242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</row>
    <row r="486" spans="1:48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2"/>
      <c r="W486" s="242"/>
      <c r="X486" s="242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</row>
    <row r="487" spans="1:48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2"/>
      <c r="W487" s="242"/>
      <c r="X487" s="242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</row>
    <row r="488" spans="1:48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2"/>
      <c r="W488" s="242"/>
      <c r="X488" s="242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</row>
    <row r="489" spans="1:48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2"/>
      <c r="W489" s="242"/>
      <c r="X489" s="242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</row>
    <row r="490" spans="1:48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2"/>
      <c r="W490" s="242"/>
      <c r="X490" s="242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</row>
    <row r="491" spans="1:48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2"/>
      <c r="W491" s="242"/>
      <c r="X491" s="242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</row>
    <row r="492" spans="1:48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2"/>
      <c r="W492" s="242"/>
      <c r="X492" s="242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</row>
    <row r="493" spans="1:48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2"/>
      <c r="W493" s="242"/>
      <c r="X493" s="242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</row>
    <row r="494" spans="1:48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2"/>
      <c r="W494" s="242"/>
      <c r="X494" s="242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</row>
    <row r="495" spans="1:48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2"/>
      <c r="W495" s="242"/>
      <c r="X495" s="242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</row>
    <row r="496" spans="1:48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2"/>
      <c r="W496" s="242"/>
      <c r="X496" s="242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</row>
    <row r="497" spans="1:48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2"/>
      <c r="W497" s="242"/>
      <c r="X497" s="242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</row>
    <row r="498" spans="1:48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2"/>
      <c r="W498" s="242"/>
      <c r="X498" s="242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</row>
    <row r="499" spans="1:48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2"/>
      <c r="W499" s="242"/>
      <c r="X499" s="242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</row>
    <row r="500" spans="1:48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2"/>
      <c r="W500" s="242"/>
      <c r="X500" s="242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</row>
    <row r="501" spans="1:48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2"/>
      <c r="W501" s="242"/>
      <c r="X501" s="242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</row>
    <row r="502" spans="1:48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2"/>
      <c r="W502" s="242"/>
      <c r="X502" s="242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</row>
    <row r="503" spans="1:48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2"/>
      <c r="W503" s="242"/>
      <c r="X503" s="242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  <c r="AU503" s="241"/>
      <c r="AV503" s="241"/>
    </row>
    <row r="504" spans="1:48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2"/>
      <c r="W504" s="242"/>
      <c r="X504" s="242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</row>
    <row r="505" spans="1:48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2"/>
      <c r="W505" s="242"/>
      <c r="X505" s="242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</row>
    <row r="506" spans="1:48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2"/>
      <c r="W506" s="242"/>
      <c r="X506" s="242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</row>
    <row r="507" spans="1:48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2"/>
      <c r="W507" s="242"/>
      <c r="X507" s="242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</row>
    <row r="508" spans="1:4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 spans="1:48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 spans="1:48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 spans="1:48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 spans="1:48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 spans="1:48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 spans="1:48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 spans="1:48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 spans="1:48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 spans="1:48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 spans="1:4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 spans="1:48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 spans="1:48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 spans="1:48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 spans="1:48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 spans="1:48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 spans="1:48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 spans="1:48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 spans="1:48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 spans="1:48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 spans="1:4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 spans="1:48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 spans="1:48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 spans="1:48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 spans="1:48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 spans="1:48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 spans="1:48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 spans="1:48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 spans="1:48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 spans="1:48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 spans="1:4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 spans="1:48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 spans="1:48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 spans="1:48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 spans="1:48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 spans="1:48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 spans="1:48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 spans="1:48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 spans="1:48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 spans="1:48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 spans="1: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 spans="1:48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 spans="1:48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 spans="1:48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 spans="1:48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 spans="1:48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 spans="1:48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 spans="1:48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 spans="1:48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 spans="1:48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 spans="1:4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 spans="1:48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 spans="1:48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 spans="1:48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 spans="1:48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 spans="1:48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 spans="1:48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 spans="1:48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 spans="1:48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 spans="1:48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 spans="1:4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 spans="1:48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 spans="1:48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 spans="1:48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 spans="1:48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 spans="1:48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 spans="1:48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 spans="1:48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 spans="1:48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 spans="1:48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 spans="1:4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 spans="1:48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 spans="1:48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 spans="1:48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 spans="1:48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 spans="1:48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 spans="1:48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 spans="1:48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 spans="1:48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 spans="1:48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 spans="1:4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 spans="1:48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 spans="1:48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 spans="1:48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 spans="1:48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 spans="1:48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 spans="1:48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 spans="1:48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 spans="1:48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 spans="1:48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 spans="1:4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 spans="1:48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 spans="1:48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 spans="1:48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 spans="1:48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 spans="1:48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 spans="1:48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 spans="1:48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 spans="1:48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 spans="1:48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 spans="1:4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 spans="1:48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 spans="1:48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 spans="1:48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 spans="1:48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 spans="1:48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 spans="1:48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 spans="1:48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 spans="1:48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 spans="1:48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 spans="1:4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 spans="1:48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 spans="1:48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 spans="1:48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 spans="1:48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 spans="1:48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 spans="1:48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 spans="1:48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 spans="1:48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 spans="1:48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 spans="1:4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 spans="1:48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 spans="1:48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 spans="1:48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 spans="1:48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 spans="1:48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 spans="1:48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 spans="1:48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 spans="1:48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 spans="1:48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 spans="1:4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 spans="1:48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 spans="1:48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 spans="1:48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 spans="1:48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 spans="1:48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 spans="1:48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 spans="1:48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 spans="1:48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 spans="1:48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 spans="1: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 spans="1:48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 spans="1:48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 spans="1:48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 spans="1:48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 spans="1:48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 spans="1:48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 spans="1:48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 spans="1:48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 spans="1:48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 spans="1:4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 spans="1:48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 spans="1:48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 spans="1:48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 spans="1:48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 spans="1:48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 spans="1:48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 spans="1:48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 spans="1:48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 spans="1:48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 spans="1:4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 spans="1:48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 spans="1:48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 spans="1:48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 spans="1:48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 spans="1:48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 spans="1:48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 spans="1:48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 spans="1:48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 spans="1:48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 spans="1:4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 spans="1:48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 spans="1:48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 spans="1:48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 spans="1:48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 spans="1:48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 spans="1:48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 spans="1:48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 spans="1:48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 spans="1:48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 spans="1:4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 spans="1:48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 spans="1:48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 spans="1:48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 spans="1:48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 spans="1:48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 spans="1:48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 spans="1:48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 spans="1:48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 spans="1:48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 spans="1:4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 spans="1:48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 spans="1:48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 spans="1:48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 spans="1:48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 spans="1:48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 spans="1:48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 spans="1:48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 spans="1:48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 spans="1:48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 spans="1:4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 spans="1:48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 spans="1:48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 spans="1:48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 spans="1:48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 spans="1:48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 spans="1:48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 spans="1:48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 spans="1:48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 spans="1:48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 spans="1:4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 spans="1:48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 spans="1:48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 spans="1:48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 spans="1:48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 spans="1:48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 spans="1:48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 spans="1:48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 spans="1:48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 spans="1:48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 spans="1:4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 spans="1:48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 spans="1:48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 spans="1:48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 spans="1:48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 spans="1:48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 spans="1:48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 spans="1:48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 spans="1:48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 spans="1:48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 spans="1:4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 spans="1:48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 spans="1:48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 spans="1:48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 spans="1:48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 spans="1:48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 spans="1:48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 spans="1:48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 spans="1:48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 spans="1:48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 spans="1: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 spans="1:48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 spans="1:48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 spans="1:48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 spans="1:48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 spans="1:48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 spans="1:48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 spans="1:48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 spans="1:48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 spans="1:48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 spans="1:4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 spans="1:48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 spans="1:48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 spans="1:48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 spans="1:48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 spans="1:48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 spans="1:48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 spans="1:48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 spans="1:48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 spans="1:48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 spans="1:4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 spans="1:48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 spans="1:48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 spans="1:48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 spans="1:48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 spans="1:48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 spans="1:48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 spans="1:48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 spans="1:48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 spans="1:48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 spans="1:4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 spans="1:48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 spans="1:48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 spans="1:48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 spans="1:48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 spans="1:48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 spans="1:48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 spans="1:48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 spans="1:48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 spans="1:48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 spans="1:4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 spans="1:48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 spans="1:48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 spans="1:48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 spans="1:48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 spans="1:48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 spans="1:48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 spans="1:48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 spans="1:48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 spans="1:48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 spans="1:4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 spans="1:48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 spans="1:48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 spans="1:48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 spans="1:48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 spans="1:48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 spans="1:48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 spans="1:48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 spans="1:48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 spans="1:48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 spans="1:4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 spans="1:48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 spans="1:48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 spans="1:48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 spans="1:48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 spans="1:48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 spans="1:48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 spans="1:48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 spans="1:48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 spans="1:48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 spans="1:4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 spans="1:48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 spans="1:48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 spans="1:48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 spans="1:48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 spans="1:48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 spans="1:48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 spans="1:48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 spans="1:48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 spans="1:48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 spans="1:4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 spans="1:48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 spans="1:48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 spans="1:48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 spans="1:48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 spans="1:48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 spans="1:48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 spans="1:48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 spans="1:48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 spans="1:48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 spans="1:4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 spans="1:48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 spans="1:48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 spans="1:48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 spans="1:48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 spans="1:48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 spans="1:48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 spans="1:48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 spans="1:48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 spans="1:48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 spans="1: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 spans="1:48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 spans="1:48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 spans="1:48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 spans="1:48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 spans="1:48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 spans="1:48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 spans="1:48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 spans="1:48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 spans="1:48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 spans="1:4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 spans="1:48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 spans="1:48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 spans="1:48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 spans="1:48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 spans="1:48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 spans="1:48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 spans="1:48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 spans="1:48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 spans="1:48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 spans="1:4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 spans="1:48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 spans="1:48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 spans="1:48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 spans="1:48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 spans="1:48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 spans="1:48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 spans="1:48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 spans="1:48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 spans="1:48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 spans="1:4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 spans="1:48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 spans="1:48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 spans="1:48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 spans="1:48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 spans="1:48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 spans="1:48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 spans="1:48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 spans="1:48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 spans="1:48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 spans="1:4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 spans="1:48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 spans="1:48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 spans="1:48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 spans="1:48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 spans="1:48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 spans="1:48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 spans="1:48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 spans="1:48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 spans="1:48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 spans="1:4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 spans="1:48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 spans="1:48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 spans="1:48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 spans="1:48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 spans="1:48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 spans="1:48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 spans="1:48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 spans="1:48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 spans="1:48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 spans="1:4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 spans="1:48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 spans="1:48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 spans="1:48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 spans="1:48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 spans="1:48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 spans="1:48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 spans="1:48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 spans="1:48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 spans="1:48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 spans="1:4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 spans="1:48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 spans="1:48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 spans="1:48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 spans="1:48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 spans="1:48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 spans="1:48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 spans="1:48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 spans="1:48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 spans="1:48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 spans="1:4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 spans="1:48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 spans="1:48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 spans="1:48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 spans="1:48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 spans="1:48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 spans="1:48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 spans="1:48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 spans="1:48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 spans="1:48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 spans="1:4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 spans="1:48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 spans="1:48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 spans="1:48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 spans="1:48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 spans="1:48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 spans="1:48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 spans="1:48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 spans="1:48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 spans="1:48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 spans="1: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 spans="1:48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 spans="1:48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 spans="1:48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 spans="1:48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 spans="1:48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 spans="1:48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 spans="1:48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 spans="1:48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 spans="1:48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 spans="1:4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 spans="1:48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 spans="1:48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 spans="1:48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 spans="1:48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 spans="1:48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 spans="1:48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 spans="1:48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 spans="1:48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 spans="1:48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 spans="1:4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 spans="1:48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 spans="1:48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 spans="1:48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 spans="1:48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 spans="1:48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 spans="1:48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 spans="1:48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 spans="1:48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 spans="1:48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 spans="1:4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 spans="1:48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 spans="1:48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 spans="1:48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 spans="1:48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 spans="1:48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 spans="1:48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 spans="1:48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 spans="1:48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 spans="1:48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 spans="1:4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 spans="1:48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 spans="1:48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 spans="1:48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 spans="1:48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 spans="1:48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 spans="1:48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 spans="1:48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 spans="1:48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 spans="1:48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 spans="1:4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 spans="1:48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 spans="1:48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</sheetData>
  <mergeCells count="3">
    <mergeCell ref="A4:G4"/>
    <mergeCell ref="H4:N4"/>
    <mergeCell ref="P4:T4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W1000"/>
  <sheetViews>
    <sheetView showGridLines="0" topLeftCell="S295" workbookViewId="0">
      <selection activeCell="AC307" sqref="AC307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7" width="10.54296875" customWidth="1"/>
    <col min="18" max="18" width="12.453125" customWidth="1"/>
    <col min="19" max="19" width="9.81640625" customWidth="1"/>
    <col min="20" max="20" width="12.453125" customWidth="1"/>
    <col min="21" max="28" width="10.54296875" customWidth="1"/>
    <col min="29" max="29" width="13.453125" customWidth="1"/>
    <col min="30" max="30" width="11.81640625" customWidth="1"/>
    <col min="31" max="49" width="14.453125" customWidth="1"/>
  </cols>
  <sheetData>
    <row r="1" spans="1:49" ht="57" customHeight="1">
      <c r="A1" s="333" t="s">
        <v>419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299"/>
      <c r="X1" s="300"/>
      <c r="Y1" s="301"/>
      <c r="Z1" s="301"/>
      <c r="AA1" s="302"/>
      <c r="AB1" s="301"/>
      <c r="AC1" s="303"/>
      <c r="AD1" s="304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33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113" t="s">
        <v>62</v>
      </c>
      <c r="P2" s="114"/>
      <c r="Q2" s="115"/>
      <c r="R2" s="114" t="s">
        <v>64</v>
      </c>
      <c r="S2" s="116">
        <f>'狀況8,9 資料與模擬結果'!B5</f>
        <v>100000</v>
      </c>
      <c r="T2" s="305"/>
      <c r="U2" s="126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134">
        <f>'狀況8,9 資料與模擬結果'!B4</f>
        <v>1000000</v>
      </c>
      <c r="P3" s="306" t="s">
        <v>65</v>
      </c>
      <c r="Q3" s="136">
        <v>0.5</v>
      </c>
      <c r="R3" s="307" t="s">
        <v>66</v>
      </c>
      <c r="S3" s="334">
        <f>O3*Q4</f>
        <v>20000</v>
      </c>
      <c r="T3" s="308" t="s">
        <v>67</v>
      </c>
      <c r="U3" s="308" t="s">
        <v>68</v>
      </c>
      <c r="V3" s="140"/>
      <c r="W3" s="141"/>
      <c r="X3" s="142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29.25" customHeight="1">
      <c r="A4" s="143" t="s">
        <v>69</v>
      </c>
      <c r="B4" s="143" t="s">
        <v>70</v>
      </c>
      <c r="C4" s="143" t="s">
        <v>71</v>
      </c>
      <c r="D4" s="143" t="s">
        <v>72</v>
      </c>
      <c r="E4" s="143" t="s">
        <v>73</v>
      </c>
      <c r="F4" s="143" t="s">
        <v>74</v>
      </c>
      <c r="G4" s="143" t="s">
        <v>75</v>
      </c>
      <c r="H4" s="144" t="s">
        <v>69</v>
      </c>
      <c r="I4" s="144" t="s">
        <v>70</v>
      </c>
      <c r="J4" s="144" t="s">
        <v>71</v>
      </c>
      <c r="K4" s="144" t="s">
        <v>72</v>
      </c>
      <c r="L4" s="144" t="s">
        <v>73</v>
      </c>
      <c r="M4" s="144" t="s">
        <v>74</v>
      </c>
      <c r="N4" s="144" t="s">
        <v>75</v>
      </c>
      <c r="O4" s="309"/>
      <c r="P4" s="341" t="s">
        <v>425</v>
      </c>
      <c r="Q4" s="352">
        <f>'狀況8,9 資料與模擬結果'!B6</f>
        <v>0.02</v>
      </c>
      <c r="R4" s="310"/>
      <c r="S4" s="139" t="s">
        <v>76</v>
      </c>
      <c r="T4" s="173">
        <f>-S2</f>
        <v>-100000</v>
      </c>
      <c r="U4" s="311"/>
      <c r="V4" s="148" t="s">
        <v>77</v>
      </c>
      <c r="W4" s="149" t="s">
        <v>78</v>
      </c>
      <c r="X4" s="149" t="s">
        <v>79</v>
      </c>
      <c r="Y4" s="149" t="s">
        <v>80</v>
      </c>
      <c r="Z4" s="149" t="s">
        <v>81</v>
      </c>
      <c r="AA4" s="150" t="s">
        <v>82</v>
      </c>
      <c r="AB4" s="149" t="s">
        <v>83</v>
      </c>
      <c r="AC4" s="151" t="s">
        <v>84</v>
      </c>
      <c r="AD4" s="149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3"/>
      <c r="B5" s="143"/>
      <c r="C5" s="143"/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52"/>
      <c r="O5" s="153" t="s">
        <v>86</v>
      </c>
      <c r="P5" s="154" t="s">
        <v>87</v>
      </c>
      <c r="Q5" s="154" t="s">
        <v>88</v>
      </c>
      <c r="R5" s="155" t="s">
        <v>89</v>
      </c>
      <c r="S5" s="312">
        <v>0.05</v>
      </c>
      <c r="T5" s="157"/>
      <c r="U5" s="157"/>
      <c r="V5" s="158"/>
      <c r="W5" s="121"/>
      <c r="X5" s="149"/>
      <c r="Y5" s="121"/>
      <c r="Z5" s="121"/>
      <c r="AA5" s="122"/>
      <c r="AB5" s="149"/>
      <c r="AC5" s="151"/>
      <c r="AD5" s="149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3.25" customHeight="1">
      <c r="A6" s="143"/>
      <c r="B6" s="143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52"/>
      <c r="O6" s="159">
        <v>1</v>
      </c>
      <c r="P6" s="160" t="s">
        <v>420</v>
      </c>
      <c r="Q6" s="160" t="s">
        <v>421</v>
      </c>
      <c r="R6" s="161" t="s">
        <v>92</v>
      </c>
      <c r="S6" s="139" t="s">
        <v>93</v>
      </c>
      <c r="T6" s="308" t="s">
        <v>94</v>
      </c>
      <c r="U6" s="163"/>
      <c r="V6" s="158"/>
      <c r="W6" s="121"/>
      <c r="X6" s="149"/>
      <c r="Y6" s="121"/>
      <c r="Z6" s="121"/>
      <c r="AA6" s="122"/>
      <c r="AB6" s="149"/>
      <c r="AC6" s="151"/>
      <c r="AD6" s="149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3.25" customHeight="1">
      <c r="A7" s="143"/>
      <c r="B7" s="143"/>
      <c r="C7" s="143"/>
      <c r="D7" s="143"/>
      <c r="E7" s="143"/>
      <c r="F7" s="143"/>
      <c r="G7" s="143"/>
      <c r="H7" s="144"/>
      <c r="I7" s="144"/>
      <c r="J7" s="144"/>
      <c r="K7" s="144"/>
      <c r="L7" s="144"/>
      <c r="M7" s="144"/>
      <c r="N7" s="152"/>
      <c r="O7" s="164"/>
      <c r="P7" s="313"/>
      <c r="Q7" s="313"/>
      <c r="R7" s="314"/>
      <c r="S7" s="351">
        <f>'狀況8,9 資料與模擬結果'!B7</f>
        <v>0.02</v>
      </c>
      <c r="T7" s="162"/>
      <c r="U7" s="163"/>
      <c r="V7" s="158"/>
      <c r="W7" s="121"/>
      <c r="X7" s="149"/>
      <c r="Y7" s="121"/>
      <c r="Z7" s="121"/>
      <c r="AA7" s="122"/>
      <c r="AB7" s="149"/>
      <c r="AC7" s="151"/>
      <c r="AD7" s="149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0.25" customHeight="1">
      <c r="A8" s="167"/>
      <c r="B8" s="167"/>
      <c r="C8" s="167"/>
      <c r="D8" s="167"/>
      <c r="E8" s="167"/>
      <c r="F8" s="167"/>
      <c r="G8" s="167"/>
      <c r="H8" s="168"/>
      <c r="I8" s="168"/>
      <c r="J8" s="168"/>
      <c r="K8" s="168"/>
      <c r="L8" s="168"/>
      <c r="M8" s="168"/>
      <c r="N8" s="169"/>
      <c r="O8" s="315">
        <f>O3-T4</f>
        <v>1100000</v>
      </c>
      <c r="P8" s="171">
        <f>(O8+T20*(2*T8))*P6</f>
        <v>540000</v>
      </c>
      <c r="Q8" s="171">
        <f>(O8+T4*(2*T8))*Q6</f>
        <v>180000</v>
      </c>
      <c r="R8" s="172">
        <f>(O8+T4*(2*T8))*R6-T4*(2*T8)</f>
        <v>380000</v>
      </c>
      <c r="S8" s="316">
        <f>(O8)*S7</f>
        <v>22000</v>
      </c>
      <c r="T8" s="174">
        <v>1</v>
      </c>
      <c r="U8" s="156"/>
      <c r="V8" s="176"/>
      <c r="W8" s="177"/>
      <c r="X8" s="178"/>
      <c r="Y8" s="177"/>
      <c r="Z8" s="177"/>
      <c r="AA8" s="179"/>
      <c r="AB8" s="178"/>
      <c r="AC8" s="180"/>
      <c r="AD8" s="178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4"/>
      <c r="P9" s="185"/>
      <c r="Q9" s="185"/>
      <c r="R9" s="186"/>
      <c r="S9" s="187"/>
      <c r="T9" s="187"/>
      <c r="U9" s="187"/>
      <c r="V9" s="188"/>
      <c r="W9" s="189"/>
      <c r="X9" s="190"/>
      <c r="Y9" s="189"/>
      <c r="Z9" s="189"/>
      <c r="AA9" s="191"/>
      <c r="AB9" s="190"/>
      <c r="AC9" s="192"/>
      <c r="AD9" s="190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197"/>
      <c r="T10" s="118"/>
      <c r="U10" s="198"/>
      <c r="V10" s="199"/>
      <c r="W10" s="196"/>
      <c r="X10" s="200"/>
      <c r="Y10" s="196"/>
      <c r="Z10" s="196"/>
      <c r="AA10" s="201"/>
      <c r="AB10" s="200"/>
      <c r="AC10" s="202"/>
      <c r="AD10" s="200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6"/>
      <c r="U11" s="196"/>
      <c r="V11" s="199"/>
      <c r="W11" s="196"/>
      <c r="X11" s="200"/>
      <c r="Y11" s="196"/>
      <c r="Z11" s="196"/>
      <c r="AA11" s="201"/>
      <c r="AB11" s="200"/>
      <c r="AC11" s="202"/>
      <c r="AD11" s="200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6"/>
      <c r="U12" s="196"/>
      <c r="V12" s="199"/>
      <c r="W12" s="196"/>
      <c r="X12" s="200"/>
      <c r="Y12" s="196"/>
      <c r="Z12" s="196"/>
      <c r="AA12" s="201"/>
      <c r="AB12" s="200"/>
      <c r="AC12" s="202"/>
      <c r="AD12" s="200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6"/>
      <c r="U13" s="196"/>
      <c r="V13" s="199"/>
      <c r="W13" s="196"/>
      <c r="X13" s="200"/>
      <c r="Y13" s="196"/>
      <c r="Z13" s="196"/>
      <c r="AA13" s="201"/>
      <c r="AB13" s="200"/>
      <c r="AC13" s="202"/>
      <c r="AD13" s="200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6"/>
      <c r="U14" s="196"/>
      <c r="V14" s="199"/>
      <c r="W14" s="196"/>
      <c r="X14" s="200"/>
      <c r="Y14" s="196"/>
      <c r="Z14" s="196"/>
      <c r="AA14" s="201"/>
      <c r="AB14" s="200"/>
      <c r="AC14" s="202"/>
      <c r="AD14" s="200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6"/>
      <c r="U15" s="196"/>
      <c r="V15" s="199"/>
      <c r="W15" s="196"/>
      <c r="X15" s="200"/>
      <c r="Y15" s="196"/>
      <c r="Z15" s="196"/>
      <c r="AA15" s="201"/>
      <c r="AB15" s="200"/>
      <c r="AC15" s="202"/>
      <c r="AD15" s="200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6"/>
      <c r="U16" s="196"/>
      <c r="V16" s="195"/>
      <c r="W16" s="196"/>
      <c r="X16" s="200"/>
      <c r="Y16" s="196"/>
      <c r="Z16" s="196"/>
      <c r="AA16" s="201"/>
      <c r="AB16" s="200"/>
      <c r="AC16" s="202"/>
      <c r="AD16" s="200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196">
        <f t="shared" ref="P17:U17" si="9">MAX(P20:P307)</f>
        <v>2182188.0867326707</v>
      </c>
      <c r="Q17" s="196">
        <f t="shared" si="9"/>
        <v>824696.0348862987</v>
      </c>
      <c r="R17" s="196">
        <f t="shared" si="9"/>
        <v>1371956.9539455837</v>
      </c>
      <c r="S17" s="196">
        <f t="shared" si="9"/>
        <v>-1833.3333333333333</v>
      </c>
      <c r="T17" s="196">
        <f t="shared" si="9"/>
        <v>-100000</v>
      </c>
      <c r="U17" s="214">
        <f t="shared" si="9"/>
        <v>0.94243587918294536</v>
      </c>
      <c r="V17" s="199"/>
      <c r="W17" s="196">
        <f>MIN(W20:W307)</f>
        <v>-1347024.747589004</v>
      </c>
      <c r="X17" s="199">
        <f t="shared" ref="X17:AD17" si="10">MAX(X20:X307)</f>
        <v>9.0343698854337156</v>
      </c>
      <c r="Y17" s="196">
        <f t="shared" si="10"/>
        <v>2844610.3365006298</v>
      </c>
      <c r="Z17" s="196">
        <f t="shared" si="10"/>
        <v>1497585.5889116256</v>
      </c>
      <c r="AA17" s="215">
        <f t="shared" si="10"/>
        <v>4054975.696805208</v>
      </c>
      <c r="AB17" s="199">
        <f t="shared" si="10"/>
        <v>4.054975696805208</v>
      </c>
      <c r="AC17" s="216">
        <f t="shared" si="10"/>
        <v>2773737.1837786529</v>
      </c>
      <c r="AD17" s="199">
        <f t="shared" si="10"/>
        <v>2.5215792579805933</v>
      </c>
      <c r="AE17" s="125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f t="shared" ref="P18:U18" si="12">P307</f>
        <v>2182188.0867326707</v>
      </c>
      <c r="Q18" s="196">
        <f t="shared" si="12"/>
        <v>500830.65612695355</v>
      </c>
      <c r="R18" s="196">
        <f t="shared" si="12"/>
        <v>1371956.9539455837</v>
      </c>
      <c r="S18" s="196">
        <f t="shared" si="12"/>
        <v>-1017213.9667359133</v>
      </c>
      <c r="T18" s="196">
        <f t="shared" si="12"/>
        <v>-329810.78085309069</v>
      </c>
      <c r="U18" s="212">
        <f t="shared" si="12"/>
        <v>0.78517101877948026</v>
      </c>
      <c r="V18" s="199"/>
      <c r="W18" s="196">
        <f t="shared" ref="W18:AD18" si="13">W307</f>
        <v>-1347024.747589004</v>
      </c>
      <c r="X18" s="213">
        <f t="shared" si="13"/>
        <v>2.638515028799362</v>
      </c>
      <c r="Y18" s="196">
        <f t="shared" si="13"/>
        <v>2844610.3365006298</v>
      </c>
      <c r="Z18" s="196">
        <f t="shared" si="13"/>
        <v>1497585.5889116256</v>
      </c>
      <c r="AA18" s="196">
        <f t="shared" si="13"/>
        <v>4054975.696805208</v>
      </c>
      <c r="AB18" s="213">
        <f t="shared" si="13"/>
        <v>4.054975696805208</v>
      </c>
      <c r="AC18" s="196">
        <f t="shared" si="13"/>
        <v>2707950.9492162038</v>
      </c>
      <c r="AD18" s="213">
        <f t="shared" si="13"/>
        <v>2.461773590196549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4">(I20/B20*B19)/B20*B19</f>
        <v>12.057432324239059</v>
      </c>
      <c r="J19" s="195">
        <f t="shared" si="14"/>
        <v>17.368094025312296</v>
      </c>
      <c r="K19" s="195">
        <f t="shared" si="14"/>
        <v>11.745641894736886</v>
      </c>
      <c r="L19" s="195">
        <f t="shared" si="14"/>
        <v>17.01115804626221</v>
      </c>
      <c r="M19" s="195">
        <f t="shared" si="14"/>
        <v>14.462279006702733</v>
      </c>
      <c r="N19" s="195">
        <f t="shared" si="14"/>
        <v>7330329.191425032</v>
      </c>
      <c r="O19" s="211" t="s">
        <v>108</v>
      </c>
      <c r="P19" s="196">
        <f t="shared" ref="P19:U19" si="15">MIN(P20:P307)</f>
        <v>105647.52475247518</v>
      </c>
      <c r="Q19" s="196">
        <f t="shared" si="15"/>
        <v>14828.067412370834</v>
      </c>
      <c r="R19" s="196">
        <f t="shared" si="15"/>
        <v>346332.72705769516</v>
      </c>
      <c r="S19" s="196">
        <f t="shared" si="15"/>
        <v>-1017213.9667359133</v>
      </c>
      <c r="T19" s="196">
        <f t="shared" si="15"/>
        <v>-329810.78085309069</v>
      </c>
      <c r="U19" s="214">
        <f t="shared" si="15"/>
        <v>0.27924823895110673</v>
      </c>
      <c r="V19" s="199"/>
      <c r="W19" s="196">
        <f>MAX(W20:W307)</f>
        <v>-101833.33333333333</v>
      </c>
      <c r="X19" s="199">
        <f t="shared" ref="X19:AD19" si="16">MIN(X20:X307)</f>
        <v>1.3904066474363981</v>
      </c>
      <c r="Y19" s="196">
        <f t="shared" si="16"/>
        <v>420448.91511267103</v>
      </c>
      <c r="Z19" s="196">
        <f t="shared" si="16"/>
        <v>101290.90002151081</v>
      </c>
      <c r="AA19" s="215">
        <f t="shared" si="16"/>
        <v>484528.24657170713</v>
      </c>
      <c r="AB19" s="199">
        <f t="shared" si="16"/>
        <v>0.48452824657170712</v>
      </c>
      <c r="AC19" s="216">
        <f t="shared" si="16"/>
        <v>193627.74343528057</v>
      </c>
      <c r="AD19" s="199">
        <f t="shared" si="16"/>
        <v>0.17602522130480053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7">(I21/B21*B20)/B21*B20</f>
        <v>17.3021526277189</v>
      </c>
      <c r="J20" s="195">
        <f t="shared" si="17"/>
        <v>21.822742435568706</v>
      </c>
      <c r="K20" s="195">
        <f t="shared" si="17"/>
        <v>15.319570477774484</v>
      </c>
      <c r="L20" s="195">
        <f t="shared" si="17"/>
        <v>17.898900362680251</v>
      </c>
      <c r="M20" s="195">
        <f t="shared" si="17"/>
        <v>15.217004194305867</v>
      </c>
      <c r="N20" s="195">
        <f t="shared" si="17"/>
        <v>11522073.231914233</v>
      </c>
      <c r="O20" s="195"/>
      <c r="P20" s="196">
        <f t="shared" ref="P20:R20" si="18">P8</f>
        <v>540000</v>
      </c>
      <c r="Q20" s="196">
        <f t="shared" si="18"/>
        <v>180000</v>
      </c>
      <c r="R20" s="196">
        <f t="shared" si="18"/>
        <v>380000</v>
      </c>
      <c r="S20" s="196">
        <f>-$S$8/12</f>
        <v>-1833.3333333333333</v>
      </c>
      <c r="T20" s="196">
        <f>T4</f>
        <v>-100000</v>
      </c>
      <c r="U20" s="214">
        <f t="shared" ref="U20:U274" si="19">(Q20*2+P20)/(P20+Q20+R20)</f>
        <v>0.81818181818181823</v>
      </c>
      <c r="V20" s="199"/>
      <c r="W20" s="196">
        <f t="shared" ref="W20:W274" si="20">S20+T20</f>
        <v>-101833.33333333333</v>
      </c>
      <c r="X20" s="199">
        <f t="shared" ref="X20:X274" si="21">IF(S20+T20=0,"NA",((P20+R20)/-(S20+T20)))</f>
        <v>9.0343698854337156</v>
      </c>
      <c r="Y20" s="196">
        <f t="shared" ref="Y20:Y274" si="22">P20*0.7+R20*0.96</f>
        <v>742800</v>
      </c>
      <c r="Z20" s="196">
        <f t="shared" ref="Z20:Z274" si="23">Y20+S20+T20</f>
        <v>640966.66666666663</v>
      </c>
      <c r="AA20" s="201">
        <f t="shared" ref="AA20:AA274" si="24">P20+Q20+R20</f>
        <v>1100000</v>
      </c>
      <c r="AB20" s="199">
        <f t="shared" ref="AB20:AB274" si="25">AA20/($O$8+$T$4)</f>
        <v>1.1000000000000001</v>
      </c>
      <c r="AC20" s="217">
        <f t="shared" ref="AC20:AC274" si="26">SUM(P20:T20)</f>
        <v>998166.66666666674</v>
      </c>
      <c r="AD20" s="199">
        <f t="shared" ref="AD20:AD274" si="27">AC20/($O$8)</f>
        <v>0.90742424242424247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8">(I22/B22*B21)/B22*B21</f>
        <v>17.46891940022627</v>
      </c>
      <c r="J21" s="195">
        <f t="shared" si="28"/>
        <v>17.89714458006657</v>
      </c>
      <c r="K21" s="195">
        <f t="shared" si="28"/>
        <v>9.1367774518949076</v>
      </c>
      <c r="L21" s="195">
        <f t="shared" si="28"/>
        <v>13.401596854714008</v>
      </c>
      <c r="M21" s="195">
        <f t="shared" si="28"/>
        <v>11.393555067818641</v>
      </c>
      <c r="N21" s="195">
        <f t="shared" si="28"/>
        <v>10198060.948237082</v>
      </c>
      <c r="O21" s="195"/>
      <c r="P21" s="196">
        <f t="shared" ref="P21:P275" si="29">P20*D21/D20</f>
        <v>417029.70297029702</v>
      </c>
      <c r="Q21" s="196">
        <f t="shared" ref="Q21:Q29" si="30">Q20*K21/K20</f>
        <v>107354.1809626507</v>
      </c>
      <c r="R21" s="196">
        <f t="shared" ref="R21:R29" si="31">R20*(1+$S$5/2/12)</f>
        <v>380791.66666666669</v>
      </c>
      <c r="S21" s="196">
        <f t="shared" ref="S21:S275" si="32">S20*(1+$S$5/12)+$S$20</f>
        <v>-3674.3055555555557</v>
      </c>
      <c r="T21" s="196">
        <f t="shared" ref="T21:T275" si="33">T20*(1+$S$5/12)</f>
        <v>-100416.66666666667</v>
      </c>
      <c r="U21" s="214">
        <f t="shared" si="19"/>
        <v>0.69791772930357754</v>
      </c>
      <c r="V21" s="199"/>
      <c r="W21" s="196">
        <f t="shared" si="20"/>
        <v>-104090.97222222223</v>
      </c>
      <c r="X21" s="199">
        <f t="shared" si="21"/>
        <v>7.664654797667823</v>
      </c>
      <c r="Y21" s="196">
        <f t="shared" si="22"/>
        <v>657480.79207920795</v>
      </c>
      <c r="Z21" s="196">
        <f t="shared" si="23"/>
        <v>553389.81985698582</v>
      </c>
      <c r="AA21" s="201">
        <f t="shared" si="24"/>
        <v>905175.55059961439</v>
      </c>
      <c r="AB21" s="199">
        <f t="shared" si="25"/>
        <v>0.90517555059961441</v>
      </c>
      <c r="AC21" s="217">
        <f t="shared" si="26"/>
        <v>801084.57837739226</v>
      </c>
      <c r="AD21" s="199">
        <f t="shared" si="27"/>
        <v>0.72825870761581113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34">(I23/B23*B22)/B23*B22</f>
        <v>13.790598110244227</v>
      </c>
      <c r="J22" s="195">
        <f t="shared" si="34"/>
        <v>14.104531468297994</v>
      </c>
      <c r="K22" s="195">
        <f t="shared" si="34"/>
        <v>7.8393407868971332</v>
      </c>
      <c r="L22" s="195">
        <f t="shared" si="34"/>
        <v>10.314814657855177</v>
      </c>
      <c r="M22" s="195">
        <f t="shared" si="34"/>
        <v>8.7692844702460988</v>
      </c>
      <c r="N22" s="195">
        <f t="shared" si="34"/>
        <v>7028135.3871746529</v>
      </c>
      <c r="O22" s="195"/>
      <c r="P22" s="196">
        <f t="shared" si="29"/>
        <v>386287.12871287129</v>
      </c>
      <c r="Q22" s="196">
        <f t="shared" si="30"/>
        <v>92109.71963532985</v>
      </c>
      <c r="R22" s="196">
        <f t="shared" si="31"/>
        <v>381584.98263888893</v>
      </c>
      <c r="S22" s="196">
        <f t="shared" si="32"/>
        <v>-5522.9484953703704</v>
      </c>
      <c r="T22" s="196">
        <f t="shared" si="33"/>
        <v>-100835.06944444445</v>
      </c>
      <c r="U22" s="214">
        <f t="shared" si="19"/>
        <v>0.66339374557332398</v>
      </c>
      <c r="V22" s="199"/>
      <c r="W22" s="196">
        <f t="shared" si="20"/>
        <v>-106358.01793981482</v>
      </c>
      <c r="X22" s="199">
        <f t="shared" si="21"/>
        <v>7.2196918128568237</v>
      </c>
      <c r="Y22" s="196">
        <f t="shared" si="22"/>
        <v>636722.57343234331</v>
      </c>
      <c r="Z22" s="196">
        <f t="shared" si="23"/>
        <v>530364.55549252848</v>
      </c>
      <c r="AA22" s="201">
        <f t="shared" si="24"/>
        <v>859981.83098709001</v>
      </c>
      <c r="AB22" s="199">
        <f t="shared" si="25"/>
        <v>0.85998183098709002</v>
      </c>
      <c r="AC22" s="217">
        <f t="shared" si="26"/>
        <v>753623.81304727518</v>
      </c>
      <c r="AD22" s="199">
        <f t="shared" si="27"/>
        <v>0.68511255731570475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35">(I24/B24*B23)/B24*B23</f>
        <v>10.915843067932116</v>
      </c>
      <c r="J23" s="195">
        <f t="shared" si="35"/>
        <v>14.944757928183812</v>
      </c>
      <c r="K23" s="195">
        <f t="shared" si="35"/>
        <v>10.221431875733023</v>
      </c>
      <c r="L23" s="195">
        <f t="shared" si="35"/>
        <v>13.032884069575877</v>
      </c>
      <c r="M23" s="195">
        <f t="shared" si="35"/>
        <v>11.080093520899684</v>
      </c>
      <c r="N23" s="195">
        <f t="shared" si="35"/>
        <v>4884649.6212254753</v>
      </c>
      <c r="O23" s="195"/>
      <c r="P23" s="196">
        <f t="shared" si="29"/>
        <v>441089.10891089105</v>
      </c>
      <c r="Q23" s="196">
        <f t="shared" si="30"/>
        <v>120098.51975296537</v>
      </c>
      <c r="R23" s="196">
        <f t="shared" si="31"/>
        <v>382379.95135271997</v>
      </c>
      <c r="S23" s="196">
        <f t="shared" si="32"/>
        <v>-7379.2941141010797</v>
      </c>
      <c r="T23" s="196">
        <f t="shared" si="33"/>
        <v>-101255.21556712964</v>
      </c>
      <c r="U23" s="214">
        <f t="shared" si="19"/>
        <v>0.72203217114014573</v>
      </c>
      <c r="V23" s="199"/>
      <c r="W23" s="196">
        <f t="shared" si="20"/>
        <v>-108634.50968123072</v>
      </c>
      <c r="X23" s="199">
        <f t="shared" si="21"/>
        <v>7.5801792881464589</v>
      </c>
      <c r="Y23" s="196">
        <f t="shared" si="22"/>
        <v>675847.12953623489</v>
      </c>
      <c r="Z23" s="196">
        <f t="shared" si="23"/>
        <v>567212.61985500413</v>
      </c>
      <c r="AA23" s="201">
        <f t="shared" si="24"/>
        <v>943567.58001657645</v>
      </c>
      <c r="AB23" s="199">
        <f t="shared" si="25"/>
        <v>0.94356758001657648</v>
      </c>
      <c r="AC23" s="217">
        <f t="shared" si="26"/>
        <v>834933.07033534569</v>
      </c>
      <c r="AD23" s="199">
        <f t="shared" si="27"/>
        <v>0.75903006394122341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36">(I25/B25*B24)/B25*B24</f>
        <v>13.150091017516797</v>
      </c>
      <c r="J24" s="195">
        <f t="shared" si="36"/>
        <v>15.655525043356549</v>
      </c>
      <c r="K24" s="195">
        <f t="shared" si="36"/>
        <v>11.034572182503613</v>
      </c>
      <c r="L24" s="195">
        <f t="shared" si="36"/>
        <v>11.940909705796921</v>
      </c>
      <c r="M24" s="195">
        <f t="shared" si="36"/>
        <v>10.15173862667644</v>
      </c>
      <c r="N24" s="195">
        <f t="shared" si="36"/>
        <v>3229295.9645266179</v>
      </c>
      <c r="O24" s="195"/>
      <c r="P24" s="196">
        <f t="shared" si="29"/>
        <v>458298.26732673263</v>
      </c>
      <c r="Q24" s="196">
        <f t="shared" si="30"/>
        <v>129652.65545350943</v>
      </c>
      <c r="R24" s="196">
        <f t="shared" si="31"/>
        <v>383176.57625137153</v>
      </c>
      <c r="S24" s="196">
        <f t="shared" si="32"/>
        <v>-9243.3745062431681</v>
      </c>
      <c r="T24" s="196">
        <f t="shared" si="33"/>
        <v>-101677.11229865934</v>
      </c>
      <c r="U24" s="214">
        <f t="shared" si="19"/>
        <v>0.73893858319255667</v>
      </c>
      <c r="V24" s="199"/>
      <c r="W24" s="196">
        <f t="shared" si="20"/>
        <v>-110920.48680490251</v>
      </c>
      <c r="X24" s="199">
        <f t="shared" si="21"/>
        <v>7.5862887715068368</v>
      </c>
      <c r="Y24" s="196">
        <f t="shared" si="22"/>
        <v>688658.30033002945</v>
      </c>
      <c r="Z24" s="196">
        <f t="shared" si="23"/>
        <v>577737.81352512701</v>
      </c>
      <c r="AA24" s="201">
        <f t="shared" si="24"/>
        <v>971127.49903161358</v>
      </c>
      <c r="AB24" s="199">
        <f t="shared" si="25"/>
        <v>0.97112749903161355</v>
      </c>
      <c r="AC24" s="217">
        <f t="shared" si="26"/>
        <v>860207.01222671103</v>
      </c>
      <c r="AD24" s="199">
        <f t="shared" si="27"/>
        <v>0.78200637475155543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37">(I26/B26*B25)/B26*B25</f>
        <v>12.133304810309955</v>
      </c>
      <c r="J25" s="195">
        <f t="shared" si="37"/>
        <v>15.6363569704142</v>
      </c>
      <c r="K25" s="195">
        <f t="shared" si="37"/>
        <v>10.42375451345235</v>
      </c>
      <c r="L25" s="195">
        <f t="shared" si="37"/>
        <v>15.416977171322017</v>
      </c>
      <c r="M25" s="195">
        <f t="shared" si="37"/>
        <v>13.106960817336386</v>
      </c>
      <c r="N25" s="195">
        <f t="shared" si="37"/>
        <v>3171264.6152139381</v>
      </c>
      <c r="O25" s="195"/>
      <c r="P25" s="196">
        <f t="shared" si="29"/>
        <v>445433.16831683164</v>
      </c>
      <c r="Q25" s="196">
        <f t="shared" si="30"/>
        <v>122475.74533134002</v>
      </c>
      <c r="R25" s="196">
        <f t="shared" si="31"/>
        <v>383974.86078522861</v>
      </c>
      <c r="S25" s="196">
        <f t="shared" si="32"/>
        <v>-11115.221900019182</v>
      </c>
      <c r="T25" s="196">
        <f t="shared" si="33"/>
        <v>-102100.76693323709</v>
      </c>
      <c r="U25" s="214">
        <f t="shared" si="19"/>
        <v>0.72528251612488781</v>
      </c>
      <c r="V25" s="199"/>
      <c r="W25" s="196">
        <f t="shared" si="20"/>
        <v>-113215.98883325627</v>
      </c>
      <c r="X25" s="199">
        <f t="shared" si="21"/>
        <v>7.325891313139584</v>
      </c>
      <c r="Y25" s="196">
        <f t="shared" si="22"/>
        <v>680419.0841756016</v>
      </c>
      <c r="Z25" s="196">
        <f t="shared" si="23"/>
        <v>567203.0953423453</v>
      </c>
      <c r="AA25" s="201">
        <f t="shared" si="24"/>
        <v>951883.77443340025</v>
      </c>
      <c r="AB25" s="199">
        <f t="shared" si="25"/>
        <v>0.95188377443340022</v>
      </c>
      <c r="AC25" s="217">
        <f t="shared" si="26"/>
        <v>838667.78560014395</v>
      </c>
      <c r="AD25" s="199">
        <f t="shared" si="27"/>
        <v>0.76242525963649455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38">(I27/B27*B26)/B27*B26</f>
        <v>15.958056061635814</v>
      </c>
      <c r="J26" s="195">
        <f t="shared" si="38"/>
        <v>16.104492754312346</v>
      </c>
      <c r="K26" s="195">
        <f t="shared" si="38"/>
        <v>11.36690804296393</v>
      </c>
      <c r="L26" s="195">
        <f t="shared" si="38"/>
        <v>11.758037354344044</v>
      </c>
      <c r="M26" s="195">
        <f t="shared" si="38"/>
        <v>9.9962717382236352</v>
      </c>
      <c r="N26" s="195">
        <f t="shared" si="38"/>
        <v>5779289.363140204</v>
      </c>
      <c r="O26" s="195"/>
      <c r="P26" s="196">
        <f t="shared" si="29"/>
        <v>465148.51485148509</v>
      </c>
      <c r="Q26" s="196">
        <f t="shared" si="30"/>
        <v>133557.49436329765</v>
      </c>
      <c r="R26" s="196">
        <f t="shared" si="31"/>
        <v>384774.80841186456</v>
      </c>
      <c r="S26" s="196">
        <f t="shared" si="32"/>
        <v>-12994.868657935929</v>
      </c>
      <c r="T26" s="196">
        <f t="shared" si="33"/>
        <v>-102526.18679545891</v>
      </c>
      <c r="U26" s="214">
        <f t="shared" si="19"/>
        <v>0.74456307683274503</v>
      </c>
      <c r="V26" s="199"/>
      <c r="W26" s="196">
        <f t="shared" si="20"/>
        <v>-115521.05545339485</v>
      </c>
      <c r="X26" s="199">
        <f t="shared" si="21"/>
        <v>7.3573022677778246</v>
      </c>
      <c r="Y26" s="196">
        <f t="shared" si="22"/>
        <v>694987.7764714295</v>
      </c>
      <c r="Z26" s="196">
        <f t="shared" si="23"/>
        <v>579466.72101803473</v>
      </c>
      <c r="AA26" s="201">
        <f t="shared" si="24"/>
        <v>983480.8176266473</v>
      </c>
      <c r="AB26" s="199">
        <f t="shared" si="25"/>
        <v>0.9834808176266473</v>
      </c>
      <c r="AC26" s="217">
        <f t="shared" si="26"/>
        <v>867959.76217325253</v>
      </c>
      <c r="AD26" s="199">
        <f t="shared" si="27"/>
        <v>0.78905432924841135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39">(I28/B28*B27)/B28*B27</f>
        <v>12.251801677870445</v>
      </c>
      <c r="J27" s="220">
        <f t="shared" si="39"/>
        <v>12.241359553665349</v>
      </c>
      <c r="K27" s="220">
        <f t="shared" si="39"/>
        <v>8.1405632868713855</v>
      </c>
      <c r="L27" s="220">
        <f t="shared" si="39"/>
        <v>9.9649574314666047</v>
      </c>
      <c r="M27" s="220">
        <f t="shared" si="39"/>
        <v>8.4718514419458355</v>
      </c>
      <c r="N27" s="220">
        <f t="shared" si="39"/>
        <v>18144996.371034577</v>
      </c>
      <c r="O27" s="220"/>
      <c r="P27" s="196">
        <f t="shared" si="29"/>
        <v>393638.61386138614</v>
      </c>
      <c r="Q27" s="196">
        <f t="shared" si="30"/>
        <v>95648.986618958865</v>
      </c>
      <c r="R27" s="196">
        <f t="shared" si="31"/>
        <v>385576.42259605601</v>
      </c>
      <c r="S27" s="196">
        <f t="shared" si="32"/>
        <v>-14882.347277343995</v>
      </c>
      <c r="T27" s="196">
        <f t="shared" si="33"/>
        <v>-102953.37924043999</v>
      </c>
      <c r="U27" s="214">
        <f t="shared" si="19"/>
        <v>0.66860285903906902</v>
      </c>
      <c r="V27" s="199"/>
      <c r="W27" s="196">
        <f t="shared" si="20"/>
        <v>-117835.72651778399</v>
      </c>
      <c r="X27" s="199">
        <f t="shared" si="21"/>
        <v>6.6127231484403977</v>
      </c>
      <c r="Y27" s="196">
        <f t="shared" si="22"/>
        <v>645700.39539518405</v>
      </c>
      <c r="Z27" s="196">
        <f t="shared" si="23"/>
        <v>527864.66887740011</v>
      </c>
      <c r="AA27" s="201">
        <f t="shared" si="24"/>
        <v>874864.02307640109</v>
      </c>
      <c r="AB27" s="199">
        <f t="shared" si="25"/>
        <v>0.8748640230764011</v>
      </c>
      <c r="AC27" s="217">
        <f t="shared" si="26"/>
        <v>757028.29655861715</v>
      </c>
      <c r="AD27" s="199">
        <f t="shared" si="27"/>
        <v>0.68820754232601555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40">(I29/B29*B28)/B29*B28</f>
        <v>9.702235837634392</v>
      </c>
      <c r="J28" s="220">
        <f t="shared" si="40"/>
        <v>10.636172875595822</v>
      </c>
      <c r="K28" s="220">
        <f t="shared" si="40"/>
        <v>5.4968589198386466</v>
      </c>
      <c r="L28" s="220">
        <f t="shared" si="40"/>
        <v>5.9219366943339491</v>
      </c>
      <c r="M28" s="220">
        <f t="shared" si="40"/>
        <v>5.0346227332749107</v>
      </c>
      <c r="N28" s="220">
        <f t="shared" si="40"/>
        <v>19421181.79326776</v>
      </c>
      <c r="O28" s="220"/>
      <c r="P28" s="196">
        <f t="shared" si="29"/>
        <v>323465.34653465345</v>
      </c>
      <c r="Q28" s="196">
        <f t="shared" si="30"/>
        <v>64586.315067150237</v>
      </c>
      <c r="R28" s="196">
        <f t="shared" si="31"/>
        <v>386379.70680979785</v>
      </c>
      <c r="S28" s="196">
        <f t="shared" si="32"/>
        <v>-16777.690390999596</v>
      </c>
      <c r="T28" s="196">
        <f t="shared" si="33"/>
        <v>-103382.35165394182</v>
      </c>
      <c r="U28" s="214">
        <f t="shared" si="19"/>
        <v>0.58447784417273496</v>
      </c>
      <c r="V28" s="199"/>
      <c r="W28" s="196">
        <f t="shared" si="20"/>
        <v>-120160.04204494142</v>
      </c>
      <c r="X28" s="199">
        <f t="shared" si="21"/>
        <v>5.9074967124175943</v>
      </c>
      <c r="Y28" s="196">
        <f t="shared" si="22"/>
        <v>597350.26111166331</v>
      </c>
      <c r="Z28" s="196">
        <f t="shared" si="23"/>
        <v>477190.21906672197</v>
      </c>
      <c r="AA28" s="201">
        <f t="shared" si="24"/>
        <v>774431.36841160152</v>
      </c>
      <c r="AB28" s="199">
        <f t="shared" si="25"/>
        <v>0.77443136841160154</v>
      </c>
      <c r="AC28" s="217">
        <f t="shared" si="26"/>
        <v>654271.32636666019</v>
      </c>
      <c r="AD28" s="199">
        <f t="shared" si="27"/>
        <v>0.59479211487878203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21" t="s">
        <v>118</v>
      </c>
      <c r="B29" s="222">
        <v>64.0625</v>
      </c>
      <c r="C29" s="223">
        <v>74.78125</v>
      </c>
      <c r="D29" s="223">
        <v>54.25</v>
      </c>
      <c r="E29" s="223">
        <v>58.375</v>
      </c>
      <c r="F29" s="223">
        <v>49.849513999999999</v>
      </c>
      <c r="G29" s="223">
        <v>1087788500</v>
      </c>
      <c r="H29" s="223"/>
      <c r="I29" s="223">
        <f t="shared" ref="I29:N29" si="41">(I30/B30*B29)/B30*B29</f>
        <v>6.1732420033094408</v>
      </c>
      <c r="J29" s="223">
        <f t="shared" si="41"/>
        <v>8.4046701479816388</v>
      </c>
      <c r="K29" s="223">
        <f t="shared" si="41"/>
        <v>4.4198072139246296</v>
      </c>
      <c r="L29" s="223">
        <f t="shared" si="41"/>
        <v>5.0868847620939075</v>
      </c>
      <c r="M29" s="223">
        <f t="shared" si="41"/>
        <v>4.3246881887926092</v>
      </c>
      <c r="N29" s="223">
        <f t="shared" si="41"/>
        <v>26219249.433839429</v>
      </c>
      <c r="O29" s="223"/>
      <c r="P29" s="196">
        <f t="shared" si="29"/>
        <v>290049.50495049503</v>
      </c>
      <c r="Q29" s="196">
        <f t="shared" si="30"/>
        <v>51931.305754337765</v>
      </c>
      <c r="R29" s="196">
        <f t="shared" si="31"/>
        <v>387184.6645323183</v>
      </c>
      <c r="S29" s="196">
        <f t="shared" si="32"/>
        <v>-18680.930767628761</v>
      </c>
      <c r="T29" s="196">
        <f t="shared" si="33"/>
        <v>-103813.11145249991</v>
      </c>
      <c r="U29" s="214">
        <f t="shared" si="19"/>
        <v>0.54022321384738636</v>
      </c>
      <c r="V29" s="199">
        <f>(E29-B20)/B20</f>
        <v>-0.45571095571095571</v>
      </c>
      <c r="W29" s="196">
        <f t="shared" si="20"/>
        <v>-122494.04222012867</v>
      </c>
      <c r="X29" s="199">
        <f t="shared" si="21"/>
        <v>5.5287110883791843</v>
      </c>
      <c r="Y29" s="196">
        <f t="shared" si="22"/>
        <v>574731.93141637207</v>
      </c>
      <c r="Z29" s="196">
        <f t="shared" si="23"/>
        <v>452237.88919624343</v>
      </c>
      <c r="AA29" s="201">
        <f t="shared" si="24"/>
        <v>729165.47523715114</v>
      </c>
      <c r="AB29" s="199">
        <f t="shared" si="25"/>
        <v>0.72916547523715114</v>
      </c>
      <c r="AC29" s="217">
        <f t="shared" si="26"/>
        <v>606671.43301702256</v>
      </c>
      <c r="AD29" s="199">
        <f t="shared" si="27"/>
        <v>0.55151948456092958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42">(I31/B31*B30)/B31*B30</f>
        <v>5.1587532263210818</v>
      </c>
      <c r="J30" s="220">
        <f t="shared" si="42"/>
        <v>7.1813405432486812</v>
      </c>
      <c r="K30" s="220">
        <f t="shared" si="42"/>
        <v>4.0852304288910037</v>
      </c>
      <c r="L30" s="220">
        <f t="shared" si="42"/>
        <v>6.1719173049681055</v>
      </c>
      <c r="M30" s="220">
        <f t="shared" si="42"/>
        <v>5.2471432701196896</v>
      </c>
      <c r="N30" s="220">
        <f t="shared" si="42"/>
        <v>31791045.076041669</v>
      </c>
      <c r="O30" s="220"/>
      <c r="P30" s="196">
        <f t="shared" si="29"/>
        <v>278855.19801980193</v>
      </c>
      <c r="Q30" s="196">
        <f>(Q29+$S$3)*K30/K29</f>
        <v>66486.148565866897</v>
      </c>
      <c r="R30" s="196">
        <f>R29*(1+($S$5)/2/12)-$S$3</f>
        <v>367991.29925009399</v>
      </c>
      <c r="S30" s="196">
        <f t="shared" si="32"/>
        <v>-20592.10131249388</v>
      </c>
      <c r="T30" s="196">
        <f t="shared" si="33"/>
        <v>-104245.666083552</v>
      </c>
      <c r="U30" s="214">
        <f t="shared" si="19"/>
        <v>0.57732882065004298</v>
      </c>
      <c r="V30" s="224"/>
      <c r="W30" s="196">
        <f t="shared" si="20"/>
        <v>-124837.76739604588</v>
      </c>
      <c r="X30" s="199">
        <f t="shared" si="21"/>
        <v>5.181496839956977</v>
      </c>
      <c r="Y30" s="196">
        <f t="shared" si="22"/>
        <v>548470.28589395154</v>
      </c>
      <c r="Z30" s="196">
        <f t="shared" si="23"/>
        <v>423632.51849790564</v>
      </c>
      <c r="AA30" s="201">
        <f t="shared" si="24"/>
        <v>713332.64583576284</v>
      </c>
      <c r="AB30" s="199">
        <f t="shared" si="25"/>
        <v>0.71333264583576284</v>
      </c>
      <c r="AC30" s="217">
        <f t="shared" si="26"/>
        <v>588494.87843971699</v>
      </c>
      <c r="AD30" s="199">
        <f t="shared" si="27"/>
        <v>0.53499534403610638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43">(I32/B32*B31)/B32*B31</f>
        <v>6.2675538003311679</v>
      </c>
      <c r="J31" s="220">
        <f t="shared" si="43"/>
        <v>6.4695685936164242</v>
      </c>
      <c r="K31" s="220">
        <f t="shared" si="43"/>
        <v>3.2976793782225098</v>
      </c>
      <c r="L31" s="220">
        <f t="shared" si="43"/>
        <v>3.3610158764355345</v>
      </c>
      <c r="M31" s="220">
        <f t="shared" si="43"/>
        <v>2.857415401286314</v>
      </c>
      <c r="N31" s="220">
        <f t="shared" si="43"/>
        <v>32757177.345817205</v>
      </c>
      <c r="O31" s="220"/>
      <c r="P31" s="196">
        <f t="shared" si="29"/>
        <v>250538.61920792071</v>
      </c>
      <c r="Q31" s="196">
        <f t="shared" ref="Q31:Q41" si="44">Q30*K31/K30</f>
        <v>53668.943497666056</v>
      </c>
      <c r="R31" s="196">
        <f t="shared" ref="R31:R41" si="45">R30*(1+$S$5/2/12)</f>
        <v>368757.94779019838</v>
      </c>
      <c r="S31" s="196">
        <f t="shared" si="32"/>
        <v>-22511.235067962603</v>
      </c>
      <c r="T31" s="196">
        <f t="shared" si="33"/>
        <v>-104680.0230255668</v>
      </c>
      <c r="U31" s="214">
        <f t="shared" si="19"/>
        <v>0.53179026357472481</v>
      </c>
      <c r="V31" s="224"/>
      <c r="W31" s="196">
        <f t="shared" si="20"/>
        <v>-127191.25809352941</v>
      </c>
      <c r="X31" s="199">
        <f t="shared" si="21"/>
        <v>4.86901832941005</v>
      </c>
      <c r="Y31" s="196">
        <f t="shared" si="22"/>
        <v>529384.66332413489</v>
      </c>
      <c r="Z31" s="196">
        <f t="shared" si="23"/>
        <v>402193.40523060551</v>
      </c>
      <c r="AA31" s="201">
        <f t="shared" si="24"/>
        <v>672965.51049578516</v>
      </c>
      <c r="AB31" s="199">
        <f t="shared" si="25"/>
        <v>0.67296551049578512</v>
      </c>
      <c r="AC31" s="217">
        <f t="shared" si="26"/>
        <v>545774.25240225578</v>
      </c>
      <c r="AD31" s="199">
        <f t="shared" si="27"/>
        <v>0.496158411274778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46">(I33/B33*B32)/B33*B32</f>
        <v>3.318537089585254</v>
      </c>
      <c r="J32" s="220">
        <f t="shared" si="46"/>
        <v>3.8571417900018385</v>
      </c>
      <c r="K32" s="220">
        <f t="shared" si="46"/>
        <v>2.1685579619553317</v>
      </c>
      <c r="L32" s="220">
        <f t="shared" si="46"/>
        <v>2.2880298671091976</v>
      </c>
      <c r="M32" s="220">
        <f t="shared" si="46"/>
        <v>1.945201850568623</v>
      </c>
      <c r="N32" s="220">
        <f t="shared" si="46"/>
        <v>65927808.56297981</v>
      </c>
      <c r="O32" s="220"/>
      <c r="P32" s="196">
        <f t="shared" si="29"/>
        <v>203168.3168316831</v>
      </c>
      <c r="Q32" s="196">
        <f t="shared" si="44"/>
        <v>35292.762389267533</v>
      </c>
      <c r="R32" s="196">
        <f t="shared" si="45"/>
        <v>369526.19351476134</v>
      </c>
      <c r="S32" s="196">
        <f t="shared" si="32"/>
        <v>-24438.365214079113</v>
      </c>
      <c r="T32" s="196">
        <f t="shared" si="33"/>
        <v>-105116.18978817333</v>
      </c>
      <c r="U32" s="214">
        <f t="shared" si="19"/>
        <v>0.45026245430834394</v>
      </c>
      <c r="V32" s="224"/>
      <c r="W32" s="196">
        <f t="shared" si="20"/>
        <v>-129554.55500225244</v>
      </c>
      <c r="X32" s="199">
        <f t="shared" si="21"/>
        <v>4.4204891934250217</v>
      </c>
      <c r="Y32" s="196">
        <f t="shared" si="22"/>
        <v>496962.967556349</v>
      </c>
      <c r="Z32" s="196">
        <f t="shared" si="23"/>
        <v>367408.41255409655</v>
      </c>
      <c r="AA32" s="201">
        <f t="shared" si="24"/>
        <v>607987.272735712</v>
      </c>
      <c r="AB32" s="199">
        <f t="shared" si="25"/>
        <v>0.60798727273571196</v>
      </c>
      <c r="AC32" s="217">
        <f t="shared" si="26"/>
        <v>478432.71773345955</v>
      </c>
      <c r="AD32" s="199">
        <f t="shared" si="27"/>
        <v>0.43493883430314506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47">(I34/B34*B33)/B34*B33</f>
        <v>2.3078768762972368</v>
      </c>
      <c r="J33" s="220">
        <f t="shared" si="47"/>
        <v>3.6736023117181134</v>
      </c>
      <c r="K33" s="220">
        <f t="shared" si="47"/>
        <v>1.6954396850934277</v>
      </c>
      <c r="L33" s="220">
        <f t="shared" si="47"/>
        <v>3.1793735761832864</v>
      </c>
      <c r="M33" s="220">
        <f t="shared" si="47"/>
        <v>2.702990182556873</v>
      </c>
      <c r="N33" s="220">
        <f t="shared" si="47"/>
        <v>59864179.293959774</v>
      </c>
      <c r="O33" s="220"/>
      <c r="P33" s="196">
        <f t="shared" si="29"/>
        <v>179643.55366336627</v>
      </c>
      <c r="Q33" s="196">
        <f t="shared" si="44"/>
        <v>27592.875542687219</v>
      </c>
      <c r="R33" s="196">
        <f t="shared" si="45"/>
        <v>370296.03975125047</v>
      </c>
      <c r="S33" s="196">
        <f t="shared" si="32"/>
        <v>-26373.525069137773</v>
      </c>
      <c r="T33" s="196">
        <f t="shared" si="33"/>
        <v>-105554.17391229072</v>
      </c>
      <c r="U33" s="214">
        <f t="shared" si="19"/>
        <v>0.40660796989078246</v>
      </c>
      <c r="V33" s="224"/>
      <c r="W33" s="196">
        <f t="shared" si="20"/>
        <v>-131927.69898142849</v>
      </c>
      <c r="X33" s="199">
        <f t="shared" si="21"/>
        <v>4.1684922700882696</v>
      </c>
      <c r="Y33" s="196">
        <f t="shared" si="22"/>
        <v>481234.6857255568</v>
      </c>
      <c r="Z33" s="196">
        <f t="shared" si="23"/>
        <v>349306.98674412828</v>
      </c>
      <c r="AA33" s="201">
        <f t="shared" si="24"/>
        <v>577532.46895730402</v>
      </c>
      <c r="AB33" s="199">
        <f t="shared" si="25"/>
        <v>0.57753246895730403</v>
      </c>
      <c r="AC33" s="217">
        <f t="shared" si="26"/>
        <v>445604.7699758755</v>
      </c>
      <c r="AD33" s="199">
        <f t="shared" si="27"/>
        <v>0.4050952454326141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48">(I35/B35*B34)/B35*B34</f>
        <v>3.2106244372440709</v>
      </c>
      <c r="J34" s="220">
        <f t="shared" si="48"/>
        <v>4.0560785185759087</v>
      </c>
      <c r="K34" s="220">
        <f t="shared" si="48"/>
        <v>2.8221624228758042</v>
      </c>
      <c r="L34" s="220">
        <f t="shared" si="48"/>
        <v>2.9867296166010573</v>
      </c>
      <c r="M34" s="220">
        <f t="shared" si="48"/>
        <v>2.5392115695797575</v>
      </c>
      <c r="N34" s="220">
        <f t="shared" si="48"/>
        <v>43100954.663098991</v>
      </c>
      <c r="O34" s="220"/>
      <c r="P34" s="196">
        <f t="shared" si="29"/>
        <v>231772.26653465338</v>
      </c>
      <c r="Q34" s="196">
        <f t="shared" si="44"/>
        <v>45930.01873220253</v>
      </c>
      <c r="R34" s="196">
        <f t="shared" si="45"/>
        <v>371067.48983406561</v>
      </c>
      <c r="S34" s="196">
        <f t="shared" si="32"/>
        <v>-28316.748090259178</v>
      </c>
      <c r="T34" s="196">
        <f t="shared" si="33"/>
        <v>-105993.9829702586</v>
      </c>
      <c r="U34" s="214">
        <f t="shared" si="19"/>
        <v>0.49883998364244814</v>
      </c>
      <c r="V34" s="224"/>
      <c r="W34" s="196">
        <f t="shared" si="20"/>
        <v>-134310.73106051778</v>
      </c>
      <c r="X34" s="199">
        <f t="shared" si="21"/>
        <v>4.4883960619430425</v>
      </c>
      <c r="Y34" s="196">
        <f t="shared" si="22"/>
        <v>518465.37681496033</v>
      </c>
      <c r="Z34" s="196">
        <f t="shared" si="23"/>
        <v>384154.64575444255</v>
      </c>
      <c r="AA34" s="201">
        <f t="shared" si="24"/>
        <v>648769.77510092151</v>
      </c>
      <c r="AB34" s="199">
        <f t="shared" si="25"/>
        <v>0.64876977510092149</v>
      </c>
      <c r="AC34" s="217">
        <f t="shared" si="26"/>
        <v>514459.04404040379</v>
      </c>
      <c r="AD34" s="199">
        <f t="shared" si="27"/>
        <v>0.4676900400367307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49">(I36/B36*B35)/B36*B35</f>
        <v>3.1195475418998355</v>
      </c>
      <c r="J35" s="220">
        <f t="shared" si="49"/>
        <v>3.6810369408271484</v>
      </c>
      <c r="K35" s="220">
        <f t="shared" si="49"/>
        <v>2.556596832697529</v>
      </c>
      <c r="L35" s="220">
        <f t="shared" si="49"/>
        <v>3.1176727803351558</v>
      </c>
      <c r="M35" s="220">
        <f t="shared" si="49"/>
        <v>2.6505346032294184</v>
      </c>
      <c r="N35" s="220">
        <f t="shared" si="49"/>
        <v>41167556.878658712</v>
      </c>
      <c r="O35" s="220"/>
      <c r="P35" s="196">
        <f t="shared" si="29"/>
        <v>220598.0091089108</v>
      </c>
      <c r="Q35" s="196">
        <f t="shared" si="44"/>
        <v>41608.002241356015</v>
      </c>
      <c r="R35" s="196">
        <f t="shared" si="45"/>
        <v>371840.54710455326</v>
      </c>
      <c r="S35" s="196">
        <f t="shared" si="32"/>
        <v>-30268.06787396859</v>
      </c>
      <c r="T35" s="196">
        <f t="shared" si="33"/>
        <v>-106435.62456596801</v>
      </c>
      <c r="U35" s="214">
        <f t="shared" si="19"/>
        <v>0.47916672607138128</v>
      </c>
      <c r="V35" s="224"/>
      <c r="W35" s="196">
        <f t="shared" si="20"/>
        <v>-136703.6924399366</v>
      </c>
      <c r="X35" s="199">
        <f t="shared" si="21"/>
        <v>4.3337421662824758</v>
      </c>
      <c r="Y35" s="196">
        <f t="shared" si="22"/>
        <v>511385.53159660869</v>
      </c>
      <c r="Z35" s="196">
        <f t="shared" si="23"/>
        <v>374681.83915667213</v>
      </c>
      <c r="AA35" s="201">
        <f t="shared" si="24"/>
        <v>634046.55845482007</v>
      </c>
      <c r="AB35" s="199">
        <f t="shared" si="25"/>
        <v>0.63404655845482005</v>
      </c>
      <c r="AC35" s="217">
        <f t="shared" si="26"/>
        <v>497342.86601488345</v>
      </c>
      <c r="AD35" s="199">
        <f t="shared" si="27"/>
        <v>0.45212987819534861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50">(I37/B37*B36)/B37*B36</f>
        <v>3.1346361577005708</v>
      </c>
      <c r="J36" s="220">
        <f t="shared" si="50"/>
        <v>3.2468892243229437</v>
      </c>
      <c r="K36" s="220">
        <f t="shared" si="50"/>
        <v>2.3206516347412136</v>
      </c>
      <c r="L36" s="220">
        <f t="shared" si="50"/>
        <v>2.6032690223544126</v>
      </c>
      <c r="M36" s="220">
        <f t="shared" si="50"/>
        <v>2.2132073147446865</v>
      </c>
      <c r="N36" s="220">
        <f t="shared" si="50"/>
        <v>31822148.171625137</v>
      </c>
      <c r="O36" s="220"/>
      <c r="P36" s="196">
        <f t="shared" si="29"/>
        <v>210172.28257425729</v>
      </c>
      <c r="Q36" s="196">
        <f t="shared" si="44"/>
        <v>37768.050552514571</v>
      </c>
      <c r="R36" s="196">
        <f t="shared" si="45"/>
        <v>372615.21491102112</v>
      </c>
      <c r="S36" s="196">
        <f t="shared" si="32"/>
        <v>-32227.51815677679</v>
      </c>
      <c r="T36" s="196">
        <f t="shared" si="33"/>
        <v>-106879.10633499287</v>
      </c>
      <c r="U36" s="214">
        <f t="shared" si="19"/>
        <v>0.46040742780030108</v>
      </c>
      <c r="V36" s="224"/>
      <c r="W36" s="196">
        <f t="shared" si="20"/>
        <v>-139106.62449176967</v>
      </c>
      <c r="X36" s="199">
        <f t="shared" si="21"/>
        <v>4.1895021147591676</v>
      </c>
      <c r="Y36" s="196">
        <f t="shared" si="22"/>
        <v>504831.20411656034</v>
      </c>
      <c r="Z36" s="196">
        <f t="shared" si="23"/>
        <v>365724.5796247907</v>
      </c>
      <c r="AA36" s="201">
        <f t="shared" si="24"/>
        <v>620555.54803779302</v>
      </c>
      <c r="AB36" s="199">
        <f t="shared" si="25"/>
        <v>0.620555548037793</v>
      </c>
      <c r="AC36" s="217">
        <f t="shared" si="26"/>
        <v>481448.92354602338</v>
      </c>
      <c r="AD36" s="199">
        <f t="shared" si="27"/>
        <v>0.43768083958729398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51">(I38/B38*B37)/B38*B37</f>
        <v>2.7336079114470806</v>
      </c>
      <c r="J37" s="220">
        <f t="shared" si="51"/>
        <v>2.9096488941485852</v>
      </c>
      <c r="K37" s="220">
        <f t="shared" si="51"/>
        <v>1.9193577633320886</v>
      </c>
      <c r="L37" s="220">
        <f t="shared" si="51"/>
        <v>2.0029586018066512</v>
      </c>
      <c r="M37" s="220">
        <f t="shared" si="51"/>
        <v>1.7028426231785325</v>
      </c>
      <c r="N37" s="220">
        <f t="shared" si="51"/>
        <v>38223732.247405671</v>
      </c>
      <c r="O37" s="220"/>
      <c r="P37" s="196">
        <f t="shared" si="29"/>
        <v>191138.61386138602</v>
      </c>
      <c r="Q37" s="196">
        <f t="shared" si="44"/>
        <v>31237.088733471777</v>
      </c>
      <c r="R37" s="196">
        <f t="shared" si="45"/>
        <v>373391.49660875247</v>
      </c>
      <c r="S37" s="196">
        <f t="shared" si="32"/>
        <v>-34195.132815763362</v>
      </c>
      <c r="T37" s="196">
        <f t="shared" si="33"/>
        <v>-107324.435944722</v>
      </c>
      <c r="U37" s="214">
        <f t="shared" si="19"/>
        <v>0.42569109488965756</v>
      </c>
      <c r="V37" s="224"/>
      <c r="W37" s="196">
        <f t="shared" si="20"/>
        <v>-141519.56876048536</v>
      </c>
      <c r="X37" s="199">
        <f t="shared" si="21"/>
        <v>3.9890604205103033</v>
      </c>
      <c r="Y37" s="196">
        <f t="shared" si="22"/>
        <v>492252.86644737259</v>
      </c>
      <c r="Z37" s="196">
        <f t="shared" si="23"/>
        <v>350733.29768688721</v>
      </c>
      <c r="AA37" s="201">
        <f t="shared" si="24"/>
        <v>595767.1992036103</v>
      </c>
      <c r="AB37" s="199">
        <f t="shared" si="25"/>
        <v>0.59576719920361032</v>
      </c>
      <c r="AC37" s="217">
        <f t="shared" si="26"/>
        <v>454247.63044312492</v>
      </c>
      <c r="AD37" s="199">
        <f t="shared" si="27"/>
        <v>0.41295239131193173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52">(I39/B39*B38)/B39*B38</f>
        <v>2.0050682283278793</v>
      </c>
      <c r="J38" s="220">
        <f t="shared" si="52"/>
        <v>2.113478180473372</v>
      </c>
      <c r="K38" s="220">
        <f t="shared" si="52"/>
        <v>1.1110706651956979</v>
      </c>
      <c r="L38" s="220">
        <f t="shared" si="52"/>
        <v>1.2537036041912</v>
      </c>
      <c r="M38" s="220">
        <f t="shared" si="52"/>
        <v>1.0658537301937967</v>
      </c>
      <c r="N38" s="220">
        <f t="shared" si="52"/>
        <v>37569101.883014224</v>
      </c>
      <c r="O38" s="220"/>
      <c r="P38" s="196">
        <f t="shared" si="29"/>
        <v>145425.747920792</v>
      </c>
      <c r="Q38" s="196">
        <f t="shared" si="44"/>
        <v>18082.409450139894</v>
      </c>
      <c r="R38" s="196">
        <f t="shared" si="45"/>
        <v>374169.39556002076</v>
      </c>
      <c r="S38" s="196">
        <f t="shared" si="32"/>
        <v>-36170.94586916238</v>
      </c>
      <c r="T38" s="196">
        <f t="shared" si="33"/>
        <v>-107771.62109449168</v>
      </c>
      <c r="U38" s="214">
        <f t="shared" si="19"/>
        <v>0.33773135186915876</v>
      </c>
      <c r="V38" s="224"/>
      <c r="W38" s="196">
        <f t="shared" si="20"/>
        <v>-143942.56696365407</v>
      </c>
      <c r="X38" s="199">
        <f t="shared" si="21"/>
        <v>3.6097393178489869</v>
      </c>
      <c r="Y38" s="196">
        <f t="shared" si="22"/>
        <v>461000.64328217425</v>
      </c>
      <c r="Z38" s="196">
        <f t="shared" si="23"/>
        <v>317058.07631852018</v>
      </c>
      <c r="AA38" s="201">
        <f t="shared" si="24"/>
        <v>537677.55293095263</v>
      </c>
      <c r="AB38" s="199">
        <f t="shared" si="25"/>
        <v>0.53767755293095265</v>
      </c>
      <c r="AC38" s="217">
        <f t="shared" si="26"/>
        <v>393734.98596729856</v>
      </c>
      <c r="AD38" s="199">
        <f t="shared" si="27"/>
        <v>0.3579408963339078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53">(I40/B40*B39)/B40*B39</f>
        <v>1.2519793681177185</v>
      </c>
      <c r="J39" s="220">
        <f t="shared" si="53"/>
        <v>2.064172968790615</v>
      </c>
      <c r="K39" s="220">
        <f t="shared" si="53"/>
        <v>1.1648077201154428</v>
      </c>
      <c r="L39" s="220">
        <f t="shared" si="53"/>
        <v>1.7155270084349152</v>
      </c>
      <c r="M39" s="220">
        <f t="shared" si="53"/>
        <v>1.4584797566423404</v>
      </c>
      <c r="N39" s="220">
        <f t="shared" si="53"/>
        <v>103394600.85456975</v>
      </c>
      <c r="O39" s="220"/>
      <c r="P39" s="196">
        <f t="shared" si="29"/>
        <v>148900.99009900982</v>
      </c>
      <c r="Q39" s="196">
        <f t="shared" si="44"/>
        <v>18956.967171931905</v>
      </c>
      <c r="R39" s="196">
        <f t="shared" si="45"/>
        <v>374948.91513410414</v>
      </c>
      <c r="S39" s="196">
        <f t="shared" si="32"/>
        <v>-38154.991476950556</v>
      </c>
      <c r="T39" s="196">
        <f t="shared" si="33"/>
        <v>-108220.66951571874</v>
      </c>
      <c r="U39" s="214">
        <f t="shared" si="19"/>
        <v>0.34416462638938577</v>
      </c>
      <c r="V39" s="224"/>
      <c r="W39" s="196">
        <f t="shared" si="20"/>
        <v>-146375.66099266929</v>
      </c>
      <c r="X39" s="199">
        <f t="shared" si="21"/>
        <v>3.5788047116613817</v>
      </c>
      <c r="Y39" s="196">
        <f t="shared" si="22"/>
        <v>464181.65159804688</v>
      </c>
      <c r="Z39" s="196">
        <f t="shared" si="23"/>
        <v>317805.99060537759</v>
      </c>
      <c r="AA39" s="201">
        <f t="shared" si="24"/>
        <v>542806.8724050459</v>
      </c>
      <c r="AB39" s="199">
        <f t="shared" si="25"/>
        <v>0.54280687240504588</v>
      </c>
      <c r="AC39" s="217">
        <f t="shared" si="26"/>
        <v>396431.21141237661</v>
      </c>
      <c r="AD39" s="199">
        <f t="shared" si="27"/>
        <v>0.36039201037488783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54">(I41/B41*B40)/B41*B40</f>
        <v>1.7841517791571107</v>
      </c>
      <c r="J40" s="220">
        <f t="shared" si="54"/>
        <v>2.5227091487008293</v>
      </c>
      <c r="K40" s="220">
        <f t="shared" si="54"/>
        <v>1.7136538702265207</v>
      </c>
      <c r="L40" s="220">
        <f t="shared" si="54"/>
        <v>2.3468457141588761</v>
      </c>
      <c r="M40" s="220">
        <f t="shared" si="54"/>
        <v>1.9952035121744349</v>
      </c>
      <c r="N40" s="220">
        <f t="shared" si="54"/>
        <v>65636094.338875048</v>
      </c>
      <c r="O40" s="220"/>
      <c r="P40" s="196">
        <f t="shared" si="29"/>
        <v>180605.93524752464</v>
      </c>
      <c r="Q40" s="196">
        <f t="shared" si="44"/>
        <v>27889.307051226097</v>
      </c>
      <c r="R40" s="196">
        <f t="shared" si="45"/>
        <v>375730.05870730022</v>
      </c>
      <c r="S40" s="196">
        <f t="shared" si="32"/>
        <v>-40147.303941437851</v>
      </c>
      <c r="T40" s="196">
        <f t="shared" si="33"/>
        <v>-108671.58897203422</v>
      </c>
      <c r="U40" s="214">
        <f t="shared" si="19"/>
        <v>0.4046119689491649</v>
      </c>
      <c r="V40" s="224"/>
      <c r="W40" s="196">
        <f t="shared" si="20"/>
        <v>-148818.89291347208</v>
      </c>
      <c r="X40" s="199">
        <f t="shared" si="21"/>
        <v>3.7383425119167892</v>
      </c>
      <c r="Y40" s="196">
        <f t="shared" si="22"/>
        <v>487125.01103227539</v>
      </c>
      <c r="Z40" s="196">
        <f t="shared" si="23"/>
        <v>338306.11811880331</v>
      </c>
      <c r="AA40" s="201">
        <f t="shared" si="24"/>
        <v>584225.30100605101</v>
      </c>
      <c r="AB40" s="199">
        <f t="shared" si="25"/>
        <v>0.58422530100605097</v>
      </c>
      <c r="AC40" s="217">
        <f t="shared" si="26"/>
        <v>435406.40809257893</v>
      </c>
      <c r="AD40" s="199">
        <f t="shared" si="27"/>
        <v>0.39582400735688994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21" t="s">
        <v>130</v>
      </c>
      <c r="B41" s="222">
        <v>39.290000999999997</v>
      </c>
      <c r="C41" s="223">
        <v>43.240001999999997</v>
      </c>
      <c r="D41" s="223">
        <v>38.439999</v>
      </c>
      <c r="E41" s="223">
        <v>38.909999999999997</v>
      </c>
      <c r="F41" s="223">
        <v>33.227325</v>
      </c>
      <c r="G41" s="223">
        <v>1277765400</v>
      </c>
      <c r="H41" s="223"/>
      <c r="I41" s="223">
        <f t="shared" ref="I41:N41" si="55">(I42/B42*B41)/B42*B41</f>
        <v>2.3220395724725336</v>
      </c>
      <c r="J41" s="223">
        <f t="shared" si="55"/>
        <v>2.8100020958084437</v>
      </c>
      <c r="K41" s="223">
        <f t="shared" si="55"/>
        <v>2.2190678264639789</v>
      </c>
      <c r="L41" s="223">
        <f t="shared" si="55"/>
        <v>2.2600631473224988</v>
      </c>
      <c r="M41" s="223">
        <f t="shared" si="55"/>
        <v>1.9214261708848299</v>
      </c>
      <c r="N41" s="223">
        <f t="shared" si="55"/>
        <v>36177085.528843805</v>
      </c>
      <c r="O41" s="223"/>
      <c r="P41" s="196">
        <f t="shared" si="29"/>
        <v>205520.78673267315</v>
      </c>
      <c r="Q41" s="196">
        <f t="shared" si="44"/>
        <v>36114.79835864991</v>
      </c>
      <c r="R41" s="196">
        <f t="shared" si="45"/>
        <v>376512.82966294046</v>
      </c>
      <c r="S41" s="196">
        <f t="shared" si="32"/>
        <v>-42147.917707860513</v>
      </c>
      <c r="T41" s="196">
        <f t="shared" si="33"/>
        <v>-109124.38725941769</v>
      </c>
      <c r="U41" s="214">
        <f t="shared" si="19"/>
        <v>0.44932637020575195</v>
      </c>
      <c r="V41" s="199">
        <f>(E41-B30)/B30</f>
        <v>-0.33558164354322312</v>
      </c>
      <c r="W41" s="196">
        <f t="shared" si="20"/>
        <v>-151272.30496727821</v>
      </c>
      <c r="X41" s="199">
        <f t="shared" si="21"/>
        <v>3.8475887342465871</v>
      </c>
      <c r="Y41" s="196">
        <f t="shared" si="22"/>
        <v>505316.86718929402</v>
      </c>
      <c r="Z41" s="196">
        <f t="shared" si="23"/>
        <v>354044.56222201581</v>
      </c>
      <c r="AA41" s="201">
        <f t="shared" si="24"/>
        <v>618148.41475426359</v>
      </c>
      <c r="AB41" s="199">
        <f t="shared" si="25"/>
        <v>0.61814841475426363</v>
      </c>
      <c r="AC41" s="217">
        <f t="shared" si="26"/>
        <v>466876.10978698544</v>
      </c>
      <c r="AD41" s="199">
        <f t="shared" si="27"/>
        <v>0.4244328270790777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56">(I43/B43*B42)/B43*B42</f>
        <v>2.3552533900144046</v>
      </c>
      <c r="J42" s="220">
        <f t="shared" si="56"/>
        <v>2.7274348818909746</v>
      </c>
      <c r="K42" s="220">
        <f t="shared" si="56"/>
        <v>2.0392890093129181</v>
      </c>
      <c r="L42" s="220">
        <f t="shared" si="56"/>
        <v>2.2138342610542381</v>
      </c>
      <c r="M42" s="220">
        <f t="shared" si="56"/>
        <v>1.8821222869700243</v>
      </c>
      <c r="N42" s="220">
        <f t="shared" si="56"/>
        <v>55275047.544902094</v>
      </c>
      <c r="O42" s="220"/>
      <c r="P42" s="196">
        <f t="shared" si="29"/>
        <v>197019.79128712858</v>
      </c>
      <c r="Q42" s="196">
        <f>(Q41+$S$3)*K42/K41</f>
        <v>51568.631741623285</v>
      </c>
      <c r="R42" s="196">
        <f>R41*(1+($S$5)/2/12)-$S$3</f>
        <v>357297.23139140499</v>
      </c>
      <c r="S42" s="196">
        <f t="shared" si="32"/>
        <v>-44156.867364976599</v>
      </c>
      <c r="T42" s="196">
        <f t="shared" si="33"/>
        <v>-109579.07220633193</v>
      </c>
      <c r="U42" s="214">
        <f t="shared" si="19"/>
        <v>0.49540214821166328</v>
      </c>
      <c r="V42" s="224"/>
      <c r="W42" s="196">
        <f t="shared" si="20"/>
        <v>-153735.93957130853</v>
      </c>
      <c r="X42" s="199">
        <f t="shared" si="21"/>
        <v>3.6056437045510781</v>
      </c>
      <c r="Y42" s="196">
        <f t="shared" si="22"/>
        <v>480919.19603673875</v>
      </c>
      <c r="Z42" s="196">
        <f t="shared" si="23"/>
        <v>327183.2564654302</v>
      </c>
      <c r="AA42" s="201">
        <f t="shared" si="24"/>
        <v>605885.65442015685</v>
      </c>
      <c r="AB42" s="199">
        <f t="shared" si="25"/>
        <v>0.60588565442015685</v>
      </c>
      <c r="AC42" s="217">
        <f t="shared" si="26"/>
        <v>452149.71484884835</v>
      </c>
      <c r="AD42" s="199">
        <f t="shared" si="27"/>
        <v>0.41104519531713485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57">(I44/B44*B43)/B44*B43</f>
        <v>2.2180331414273895</v>
      </c>
      <c r="J43" s="220">
        <f t="shared" si="57"/>
        <v>2.2718924481142273</v>
      </c>
      <c r="K43" s="220">
        <f t="shared" si="57"/>
        <v>1.6443617868302376</v>
      </c>
      <c r="L43" s="220">
        <f t="shared" si="57"/>
        <v>1.7034028787857249</v>
      </c>
      <c r="M43" s="220">
        <f t="shared" si="57"/>
        <v>1.4481717459306191</v>
      </c>
      <c r="N43" s="220">
        <f t="shared" si="57"/>
        <v>56548658.368513592</v>
      </c>
      <c r="O43" s="220"/>
      <c r="P43" s="196">
        <f t="shared" si="29"/>
        <v>176916.83168316822</v>
      </c>
      <c r="Q43" s="196">
        <f t="shared" ref="Q43:Q53" si="58">Q42*K43/K42</f>
        <v>41581.888122672884</v>
      </c>
      <c r="R43" s="196">
        <f t="shared" ref="R43:R53" si="59">R42*(1+$S$5/2/12)</f>
        <v>358041.60062347044</v>
      </c>
      <c r="S43" s="196">
        <f t="shared" si="32"/>
        <v>-46174.187645664002</v>
      </c>
      <c r="T43" s="196">
        <f t="shared" si="33"/>
        <v>-110035.6516738583</v>
      </c>
      <c r="U43" s="214">
        <f t="shared" si="19"/>
        <v>0.45110567069246621</v>
      </c>
      <c r="V43" s="224"/>
      <c r="W43" s="196">
        <f t="shared" si="20"/>
        <v>-156209.83931952232</v>
      </c>
      <c r="X43" s="199">
        <f t="shared" si="21"/>
        <v>3.4246141897143754</v>
      </c>
      <c r="Y43" s="196">
        <f t="shared" si="22"/>
        <v>467561.71877674933</v>
      </c>
      <c r="Z43" s="196">
        <f t="shared" si="23"/>
        <v>311351.87945722707</v>
      </c>
      <c r="AA43" s="201">
        <f t="shared" si="24"/>
        <v>576540.3204293116</v>
      </c>
      <c r="AB43" s="199">
        <f t="shared" si="25"/>
        <v>0.57654032042931158</v>
      </c>
      <c r="AC43" s="217">
        <f t="shared" si="26"/>
        <v>420330.48110978934</v>
      </c>
      <c r="AD43" s="199">
        <f t="shared" si="27"/>
        <v>0.3821186191907176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60">(I45/B45*B44)/B45*B44</f>
        <v>1.7542318988794035</v>
      </c>
      <c r="J44" s="220">
        <f t="shared" si="60"/>
        <v>2.3082653795857855</v>
      </c>
      <c r="K44" s="220">
        <f t="shared" si="60"/>
        <v>1.7452507922901814</v>
      </c>
      <c r="L44" s="220">
        <f t="shared" si="60"/>
        <v>1.9411074703622033</v>
      </c>
      <c r="M44" s="220">
        <f t="shared" si="60"/>
        <v>1.6502597976986062</v>
      </c>
      <c r="N44" s="220">
        <f t="shared" si="60"/>
        <v>53349071.493659355</v>
      </c>
      <c r="O44" s="220"/>
      <c r="P44" s="196">
        <f t="shared" si="29"/>
        <v>182263.36633663354</v>
      </c>
      <c r="Q44" s="196">
        <f t="shared" si="58"/>
        <v>44133.124335678011</v>
      </c>
      <c r="R44" s="196">
        <f t="shared" si="59"/>
        <v>358787.52062476939</v>
      </c>
      <c r="S44" s="196">
        <f t="shared" si="32"/>
        <v>-48199.913427520936</v>
      </c>
      <c r="T44" s="196">
        <f t="shared" si="33"/>
        <v>-110494.13355583271</v>
      </c>
      <c r="U44" s="214">
        <f t="shared" si="19"/>
        <v>0.46229837074384722</v>
      </c>
      <c r="V44" s="224"/>
      <c r="W44" s="196">
        <f t="shared" si="20"/>
        <v>-158694.04698335365</v>
      </c>
      <c r="X44" s="199">
        <f t="shared" si="21"/>
        <v>3.4093962391554422</v>
      </c>
      <c r="Y44" s="196">
        <f t="shared" si="22"/>
        <v>472020.37623542204</v>
      </c>
      <c r="Z44" s="196">
        <f t="shared" si="23"/>
        <v>313326.32925206836</v>
      </c>
      <c r="AA44" s="201">
        <f t="shared" si="24"/>
        <v>585184.0112970809</v>
      </c>
      <c r="AB44" s="199">
        <f t="shared" si="25"/>
        <v>0.58518401129708086</v>
      </c>
      <c r="AC44" s="217">
        <f t="shared" si="26"/>
        <v>426489.96431372728</v>
      </c>
      <c r="AD44" s="199">
        <f t="shared" si="27"/>
        <v>0.38771814937611571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61">(I46/B46*B45)/B46*B45</f>
        <v>1.92784257029297</v>
      </c>
      <c r="J45" s="220">
        <f t="shared" si="61"/>
        <v>2.0463881509431006</v>
      </c>
      <c r="K45" s="220">
        <f t="shared" si="61"/>
        <v>1.4025246817978576</v>
      </c>
      <c r="L45" s="220">
        <f t="shared" si="61"/>
        <v>1.5029282794732308</v>
      </c>
      <c r="M45" s="220">
        <f t="shared" si="61"/>
        <v>1.2777356207972501</v>
      </c>
      <c r="N45" s="220">
        <f t="shared" si="61"/>
        <v>68505428.518623084</v>
      </c>
      <c r="O45" s="220"/>
      <c r="P45" s="196">
        <f t="shared" si="29"/>
        <v>163390.09366336622</v>
      </c>
      <c r="Q45" s="196">
        <f t="shared" si="58"/>
        <v>35466.419175445582</v>
      </c>
      <c r="R45" s="196">
        <f t="shared" si="59"/>
        <v>359534.99462607101</v>
      </c>
      <c r="S45" s="196">
        <f t="shared" si="32"/>
        <v>-50234.079733468941</v>
      </c>
      <c r="T45" s="196">
        <f t="shared" si="33"/>
        <v>-110954.52577898202</v>
      </c>
      <c r="U45" s="214">
        <f t="shared" si="19"/>
        <v>0.41963914006875175</v>
      </c>
      <c r="V45" s="224"/>
      <c r="W45" s="196">
        <f t="shared" si="20"/>
        <v>-161188.60551245097</v>
      </c>
      <c r="X45" s="199">
        <f t="shared" si="21"/>
        <v>3.2441814768913302</v>
      </c>
      <c r="Y45" s="196">
        <f t="shared" si="22"/>
        <v>459526.66040538449</v>
      </c>
      <c r="Z45" s="196">
        <f t="shared" si="23"/>
        <v>298338.05489293352</v>
      </c>
      <c r="AA45" s="201">
        <f t="shared" si="24"/>
        <v>558391.5074648828</v>
      </c>
      <c r="AB45" s="199">
        <f t="shared" si="25"/>
        <v>0.55839150746488275</v>
      </c>
      <c r="AC45" s="217">
        <f t="shared" si="26"/>
        <v>397202.90195243183</v>
      </c>
      <c r="AD45" s="199">
        <f t="shared" si="27"/>
        <v>0.3610935472294835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62">(I47/B47*B46)/B47*B46</f>
        <v>1.5086957390327489</v>
      </c>
      <c r="J46" s="220">
        <f t="shared" si="62"/>
        <v>1.6997654349667259</v>
      </c>
      <c r="K46" s="220">
        <f t="shared" si="62"/>
        <v>1.2129753871625057</v>
      </c>
      <c r="L46" s="220">
        <f t="shared" si="62"/>
        <v>1.3470942975241711</v>
      </c>
      <c r="M46" s="220">
        <f t="shared" si="62"/>
        <v>1.1452507828967309</v>
      </c>
      <c r="N46" s="220">
        <f t="shared" si="62"/>
        <v>97321154.666748717</v>
      </c>
      <c r="O46" s="220"/>
      <c r="P46" s="196">
        <f t="shared" si="29"/>
        <v>151948.51485148506</v>
      </c>
      <c r="Q46" s="196">
        <f t="shared" si="58"/>
        <v>30673.181077610567</v>
      </c>
      <c r="R46" s="196">
        <f t="shared" si="59"/>
        <v>360284.02586487535</v>
      </c>
      <c r="S46" s="196">
        <f t="shared" si="32"/>
        <v>-52276.721732358397</v>
      </c>
      <c r="T46" s="196">
        <f t="shared" si="33"/>
        <v>-111416.83630306111</v>
      </c>
      <c r="U46" s="214">
        <f t="shared" si="19"/>
        <v>0.3928764580006584</v>
      </c>
      <c r="V46" s="224"/>
      <c r="W46" s="196">
        <f t="shared" si="20"/>
        <v>-163693.5580354195</v>
      </c>
      <c r="X46" s="199">
        <f t="shared" si="21"/>
        <v>3.1292162432288579</v>
      </c>
      <c r="Y46" s="196">
        <f t="shared" si="22"/>
        <v>452236.62522631988</v>
      </c>
      <c r="Z46" s="196">
        <f t="shared" si="23"/>
        <v>288543.06719090039</v>
      </c>
      <c r="AA46" s="201">
        <f t="shared" si="24"/>
        <v>542905.72179397102</v>
      </c>
      <c r="AB46" s="199">
        <f t="shared" si="25"/>
        <v>0.54290572179397101</v>
      </c>
      <c r="AC46" s="217">
        <f t="shared" si="26"/>
        <v>379212.16375855153</v>
      </c>
      <c r="AD46" s="199">
        <f t="shared" si="27"/>
        <v>0.34473833068959231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63">(I48/B48*B47)/B48*B47</f>
        <v>1.3537798525282523</v>
      </c>
      <c r="J47" s="220">
        <f t="shared" si="63"/>
        <v>1.3752637351249168</v>
      </c>
      <c r="K47" s="220">
        <f t="shared" si="63"/>
        <v>0.89336185804559065</v>
      </c>
      <c r="L47" s="220">
        <f t="shared" si="63"/>
        <v>1.0169020592616014</v>
      </c>
      <c r="M47" s="220">
        <f t="shared" si="63"/>
        <v>0.86453438854173847</v>
      </c>
      <c r="N47" s="220">
        <f t="shared" si="63"/>
        <v>113468555.54657687</v>
      </c>
      <c r="O47" s="220"/>
      <c r="P47" s="196">
        <f t="shared" si="29"/>
        <v>130401.97485148507</v>
      </c>
      <c r="Q47" s="196">
        <f t="shared" si="58"/>
        <v>22590.936576021282</v>
      </c>
      <c r="R47" s="196">
        <f t="shared" si="59"/>
        <v>361034.61758542719</v>
      </c>
      <c r="S47" s="196">
        <f t="shared" si="32"/>
        <v>-54327.87473957656</v>
      </c>
      <c r="T47" s="196">
        <f t="shared" si="33"/>
        <v>-111881.07312099052</v>
      </c>
      <c r="U47" s="214">
        <f t="shared" si="19"/>
        <v>0.34158452241010173</v>
      </c>
      <c r="V47" s="224"/>
      <c r="W47" s="196">
        <f t="shared" si="20"/>
        <v>-166208.94786056707</v>
      </c>
      <c r="X47" s="199">
        <f t="shared" si="21"/>
        <v>2.9567396867777487</v>
      </c>
      <c r="Y47" s="196">
        <f t="shared" si="22"/>
        <v>437874.61527804966</v>
      </c>
      <c r="Z47" s="196">
        <f t="shared" si="23"/>
        <v>271665.66741748259</v>
      </c>
      <c r="AA47" s="201">
        <f t="shared" si="24"/>
        <v>514027.52901293355</v>
      </c>
      <c r="AB47" s="199">
        <f t="shared" si="25"/>
        <v>0.51402752901293358</v>
      </c>
      <c r="AC47" s="217">
        <f t="shared" si="26"/>
        <v>347818.58115236647</v>
      </c>
      <c r="AD47" s="199">
        <f t="shared" si="27"/>
        <v>0.31619871013851497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64">(I49/B49*B48)/B49*B48</f>
        <v>1.0144938131396639</v>
      </c>
      <c r="J48" s="220">
        <f t="shared" si="64"/>
        <v>1.0594104468518692</v>
      </c>
      <c r="K48" s="220">
        <f t="shared" si="64"/>
        <v>0.70326388277402418</v>
      </c>
      <c r="L48" s="220">
        <f t="shared" si="64"/>
        <v>0.84913135685667018</v>
      </c>
      <c r="M48" s="220">
        <f t="shared" si="64"/>
        <v>0.72190078962005411</v>
      </c>
      <c r="N48" s="220">
        <f t="shared" si="64"/>
        <v>157731692.73123178</v>
      </c>
      <c r="O48" s="220"/>
      <c r="P48" s="196">
        <f t="shared" si="29"/>
        <v>115699.00455445536</v>
      </c>
      <c r="Q48" s="196">
        <f t="shared" si="58"/>
        <v>17783.823686754789</v>
      </c>
      <c r="R48" s="196">
        <f t="shared" si="59"/>
        <v>361786.7730387302</v>
      </c>
      <c r="S48" s="196">
        <f t="shared" si="32"/>
        <v>-56387.574217658133</v>
      </c>
      <c r="T48" s="196">
        <f t="shared" si="33"/>
        <v>-112347.24425899464</v>
      </c>
      <c r="U48" s="214">
        <f t="shared" si="19"/>
        <v>0.30542284755018662</v>
      </c>
      <c r="V48" s="224"/>
      <c r="W48" s="196">
        <f t="shared" si="20"/>
        <v>-168734.81847665278</v>
      </c>
      <c r="X48" s="199">
        <f t="shared" si="21"/>
        <v>2.8297999304705064</v>
      </c>
      <c r="Y48" s="196">
        <f t="shared" si="22"/>
        <v>428304.60530529969</v>
      </c>
      <c r="Z48" s="196">
        <f t="shared" si="23"/>
        <v>259569.7868286469</v>
      </c>
      <c r="AA48" s="201">
        <f t="shared" si="24"/>
        <v>495269.60127994034</v>
      </c>
      <c r="AB48" s="199">
        <f t="shared" si="25"/>
        <v>0.49526960127994035</v>
      </c>
      <c r="AC48" s="217">
        <f t="shared" si="26"/>
        <v>326534.78280328755</v>
      </c>
      <c r="AD48" s="199">
        <f t="shared" si="27"/>
        <v>0.29684980254844323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65">(I50/B50*B49)/B50*B49</f>
        <v>0.84774837557194616</v>
      </c>
      <c r="J49" s="220">
        <f t="shared" si="65"/>
        <v>1.0324505069013352</v>
      </c>
      <c r="K49" s="220">
        <f t="shared" si="65"/>
        <v>0.68133862145356472</v>
      </c>
      <c r="L49" s="220">
        <f t="shared" si="65"/>
        <v>0.82369066800189694</v>
      </c>
      <c r="M49" s="220">
        <f t="shared" si="65"/>
        <v>0.70027280584477869</v>
      </c>
      <c r="N49" s="220">
        <f t="shared" si="65"/>
        <v>92557678.512669355</v>
      </c>
      <c r="O49" s="220"/>
      <c r="P49" s="196">
        <f t="shared" si="29"/>
        <v>113881.18277227714</v>
      </c>
      <c r="Q49" s="196">
        <f t="shared" si="58"/>
        <v>17229.387448580499</v>
      </c>
      <c r="R49" s="196">
        <f t="shared" si="59"/>
        <v>362540.49548256095</v>
      </c>
      <c r="S49" s="196">
        <f t="shared" si="32"/>
        <v>-58455.855776898374</v>
      </c>
      <c r="T49" s="196">
        <f t="shared" si="33"/>
        <v>-112815.35777674045</v>
      </c>
      <c r="U49" s="214">
        <f t="shared" si="19"/>
        <v>0.30049556858155263</v>
      </c>
      <c r="V49" s="224"/>
      <c r="W49" s="196">
        <f t="shared" si="20"/>
        <v>-171271.21355363884</v>
      </c>
      <c r="X49" s="199">
        <f t="shared" si="21"/>
        <v>2.7816798186324059</v>
      </c>
      <c r="Y49" s="196">
        <f t="shared" si="22"/>
        <v>427755.70360385248</v>
      </c>
      <c r="Z49" s="196">
        <f t="shared" si="23"/>
        <v>256484.49005021364</v>
      </c>
      <c r="AA49" s="201">
        <f t="shared" si="24"/>
        <v>493651.06570341857</v>
      </c>
      <c r="AB49" s="199">
        <f t="shared" si="25"/>
        <v>0.49365106570341855</v>
      </c>
      <c r="AC49" s="217">
        <f t="shared" si="26"/>
        <v>322379.85214977973</v>
      </c>
      <c r="AD49" s="199">
        <f t="shared" si="27"/>
        <v>0.29307259286343612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66">(I51/B51*B50)/B51*B50</f>
        <v>0.79987865061285246</v>
      </c>
      <c r="J50" s="220">
        <f t="shared" si="66"/>
        <v>0.89111378948389153</v>
      </c>
      <c r="K50" s="220">
        <f t="shared" si="66"/>
        <v>0.63050387230133143</v>
      </c>
      <c r="L50" s="220">
        <f t="shared" si="66"/>
        <v>0.64088125966805487</v>
      </c>
      <c r="M50" s="220">
        <f t="shared" si="66"/>
        <v>0.54485459759003274</v>
      </c>
      <c r="N50" s="220">
        <f t="shared" si="66"/>
        <v>61726076.104879983</v>
      </c>
      <c r="O50" s="220"/>
      <c r="P50" s="196">
        <f t="shared" si="29"/>
        <v>109550.49504950487</v>
      </c>
      <c r="Q50" s="196">
        <f t="shared" si="58"/>
        <v>15943.900964449174</v>
      </c>
      <c r="R50" s="196">
        <f t="shared" si="59"/>
        <v>363295.78818148299</v>
      </c>
      <c r="S50" s="196">
        <f t="shared" si="32"/>
        <v>-60532.755175968785</v>
      </c>
      <c r="T50" s="196">
        <f t="shared" si="33"/>
        <v>-113285.42176747687</v>
      </c>
      <c r="U50" s="214">
        <f t="shared" si="19"/>
        <v>0.28936402888534846</v>
      </c>
      <c r="V50" s="224"/>
      <c r="W50" s="196">
        <f t="shared" si="20"/>
        <v>-173818.17694344567</v>
      </c>
      <c r="X50" s="199">
        <f t="shared" si="21"/>
        <v>2.7203500321191116</v>
      </c>
      <c r="Y50" s="196">
        <f t="shared" si="22"/>
        <v>425449.30318887706</v>
      </c>
      <c r="Z50" s="196">
        <f t="shared" si="23"/>
        <v>251631.12624543137</v>
      </c>
      <c r="AA50" s="201">
        <f t="shared" si="24"/>
        <v>488790.184195437</v>
      </c>
      <c r="AB50" s="199">
        <f t="shared" si="25"/>
        <v>0.48879018419543702</v>
      </c>
      <c r="AC50" s="217">
        <f t="shared" si="26"/>
        <v>314972.00725199131</v>
      </c>
      <c r="AD50" s="199">
        <f t="shared" si="27"/>
        <v>0.2863381884109012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67">(I52/B52*B51)/B52*B51</f>
        <v>0.65767843637689771</v>
      </c>
      <c r="J51" s="220">
        <f t="shared" si="67"/>
        <v>0.94233195133502712</v>
      </c>
      <c r="K51" s="220">
        <f t="shared" si="67"/>
        <v>0.58637807291272181</v>
      </c>
      <c r="L51" s="220">
        <f t="shared" si="67"/>
        <v>0.8997069383042311</v>
      </c>
      <c r="M51" s="220">
        <f t="shared" si="67"/>
        <v>0.7648988933673635</v>
      </c>
      <c r="N51" s="220">
        <f t="shared" si="67"/>
        <v>100448599.80337055</v>
      </c>
      <c r="O51" s="220"/>
      <c r="P51" s="196">
        <f t="shared" si="29"/>
        <v>105647.52475247518</v>
      </c>
      <c r="Q51" s="196">
        <f t="shared" si="58"/>
        <v>14828.067412370834</v>
      </c>
      <c r="R51" s="196">
        <f t="shared" si="59"/>
        <v>364052.65440686111</v>
      </c>
      <c r="S51" s="196">
        <f t="shared" si="32"/>
        <v>-62618.308322535326</v>
      </c>
      <c r="T51" s="196">
        <f t="shared" si="33"/>
        <v>-113757.44435817469</v>
      </c>
      <c r="U51" s="214">
        <f t="shared" si="19"/>
        <v>0.27924823895110673</v>
      </c>
      <c r="V51" s="224"/>
      <c r="W51" s="196">
        <f t="shared" si="20"/>
        <v>-176375.75268071002</v>
      </c>
      <c r="X51" s="199">
        <f t="shared" si="21"/>
        <v>2.6630654838912373</v>
      </c>
      <c r="Y51" s="196">
        <f t="shared" si="22"/>
        <v>423443.81555731926</v>
      </c>
      <c r="Z51" s="196">
        <f t="shared" si="23"/>
        <v>247068.06287660927</v>
      </c>
      <c r="AA51" s="201">
        <f t="shared" si="24"/>
        <v>484528.24657170713</v>
      </c>
      <c r="AB51" s="199">
        <f t="shared" si="25"/>
        <v>0.48452824657170712</v>
      </c>
      <c r="AC51" s="217">
        <f t="shared" si="26"/>
        <v>308152.49389099714</v>
      </c>
      <c r="AD51" s="199">
        <f t="shared" si="27"/>
        <v>0.2801386308099974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68">(I53/B53*B52)/B53*B52</f>
        <v>0.89333969298024163</v>
      </c>
      <c r="J52" s="220">
        <f t="shared" si="68"/>
        <v>1.202821434480061</v>
      </c>
      <c r="K52" s="220">
        <f t="shared" si="68"/>
        <v>0.87514161677887048</v>
      </c>
      <c r="L52" s="220">
        <f t="shared" si="68"/>
        <v>1.1470557668212018</v>
      </c>
      <c r="M52" s="220">
        <f t="shared" si="68"/>
        <v>0.97518570440348995</v>
      </c>
      <c r="N52" s="220">
        <f t="shared" si="68"/>
        <v>61793203.366638675</v>
      </c>
      <c r="O52" s="220"/>
      <c r="P52" s="196">
        <f t="shared" si="29"/>
        <v>129065.34118811872</v>
      </c>
      <c r="Q52" s="196">
        <f t="shared" si="58"/>
        <v>22130.191233975042</v>
      </c>
      <c r="R52" s="196">
        <f t="shared" si="59"/>
        <v>364811.09743687545</v>
      </c>
      <c r="S52" s="196">
        <f t="shared" si="32"/>
        <v>-64712.551273879224</v>
      </c>
      <c r="T52" s="196">
        <f t="shared" si="33"/>
        <v>-114231.43370966708</v>
      </c>
      <c r="U52" s="214">
        <f t="shared" si="19"/>
        <v>0.33589824941482005</v>
      </c>
      <c r="V52" s="224"/>
      <c r="W52" s="196">
        <f t="shared" si="20"/>
        <v>-178943.98498354631</v>
      </c>
      <c r="X52" s="199">
        <f t="shared" si="21"/>
        <v>2.7599499288584948</v>
      </c>
      <c r="Y52" s="196">
        <f t="shared" si="22"/>
        <v>440564.39237108355</v>
      </c>
      <c r="Z52" s="196">
        <f t="shared" si="23"/>
        <v>261620.40738753724</v>
      </c>
      <c r="AA52" s="201">
        <f t="shared" si="24"/>
        <v>516006.62985896925</v>
      </c>
      <c r="AB52" s="199">
        <f t="shared" si="25"/>
        <v>0.51600662985896928</v>
      </c>
      <c r="AC52" s="217">
        <f t="shared" si="26"/>
        <v>337062.64487542294</v>
      </c>
      <c r="AD52" s="199">
        <f t="shared" si="27"/>
        <v>0.30642058625038449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21" t="s">
        <v>142</v>
      </c>
      <c r="B53" s="222">
        <v>28.42</v>
      </c>
      <c r="C53" s="223">
        <v>28.790001</v>
      </c>
      <c r="D53" s="223">
        <v>24.280000999999999</v>
      </c>
      <c r="E53" s="223">
        <v>24.370000999999998</v>
      </c>
      <c r="F53" s="223">
        <v>20.810835000000001</v>
      </c>
      <c r="G53" s="223">
        <v>1397055800</v>
      </c>
      <c r="H53" s="223"/>
      <c r="I53" s="223">
        <f t="shared" ref="I53:N53" si="69">(I54/B54*B53)/B54*B53</f>
        <v>1.2149367925328893</v>
      </c>
      <c r="J53" s="223">
        <f t="shared" si="69"/>
        <v>1.2457147104865949</v>
      </c>
      <c r="K53" s="223">
        <f t="shared" si="69"/>
        <v>0.88532197046007244</v>
      </c>
      <c r="L53" s="223">
        <f t="shared" si="69"/>
        <v>0.88656219104665057</v>
      </c>
      <c r="M53" s="223">
        <f t="shared" si="69"/>
        <v>0.75372332413237975</v>
      </c>
      <c r="N53" s="223">
        <f t="shared" si="69"/>
        <v>43247283.593907505</v>
      </c>
      <c r="O53" s="223"/>
      <c r="P53" s="196">
        <f t="shared" si="29"/>
        <v>129813.86673267317</v>
      </c>
      <c r="Q53" s="196">
        <f t="shared" si="58"/>
        <v>22387.627481406329</v>
      </c>
      <c r="R53" s="196">
        <f t="shared" si="59"/>
        <v>365571.12055653566</v>
      </c>
      <c r="S53" s="196">
        <f t="shared" si="32"/>
        <v>-66815.520237520381</v>
      </c>
      <c r="T53" s="196">
        <f t="shared" si="33"/>
        <v>-114707.39801679068</v>
      </c>
      <c r="U53" s="214">
        <f t="shared" si="19"/>
        <v>0.33719265313564861</v>
      </c>
      <c r="V53" s="199">
        <f>(E53-B42)/B42</f>
        <v>-0.38412936568107159</v>
      </c>
      <c r="W53" s="196">
        <f t="shared" si="20"/>
        <v>-181522.91825431108</v>
      </c>
      <c r="X53" s="199">
        <f t="shared" si="21"/>
        <v>2.7290492685622283</v>
      </c>
      <c r="Y53" s="196">
        <f t="shared" si="22"/>
        <v>441817.98244714545</v>
      </c>
      <c r="Z53" s="196">
        <f t="shared" si="23"/>
        <v>260295.06419283437</v>
      </c>
      <c r="AA53" s="201">
        <f t="shared" si="24"/>
        <v>517772.61477061512</v>
      </c>
      <c r="AB53" s="199">
        <f t="shared" si="25"/>
        <v>0.51777261477061509</v>
      </c>
      <c r="AC53" s="217">
        <f t="shared" si="26"/>
        <v>336249.69651630404</v>
      </c>
      <c r="AD53" s="199">
        <f t="shared" si="27"/>
        <v>0.30568154228754912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70">(I55/B55*B54)/B55*B54</f>
        <v>0.91918395478258419</v>
      </c>
      <c r="J54" s="220">
        <f t="shared" si="70"/>
        <v>1.1341030549341009</v>
      </c>
      <c r="K54" s="220">
        <f t="shared" si="70"/>
        <v>0.86574135094446392</v>
      </c>
      <c r="L54" s="220">
        <f t="shared" si="70"/>
        <v>0.89166259974330142</v>
      </c>
      <c r="M54" s="220">
        <f t="shared" si="70"/>
        <v>0.75806003803830158</v>
      </c>
      <c r="N54" s="220">
        <f t="shared" si="70"/>
        <v>50789763.980028301</v>
      </c>
      <c r="O54" s="220"/>
      <c r="P54" s="196">
        <f t="shared" si="29"/>
        <v>128370.2970297029</v>
      </c>
      <c r="Q54" s="196">
        <f>(Q53+$S$3)*K54/K53</f>
        <v>41450.142550978751</v>
      </c>
      <c r="R54" s="196">
        <f>R53*(1+($S$5)/2/12)-$S$3</f>
        <v>346332.72705769516</v>
      </c>
      <c r="S54" s="196">
        <f t="shared" si="32"/>
        <v>-68927.251571843371</v>
      </c>
      <c r="T54" s="196">
        <f t="shared" si="33"/>
        <v>-115185.34550852732</v>
      </c>
      <c r="U54" s="214">
        <f t="shared" si="19"/>
        <v>0.4093176130403926</v>
      </c>
      <c r="V54" s="224"/>
      <c r="W54" s="196">
        <f t="shared" si="20"/>
        <v>-184112.5970803707</v>
      </c>
      <c r="X54" s="199">
        <f t="shared" si="21"/>
        <v>2.5783299546862395</v>
      </c>
      <c r="Y54" s="196">
        <f t="shared" si="22"/>
        <v>422338.62589617935</v>
      </c>
      <c r="Z54" s="196">
        <f t="shared" si="23"/>
        <v>238226.02881580865</v>
      </c>
      <c r="AA54" s="201">
        <f t="shared" si="24"/>
        <v>516153.16663837677</v>
      </c>
      <c r="AB54" s="199">
        <f t="shared" si="25"/>
        <v>0.51615316663837674</v>
      </c>
      <c r="AC54" s="217">
        <f t="shared" si="26"/>
        <v>332040.56955800607</v>
      </c>
      <c r="AD54" s="199">
        <f t="shared" si="27"/>
        <v>0.30185506323455097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71">(I56/B56*B55)/B56*B55</f>
        <v>0.90437066916389108</v>
      </c>
      <c r="J55" s="220">
        <f t="shared" si="71"/>
        <v>0.96733344109184427</v>
      </c>
      <c r="K55" s="220">
        <f t="shared" si="71"/>
        <v>0.81669694972967943</v>
      </c>
      <c r="L55" s="220">
        <f t="shared" si="71"/>
        <v>0.94497296898946137</v>
      </c>
      <c r="M55" s="220">
        <f t="shared" si="71"/>
        <v>0.80338244291338334</v>
      </c>
      <c r="N55" s="220">
        <f t="shared" si="71"/>
        <v>36112397.128785402</v>
      </c>
      <c r="O55" s="220"/>
      <c r="P55" s="196">
        <f t="shared" si="29"/>
        <v>124681.1881188118</v>
      </c>
      <c r="Q55" s="196">
        <f t="shared" ref="Q55:Q65" si="72">Q54*K55/K54</f>
        <v>39101.984617362134</v>
      </c>
      <c r="R55" s="196">
        <f t="shared" ref="R55:R65" si="73">R54*(1+$S$5/2/12)</f>
        <v>347054.25357239874</v>
      </c>
      <c r="S55" s="196">
        <f t="shared" si="32"/>
        <v>-71047.781786726046</v>
      </c>
      <c r="T55" s="196">
        <f t="shared" si="33"/>
        <v>-115665.28444814618</v>
      </c>
      <c r="U55" s="214">
        <f t="shared" si="19"/>
        <v>0.39716188929153118</v>
      </c>
      <c r="V55" s="224"/>
      <c r="W55" s="196">
        <f t="shared" si="20"/>
        <v>-186713.06623487221</v>
      </c>
      <c r="X55" s="199">
        <f t="shared" si="21"/>
        <v>2.5265261355506836</v>
      </c>
      <c r="Y55" s="196">
        <f t="shared" si="22"/>
        <v>420448.91511267103</v>
      </c>
      <c r="Z55" s="196">
        <f t="shared" si="23"/>
        <v>233735.84887779882</v>
      </c>
      <c r="AA55" s="201">
        <f t="shared" si="24"/>
        <v>510837.42630857264</v>
      </c>
      <c r="AB55" s="199">
        <f t="shared" si="25"/>
        <v>0.51083742630857265</v>
      </c>
      <c r="AC55" s="217">
        <f t="shared" si="26"/>
        <v>324124.36007370043</v>
      </c>
      <c r="AD55" s="199">
        <f t="shared" si="27"/>
        <v>0.29465850915790948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74">(I57/B57*B56)/B57*B56</f>
        <v>0.96054125154504233</v>
      </c>
      <c r="J56" s="220">
        <f t="shared" si="74"/>
        <v>1.1266839013998924</v>
      </c>
      <c r="K56" s="220">
        <f t="shared" si="74"/>
        <v>0.83217908258085727</v>
      </c>
      <c r="L56" s="220">
        <f t="shared" si="74"/>
        <v>0.95174559850556362</v>
      </c>
      <c r="M56" s="220">
        <f t="shared" si="74"/>
        <v>0.80914008278771776</v>
      </c>
      <c r="N56" s="220">
        <f t="shared" si="74"/>
        <v>61849571.665769793</v>
      </c>
      <c r="O56" s="220"/>
      <c r="P56" s="196">
        <f t="shared" si="29"/>
        <v>125857.43108910882</v>
      </c>
      <c r="Q56" s="196">
        <f t="shared" si="72"/>
        <v>39843.241359892017</v>
      </c>
      <c r="R56" s="196">
        <f t="shared" si="73"/>
        <v>347777.28326734126</v>
      </c>
      <c r="S56" s="196">
        <f t="shared" si="32"/>
        <v>-73177.14754417073</v>
      </c>
      <c r="T56" s="196">
        <f t="shared" si="33"/>
        <v>-116147.22313334679</v>
      </c>
      <c r="U56" s="214">
        <f t="shared" si="19"/>
        <v>0.40029744513986576</v>
      </c>
      <c r="V56" s="224"/>
      <c r="W56" s="196">
        <f t="shared" si="20"/>
        <v>-189324.37067751752</v>
      </c>
      <c r="X56" s="199">
        <f t="shared" si="21"/>
        <v>2.5017102270642577</v>
      </c>
      <c r="Y56" s="196">
        <f t="shared" si="22"/>
        <v>421966.39369902376</v>
      </c>
      <c r="Z56" s="196">
        <f t="shared" si="23"/>
        <v>232642.02302150623</v>
      </c>
      <c r="AA56" s="201">
        <f t="shared" si="24"/>
        <v>513477.95571634208</v>
      </c>
      <c r="AB56" s="199">
        <f t="shared" si="25"/>
        <v>0.51347795571634214</v>
      </c>
      <c r="AC56" s="217">
        <f t="shared" si="26"/>
        <v>324153.58503882459</v>
      </c>
      <c r="AD56" s="199">
        <f t="shared" si="27"/>
        <v>0.29468507730802235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75">(I58/B58*B57)/B58*B57</f>
        <v>0.97350858360616532</v>
      </c>
      <c r="J57" s="220">
        <f t="shared" si="75"/>
        <v>1.183342698731072</v>
      </c>
      <c r="K57" s="220">
        <f t="shared" si="75"/>
        <v>0.95747315486090434</v>
      </c>
      <c r="L57" s="220">
        <f t="shared" si="75"/>
        <v>1.1248195119518052</v>
      </c>
      <c r="M57" s="220">
        <f t="shared" si="75"/>
        <v>0.95628112391919795</v>
      </c>
      <c r="N57" s="220">
        <f t="shared" si="75"/>
        <v>44153732.968815655</v>
      </c>
      <c r="O57" s="220"/>
      <c r="P57" s="196">
        <f t="shared" si="29"/>
        <v>134999.99999999991</v>
      </c>
      <c r="Q57" s="196">
        <f t="shared" si="72"/>
        <v>45842.096735270461</v>
      </c>
      <c r="R57" s="196">
        <f t="shared" si="73"/>
        <v>348501.81927414826</v>
      </c>
      <c r="S57" s="196">
        <f t="shared" si="32"/>
        <v>-75315.385658938103</v>
      </c>
      <c r="T57" s="196">
        <f t="shared" si="33"/>
        <v>-116631.1698964024</v>
      </c>
      <c r="U57" s="214">
        <f t="shared" si="19"/>
        <v>0.42823613649789716</v>
      </c>
      <c r="V57" s="224"/>
      <c r="W57" s="196">
        <f t="shared" si="20"/>
        <v>-191946.55555534048</v>
      </c>
      <c r="X57" s="199">
        <f t="shared" si="21"/>
        <v>2.5189398052769372</v>
      </c>
      <c r="Y57" s="196">
        <f t="shared" si="22"/>
        <v>429061.74650318228</v>
      </c>
      <c r="Z57" s="196">
        <f t="shared" si="23"/>
        <v>237115.19094784179</v>
      </c>
      <c r="AA57" s="201">
        <f t="shared" si="24"/>
        <v>529343.91600941867</v>
      </c>
      <c r="AB57" s="199">
        <f t="shared" si="25"/>
        <v>0.52934391600941866</v>
      </c>
      <c r="AC57" s="217">
        <f t="shared" si="26"/>
        <v>337397.36045407818</v>
      </c>
      <c r="AD57" s="199">
        <f t="shared" si="27"/>
        <v>0.30672487314007107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76">(I59/B59*B58)/B59*B58</f>
        <v>1.1325927642933957</v>
      </c>
      <c r="J58" s="220">
        <f t="shared" si="76"/>
        <v>1.3409287656240214</v>
      </c>
      <c r="K58" s="220">
        <f t="shared" si="76"/>
        <v>1.1102538516784686</v>
      </c>
      <c r="L58" s="220">
        <f t="shared" si="76"/>
        <v>1.3247659214582648</v>
      </c>
      <c r="M58" s="220">
        <f t="shared" si="76"/>
        <v>1.1262689101792855</v>
      </c>
      <c r="N58" s="220">
        <f t="shared" si="76"/>
        <v>51579169.669159129</v>
      </c>
      <c r="O58" s="220"/>
      <c r="P58" s="196">
        <f t="shared" si="29"/>
        <v>145372.28257425732</v>
      </c>
      <c r="Q58" s="196">
        <f t="shared" si="72"/>
        <v>53156.962376396739</v>
      </c>
      <c r="R58" s="196">
        <f t="shared" si="73"/>
        <v>349227.86473096942</v>
      </c>
      <c r="S58" s="196">
        <f t="shared" si="32"/>
        <v>-77462.533099183667</v>
      </c>
      <c r="T58" s="196">
        <f t="shared" si="33"/>
        <v>-117117.13310430407</v>
      </c>
      <c r="U58" s="214">
        <f t="shared" si="19"/>
        <v>0.45948505802752615</v>
      </c>
      <c r="V58" s="224"/>
      <c r="W58" s="196">
        <f t="shared" si="20"/>
        <v>-194579.66620348772</v>
      </c>
      <c r="X58" s="199">
        <f t="shared" si="21"/>
        <v>2.5418902034089386</v>
      </c>
      <c r="Y58" s="196">
        <f t="shared" si="22"/>
        <v>437019.34794371075</v>
      </c>
      <c r="Z58" s="196">
        <f t="shared" si="23"/>
        <v>242439.68174022296</v>
      </c>
      <c r="AA58" s="201">
        <f t="shared" si="24"/>
        <v>547757.10968162352</v>
      </c>
      <c r="AB58" s="199">
        <f t="shared" si="25"/>
        <v>0.5477571096816235</v>
      </c>
      <c r="AC58" s="217">
        <f t="shared" si="26"/>
        <v>353177.44347813574</v>
      </c>
      <c r="AD58" s="199">
        <f t="shared" si="27"/>
        <v>0.32107040316194158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77">(I60/B60*B59)/B60*B59</f>
        <v>1.3610096386206874</v>
      </c>
      <c r="J59" s="220">
        <f t="shared" si="77"/>
        <v>1.4884309474998443</v>
      </c>
      <c r="K59" s="220">
        <f t="shared" si="77"/>
        <v>1.2901358652767789</v>
      </c>
      <c r="L59" s="220">
        <f t="shared" si="77"/>
        <v>1.3390345859943913</v>
      </c>
      <c r="M59" s="220">
        <f t="shared" si="77"/>
        <v>1.1383994874493888</v>
      </c>
      <c r="N59" s="220">
        <f t="shared" si="77"/>
        <v>71772561.186902955</v>
      </c>
      <c r="O59" s="220"/>
      <c r="P59" s="196">
        <f t="shared" si="29"/>
        <v>156706.92534653455</v>
      </c>
      <c r="Q59" s="196">
        <f t="shared" si="72"/>
        <v>61769.390439204341</v>
      </c>
      <c r="R59" s="196">
        <f t="shared" si="73"/>
        <v>349955.4227824923</v>
      </c>
      <c r="S59" s="196">
        <f t="shared" si="32"/>
        <v>-79618.626987096926</v>
      </c>
      <c r="T59" s="196">
        <f t="shared" si="33"/>
        <v>-117605.12115890534</v>
      </c>
      <c r="U59" s="214">
        <f t="shared" si="19"/>
        <v>0.49301558517972188</v>
      </c>
      <c r="V59" s="224"/>
      <c r="W59" s="196">
        <f t="shared" si="20"/>
        <v>-197223.74814600227</v>
      </c>
      <c r="X59" s="199">
        <f t="shared" si="21"/>
        <v>2.5689723113564957</v>
      </c>
      <c r="Y59" s="196">
        <f t="shared" si="22"/>
        <v>445652.0536137668</v>
      </c>
      <c r="Z59" s="196">
        <f t="shared" si="23"/>
        <v>248428.30546776456</v>
      </c>
      <c r="AA59" s="201">
        <f t="shared" si="24"/>
        <v>568431.73856823123</v>
      </c>
      <c r="AB59" s="199">
        <f t="shared" si="25"/>
        <v>0.56843173856823126</v>
      </c>
      <c r="AC59" s="217">
        <f t="shared" si="26"/>
        <v>371207.99042222899</v>
      </c>
      <c r="AD59" s="199">
        <f t="shared" si="27"/>
        <v>0.33746180947475363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78">(I61/B61*B60)/B61*B60</f>
        <v>1.3268397228124118</v>
      </c>
      <c r="J60" s="220">
        <f t="shared" si="78"/>
        <v>1.6119732913379345</v>
      </c>
      <c r="K60" s="220">
        <f t="shared" si="78"/>
        <v>1.2857380156433158</v>
      </c>
      <c r="L60" s="220">
        <f t="shared" si="78"/>
        <v>1.5095667616927704</v>
      </c>
      <c r="M60" s="220">
        <f t="shared" si="78"/>
        <v>1.2833805678412658</v>
      </c>
      <c r="N60" s="220">
        <f t="shared" si="78"/>
        <v>73518145.578434303</v>
      </c>
      <c r="O60" s="220"/>
      <c r="P60" s="196">
        <f t="shared" si="29"/>
        <v>156439.60396039594</v>
      </c>
      <c r="Q60" s="196">
        <f t="shared" si="72"/>
        <v>61558.829289473018</v>
      </c>
      <c r="R60" s="196">
        <f t="shared" si="73"/>
        <v>350684.49657995586</v>
      </c>
      <c r="S60" s="196">
        <f t="shared" si="32"/>
        <v>-81783.704599543154</v>
      </c>
      <c r="T60" s="196">
        <f t="shared" si="33"/>
        <v>-118095.14249706744</v>
      </c>
      <c r="U60" s="214">
        <f t="shared" si="19"/>
        <v>0.4915872235218981</v>
      </c>
      <c r="V60" s="224"/>
      <c r="W60" s="196">
        <f t="shared" si="20"/>
        <v>-199878.84709661058</v>
      </c>
      <c r="X60" s="199">
        <f t="shared" si="21"/>
        <v>2.5371574226423048</v>
      </c>
      <c r="Y60" s="196">
        <f t="shared" si="22"/>
        <v>446164.83948903473</v>
      </c>
      <c r="Z60" s="196">
        <f t="shared" si="23"/>
        <v>246285.99239242414</v>
      </c>
      <c r="AA60" s="201">
        <f t="shared" si="24"/>
        <v>568682.92982982483</v>
      </c>
      <c r="AB60" s="199">
        <f t="shared" si="25"/>
        <v>0.56868292982982482</v>
      </c>
      <c r="AC60" s="217">
        <f t="shared" si="26"/>
        <v>368804.08273321425</v>
      </c>
      <c r="AD60" s="199">
        <f t="shared" si="27"/>
        <v>0.3352764388483766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79">(I62/B62*B61)/B62*B61</f>
        <v>1.5106019564012956</v>
      </c>
      <c r="J61" s="220">
        <f t="shared" si="79"/>
        <v>1.6826240047244119</v>
      </c>
      <c r="K61" s="220">
        <f t="shared" si="79"/>
        <v>1.3452942162421047</v>
      </c>
      <c r="L61" s="220">
        <f t="shared" si="79"/>
        <v>1.6642973597506985</v>
      </c>
      <c r="M61" s="220">
        <f t="shared" si="79"/>
        <v>1.4149266989098002</v>
      </c>
      <c r="N61" s="220">
        <f t="shared" si="79"/>
        <v>44314363.803409547</v>
      </c>
      <c r="O61" s="220"/>
      <c r="P61" s="196">
        <f t="shared" si="29"/>
        <v>160021.78217821772</v>
      </c>
      <c r="Q61" s="196">
        <f t="shared" si="72"/>
        <v>64410.273317093277</v>
      </c>
      <c r="R61" s="196">
        <f t="shared" si="73"/>
        <v>351415.08928116411</v>
      </c>
      <c r="S61" s="196">
        <f t="shared" si="32"/>
        <v>-83957.803368707915</v>
      </c>
      <c r="T61" s="196">
        <f t="shared" si="33"/>
        <v>-118587.20559080523</v>
      </c>
      <c r="U61" s="214">
        <f t="shared" si="19"/>
        <v>0.50159548663651599</v>
      </c>
      <c r="V61" s="224"/>
      <c r="W61" s="196">
        <f t="shared" si="20"/>
        <v>-202545.00895951316</v>
      </c>
      <c r="X61" s="199">
        <f t="shared" si="21"/>
        <v>2.5250529454498345</v>
      </c>
      <c r="Y61" s="196">
        <f t="shared" si="22"/>
        <v>449373.73323466995</v>
      </c>
      <c r="Z61" s="196">
        <f t="shared" si="23"/>
        <v>246828.7242751568</v>
      </c>
      <c r="AA61" s="201">
        <f t="shared" si="24"/>
        <v>575847.14477647515</v>
      </c>
      <c r="AB61" s="199">
        <f t="shared" si="25"/>
        <v>0.57584714477647514</v>
      </c>
      <c r="AC61" s="217">
        <f t="shared" si="26"/>
        <v>373302.13581696205</v>
      </c>
      <c r="AD61" s="199">
        <f t="shared" si="27"/>
        <v>0.33936557801542006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80">(I63/B63*B62)/B63*B62</f>
        <v>1.6870808041433074</v>
      </c>
      <c r="J62" s="220">
        <f t="shared" si="80"/>
        <v>1.826375293465087</v>
      </c>
      <c r="K62" s="220">
        <f t="shared" si="80"/>
        <v>1.5726094971929723</v>
      </c>
      <c r="L62" s="220">
        <f t="shared" si="80"/>
        <v>1.5690041040035096</v>
      </c>
      <c r="M62" s="220">
        <f t="shared" si="80"/>
        <v>1.3339109273468086</v>
      </c>
      <c r="N62" s="220">
        <f t="shared" si="80"/>
        <v>80375367.67242007</v>
      </c>
      <c r="O62" s="220"/>
      <c r="P62" s="196">
        <f t="shared" si="29"/>
        <v>173013.86673267314</v>
      </c>
      <c r="Q62" s="196">
        <f t="shared" si="72"/>
        <v>75293.721114925997</v>
      </c>
      <c r="R62" s="196">
        <f t="shared" si="73"/>
        <v>352147.20405049989</v>
      </c>
      <c r="S62" s="196">
        <f t="shared" si="32"/>
        <v>-86140.960882744199</v>
      </c>
      <c r="T62" s="196">
        <f t="shared" si="33"/>
        <v>-119081.31894743358</v>
      </c>
      <c r="U62" s="214">
        <f t="shared" si="19"/>
        <v>0.53892701553698696</v>
      </c>
      <c r="V62" s="224"/>
      <c r="W62" s="196">
        <f t="shared" si="20"/>
        <v>-205222.27983017778</v>
      </c>
      <c r="X62" s="199">
        <f t="shared" si="21"/>
        <v>2.5589866325320321</v>
      </c>
      <c r="Y62" s="196">
        <f t="shared" si="22"/>
        <v>459171.02260135108</v>
      </c>
      <c r="Z62" s="196">
        <f t="shared" si="23"/>
        <v>253948.74277117327</v>
      </c>
      <c r="AA62" s="201">
        <f t="shared" si="24"/>
        <v>600454.79189809901</v>
      </c>
      <c r="AB62" s="199">
        <f t="shared" si="25"/>
        <v>0.60045479189809903</v>
      </c>
      <c r="AC62" s="217">
        <f t="shared" si="26"/>
        <v>395232.51206792123</v>
      </c>
      <c r="AD62" s="199">
        <f t="shared" si="27"/>
        <v>0.35930228369811018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81">(I64/B64*B63)/B64*B63</f>
        <v>1.5995844046758692</v>
      </c>
      <c r="J63" s="220">
        <f t="shared" si="81"/>
        <v>1.947781491124259</v>
      </c>
      <c r="K63" s="220">
        <f t="shared" si="81"/>
        <v>1.5784462904885865</v>
      </c>
      <c r="L63" s="220">
        <f t="shared" si="81"/>
        <v>1.8475226966264127</v>
      </c>
      <c r="M63" s="220">
        <f t="shared" si="81"/>
        <v>1.5706978542756851</v>
      </c>
      <c r="N63" s="220">
        <f t="shared" si="81"/>
        <v>81051974.738148019</v>
      </c>
      <c r="O63" s="220"/>
      <c r="P63" s="196">
        <f t="shared" si="29"/>
        <v>173334.64277227712</v>
      </c>
      <c r="Q63" s="196">
        <f t="shared" si="72"/>
        <v>75573.176305416637</v>
      </c>
      <c r="R63" s="196">
        <f t="shared" si="73"/>
        <v>352880.84405893844</v>
      </c>
      <c r="S63" s="196">
        <f t="shared" si="32"/>
        <v>-88333.214886422298</v>
      </c>
      <c r="T63" s="196">
        <f t="shared" si="33"/>
        <v>-119577.49110971455</v>
      </c>
      <c r="U63" s="214">
        <f t="shared" si="19"/>
        <v>0.53919426413228899</v>
      </c>
      <c r="V63" s="224"/>
      <c r="W63" s="196">
        <f t="shared" si="20"/>
        <v>-207910.70599613685</v>
      </c>
      <c r="X63" s="199">
        <f t="shared" si="21"/>
        <v>2.5309686882646298</v>
      </c>
      <c r="Y63" s="196">
        <f t="shared" si="22"/>
        <v>460099.86023717484</v>
      </c>
      <c r="Z63" s="196">
        <f t="shared" si="23"/>
        <v>252189.15424103796</v>
      </c>
      <c r="AA63" s="201">
        <f t="shared" si="24"/>
        <v>601788.66313663218</v>
      </c>
      <c r="AB63" s="199">
        <f t="shared" si="25"/>
        <v>0.60178866313663215</v>
      </c>
      <c r="AC63" s="217">
        <f t="shared" si="26"/>
        <v>393877.95714049536</v>
      </c>
      <c r="AD63" s="199">
        <f t="shared" si="27"/>
        <v>0.35807087012772304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82">(I65/B65*B64)/B65*B64</f>
        <v>1.8881993408921578</v>
      </c>
      <c r="J64" s="220">
        <f t="shared" si="82"/>
        <v>1.9673080005727799</v>
      </c>
      <c r="K64" s="220">
        <f t="shared" si="82"/>
        <v>1.7085847421844103</v>
      </c>
      <c r="L64" s="220">
        <f t="shared" si="82"/>
        <v>1.8685890253888948</v>
      </c>
      <c r="M64" s="220">
        <f t="shared" si="82"/>
        <v>1.5886079607594772</v>
      </c>
      <c r="N64" s="220">
        <f t="shared" si="82"/>
        <v>49657055.502926335</v>
      </c>
      <c r="O64" s="220"/>
      <c r="P64" s="196">
        <f t="shared" si="29"/>
        <v>180338.61386138602</v>
      </c>
      <c r="Q64" s="196">
        <f t="shared" si="72"/>
        <v>81803.971875329982</v>
      </c>
      <c r="R64" s="196">
        <f t="shared" si="73"/>
        <v>353616.01248406124</v>
      </c>
      <c r="S64" s="196">
        <f t="shared" si="32"/>
        <v>-90534.603281782387</v>
      </c>
      <c r="T64" s="196">
        <f t="shared" si="33"/>
        <v>-120075.73065600503</v>
      </c>
      <c r="U64" s="214">
        <f t="shared" si="19"/>
        <v>0.55857369853360239</v>
      </c>
      <c r="V64" s="224"/>
      <c r="W64" s="196">
        <f t="shared" si="20"/>
        <v>-210610.33393778742</v>
      </c>
      <c r="X64" s="199">
        <f t="shared" si="21"/>
        <v>2.5352726827885528</v>
      </c>
      <c r="Y64" s="196">
        <f t="shared" si="22"/>
        <v>465708.40168766899</v>
      </c>
      <c r="Z64" s="196">
        <f t="shared" si="23"/>
        <v>255098.06774988159</v>
      </c>
      <c r="AA64" s="201">
        <f t="shared" si="24"/>
        <v>615758.59822077723</v>
      </c>
      <c r="AB64" s="199">
        <f t="shared" si="25"/>
        <v>0.61575859822077728</v>
      </c>
      <c r="AC64" s="217">
        <f t="shared" si="26"/>
        <v>405148.26428298984</v>
      </c>
      <c r="AD64" s="199">
        <f t="shared" si="27"/>
        <v>0.36831660389362714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21" t="s">
        <v>154</v>
      </c>
      <c r="B65" s="222">
        <v>35.709999000000003</v>
      </c>
      <c r="C65" s="223">
        <v>36.639999000000003</v>
      </c>
      <c r="D65" s="223">
        <v>34.130001</v>
      </c>
      <c r="E65" s="223">
        <v>36.459999000000003</v>
      </c>
      <c r="F65" s="223">
        <v>31.135128000000002</v>
      </c>
      <c r="G65" s="223">
        <v>1740828600</v>
      </c>
      <c r="H65" s="223"/>
      <c r="I65" s="223">
        <f t="shared" ref="I65:N65" si="83">(I66/B66*B65)/B66*B65</f>
        <v>1.918161690838297</v>
      </c>
      <c r="J65" s="223">
        <f t="shared" si="83"/>
        <v>2.0176514291461305</v>
      </c>
      <c r="K65" s="223">
        <f t="shared" si="83"/>
        <v>1.7493489287114772</v>
      </c>
      <c r="L65" s="223">
        <f t="shared" si="83"/>
        <v>1.9844100458434597</v>
      </c>
      <c r="M65" s="223">
        <f t="shared" si="83"/>
        <v>1.6870744722492819</v>
      </c>
      <c r="N65" s="223">
        <f t="shared" si="83"/>
        <v>67149588.404041708</v>
      </c>
      <c r="O65" s="223"/>
      <c r="P65" s="196">
        <f t="shared" si="29"/>
        <v>182477.23306930682</v>
      </c>
      <c r="Q65" s="196">
        <f t="shared" si="72"/>
        <v>83755.687986242658</v>
      </c>
      <c r="R65" s="196">
        <f t="shared" si="73"/>
        <v>354352.71251006972</v>
      </c>
      <c r="S65" s="196">
        <f t="shared" si="32"/>
        <v>-92745.164128789809</v>
      </c>
      <c r="T65" s="196">
        <f t="shared" si="33"/>
        <v>-120576.04620040505</v>
      </c>
      <c r="U65" s="214">
        <f t="shared" si="19"/>
        <v>0.56396505189929635</v>
      </c>
      <c r="V65" s="199">
        <f>(E65-B54)/B54</f>
        <v>0.474919113063071</v>
      </c>
      <c r="W65" s="196">
        <f t="shared" si="20"/>
        <v>-213321.21032919484</v>
      </c>
      <c r="X65" s="199">
        <f t="shared" si="21"/>
        <v>2.5165333758933146</v>
      </c>
      <c r="Y65" s="196">
        <f t="shared" si="22"/>
        <v>467912.66715818166</v>
      </c>
      <c r="Z65" s="196">
        <f t="shared" si="23"/>
        <v>254591.45682898682</v>
      </c>
      <c r="AA65" s="201">
        <f t="shared" si="24"/>
        <v>620585.63356561912</v>
      </c>
      <c r="AB65" s="199">
        <f t="shared" si="25"/>
        <v>0.62058563356561913</v>
      </c>
      <c r="AC65" s="217">
        <f t="shared" si="26"/>
        <v>407264.42323642428</v>
      </c>
      <c r="AD65" s="199">
        <f t="shared" si="27"/>
        <v>0.37024038476038573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84">(I67/B67*B66)/B67*B66</f>
        <v>2.0215777933027983</v>
      </c>
      <c r="J66" s="220">
        <f t="shared" si="84"/>
        <v>2.2859379999999989</v>
      </c>
      <c r="K66" s="220">
        <f t="shared" si="84"/>
        <v>1.9701566427335049</v>
      </c>
      <c r="L66" s="220">
        <f t="shared" si="84"/>
        <v>2.0513666191280202</v>
      </c>
      <c r="M66" s="220">
        <f t="shared" si="84"/>
        <v>1.745362328749227</v>
      </c>
      <c r="N66" s="220">
        <f t="shared" si="84"/>
        <v>68582187.251485884</v>
      </c>
      <c r="O66" s="220"/>
      <c r="P66" s="196">
        <f t="shared" si="29"/>
        <v>193651.49049504942</v>
      </c>
      <c r="Q66" s="196">
        <f>(Q54+(Q65-Q54)*(1-$Q$3))*K66/K65</f>
        <v>70504.830309515906</v>
      </c>
      <c r="R66" s="196">
        <f>R65*(1+($S$5/2/12))+(Q65-Q54)*($Q$3)</f>
        <v>376243.72004543099</v>
      </c>
      <c r="S66" s="196">
        <f t="shared" si="32"/>
        <v>-94964.9356459931</v>
      </c>
      <c r="T66" s="196">
        <f t="shared" si="33"/>
        <v>-121078.44639290674</v>
      </c>
      <c r="U66" s="214">
        <f t="shared" si="19"/>
        <v>0.52258140188418634</v>
      </c>
      <c r="V66" s="224"/>
      <c r="W66" s="196">
        <f t="shared" si="20"/>
        <v>-216043.38203889984</v>
      </c>
      <c r="X66" s="199">
        <f t="shared" si="21"/>
        <v>2.6378739545831937</v>
      </c>
      <c r="Y66" s="196">
        <f t="shared" si="22"/>
        <v>496750.01459014835</v>
      </c>
      <c r="Z66" s="196">
        <f t="shared" si="23"/>
        <v>280706.63255124853</v>
      </c>
      <c r="AA66" s="201">
        <f t="shared" si="24"/>
        <v>640400.04084999627</v>
      </c>
      <c r="AB66" s="199">
        <f t="shared" si="25"/>
        <v>0.64040004084999624</v>
      </c>
      <c r="AC66" s="217">
        <f t="shared" si="26"/>
        <v>424356.65881109645</v>
      </c>
      <c r="AD66" s="199">
        <f t="shared" si="27"/>
        <v>0.38577878073736038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85">(I68/B68*B67)/B68*B67</f>
        <v>2.08157201315991</v>
      </c>
      <c r="J67" s="220">
        <f t="shared" si="85"/>
        <v>2.1667881422079769</v>
      </c>
      <c r="K67" s="220">
        <f t="shared" si="85"/>
        <v>1.9571233438088955</v>
      </c>
      <c r="L67" s="220">
        <f t="shared" si="85"/>
        <v>1.9964021678985724</v>
      </c>
      <c r="M67" s="220">
        <f t="shared" si="85"/>
        <v>1.6985965898797681</v>
      </c>
      <c r="N67" s="220">
        <f t="shared" si="85"/>
        <v>66172036.03420265</v>
      </c>
      <c r="O67" s="220"/>
      <c r="P67" s="196">
        <f t="shared" si="29"/>
        <v>193009.8902970296</v>
      </c>
      <c r="Q67" s="196">
        <f t="shared" ref="Q67:Q77" si="86">Q66*K67/K66</f>
        <v>70038.415350866824</v>
      </c>
      <c r="R67" s="196">
        <f t="shared" ref="R67:R77" si="87">R66*(1+$S$5/2/12)</f>
        <v>377027.561128859</v>
      </c>
      <c r="S67" s="196">
        <f t="shared" si="32"/>
        <v>-97193.956211184734</v>
      </c>
      <c r="T67" s="196">
        <f t="shared" si="33"/>
        <v>-121582.93991954385</v>
      </c>
      <c r="U67" s="214">
        <f t="shared" si="19"/>
        <v>0.52038631401008073</v>
      </c>
      <c r="V67" s="224"/>
      <c r="W67" s="196">
        <f t="shared" si="20"/>
        <v>-218776.89613072859</v>
      </c>
      <c r="X67" s="199">
        <f t="shared" si="21"/>
        <v>2.6055651282540673</v>
      </c>
      <c r="Y67" s="196">
        <f t="shared" si="22"/>
        <v>497053.38189162535</v>
      </c>
      <c r="Z67" s="196">
        <f t="shared" si="23"/>
        <v>278276.48576089676</v>
      </c>
      <c r="AA67" s="201">
        <f t="shared" si="24"/>
        <v>640075.86677675543</v>
      </c>
      <c r="AB67" s="199">
        <f t="shared" si="25"/>
        <v>0.64007586677675543</v>
      </c>
      <c r="AC67" s="217">
        <f t="shared" si="26"/>
        <v>421298.97064602684</v>
      </c>
      <c r="AD67" s="199">
        <f t="shared" si="27"/>
        <v>0.38299906422366076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88">(I69/B69*B68)/B69*B68</f>
        <v>2.0237841536224521</v>
      </c>
      <c r="J68" s="220">
        <f t="shared" si="88"/>
        <v>2.0775620516444433</v>
      </c>
      <c r="K68" s="220">
        <f t="shared" si="88"/>
        <v>1.7370689371742878</v>
      </c>
      <c r="L68" s="220">
        <f t="shared" si="88"/>
        <v>1.9174944433773138</v>
      </c>
      <c r="M68" s="220">
        <f t="shared" si="88"/>
        <v>1.6314598715581046</v>
      </c>
      <c r="N68" s="220">
        <f t="shared" si="88"/>
        <v>139538393.41784501</v>
      </c>
      <c r="O68" s="220"/>
      <c r="P68" s="196">
        <f t="shared" si="29"/>
        <v>181835.63287128706</v>
      </c>
      <c r="Q68" s="196">
        <f t="shared" si="86"/>
        <v>62163.458475809413</v>
      </c>
      <c r="R68" s="196">
        <f t="shared" si="87"/>
        <v>377813.03521454416</v>
      </c>
      <c r="S68" s="196">
        <f t="shared" si="32"/>
        <v>-99432.26436206467</v>
      </c>
      <c r="T68" s="196">
        <f t="shared" si="33"/>
        <v>-122089.53550254194</v>
      </c>
      <c r="U68" s="214">
        <f t="shared" si="19"/>
        <v>0.49237146839810919</v>
      </c>
      <c r="V68" s="224"/>
      <c r="W68" s="196">
        <f t="shared" si="20"/>
        <v>-221521.79986460661</v>
      </c>
      <c r="X68" s="199">
        <f t="shared" si="21"/>
        <v>2.5263819110709944</v>
      </c>
      <c r="Y68" s="196">
        <f t="shared" si="22"/>
        <v>489985.45681586332</v>
      </c>
      <c r="Z68" s="196">
        <f t="shared" si="23"/>
        <v>268463.65695125674</v>
      </c>
      <c r="AA68" s="201">
        <f t="shared" si="24"/>
        <v>621812.12656164065</v>
      </c>
      <c r="AB68" s="199">
        <f t="shared" si="25"/>
        <v>0.62181212656164064</v>
      </c>
      <c r="AC68" s="217">
        <f t="shared" si="26"/>
        <v>400290.32669703406</v>
      </c>
      <c r="AD68" s="199">
        <f t="shared" si="27"/>
        <v>0.3639002969973037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89">(I70/B70*B69)/B70*B69</f>
        <v>1.9289199432271322</v>
      </c>
      <c r="J69" s="220">
        <f t="shared" si="89"/>
        <v>2.113478180473372</v>
      </c>
      <c r="K69" s="220">
        <f t="shared" si="89"/>
        <v>1.8103531391065373</v>
      </c>
      <c r="L69" s="220">
        <f t="shared" si="89"/>
        <v>1.8047102854630521</v>
      </c>
      <c r="M69" s="220">
        <f t="shared" si="89"/>
        <v>1.5355000401481071</v>
      </c>
      <c r="N69" s="220">
        <f t="shared" si="89"/>
        <v>108337002.06019901</v>
      </c>
      <c r="O69" s="220"/>
      <c r="P69" s="196">
        <f t="shared" si="29"/>
        <v>185631.68851485141</v>
      </c>
      <c r="Q69" s="196">
        <f t="shared" si="86"/>
        <v>64786.036858426101</v>
      </c>
      <c r="R69" s="196">
        <f t="shared" si="87"/>
        <v>378600.14570457448</v>
      </c>
      <c r="S69" s="196">
        <f t="shared" si="32"/>
        <v>-101679.89879690661</v>
      </c>
      <c r="T69" s="196">
        <f t="shared" si="33"/>
        <v>-122598.24190046919</v>
      </c>
      <c r="U69" s="214">
        <f t="shared" si="19"/>
        <v>0.50110462154530999</v>
      </c>
      <c r="V69" s="224"/>
      <c r="W69" s="196">
        <f t="shared" si="20"/>
        <v>-224278.14069737581</v>
      </c>
      <c r="X69" s="199">
        <f t="shared" si="21"/>
        <v>2.5157682887194888</v>
      </c>
      <c r="Y69" s="196">
        <f t="shared" si="22"/>
        <v>493398.32183678751</v>
      </c>
      <c r="Z69" s="196">
        <f t="shared" si="23"/>
        <v>269120.18113941175</v>
      </c>
      <c r="AA69" s="201">
        <f t="shared" si="24"/>
        <v>629017.87107785197</v>
      </c>
      <c r="AB69" s="199">
        <f t="shared" si="25"/>
        <v>0.62901787107785201</v>
      </c>
      <c r="AC69" s="217">
        <f t="shared" si="26"/>
        <v>404739.73038047622</v>
      </c>
      <c r="AD69" s="199">
        <f t="shared" si="27"/>
        <v>0.36794520943679654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90">(I71/B71*B70)/B71*B70</f>
        <v>1.8426447992745656</v>
      </c>
      <c r="J70" s="220">
        <f t="shared" si="90"/>
        <v>2.0077515594628093</v>
      </c>
      <c r="K70" s="220">
        <f t="shared" si="90"/>
        <v>1.7472993109876407</v>
      </c>
      <c r="L70" s="220">
        <f t="shared" si="90"/>
        <v>1.994219005720971</v>
      </c>
      <c r="M70" s="220">
        <f t="shared" si="90"/>
        <v>1.6967389392572982</v>
      </c>
      <c r="N70" s="220">
        <f t="shared" si="90"/>
        <v>130804631.91527055</v>
      </c>
      <c r="O70" s="220"/>
      <c r="P70" s="196">
        <f t="shared" si="29"/>
        <v>182370.30237623752</v>
      </c>
      <c r="Q70" s="196">
        <f t="shared" si="86"/>
        <v>62529.56681159768</v>
      </c>
      <c r="R70" s="196">
        <f t="shared" si="87"/>
        <v>379388.89600812574</v>
      </c>
      <c r="S70" s="196">
        <f t="shared" si="32"/>
        <v>-103936.89837522704</v>
      </c>
      <c r="T70" s="196">
        <f t="shared" si="33"/>
        <v>-123109.06790838781</v>
      </c>
      <c r="U70" s="214">
        <f t="shared" si="19"/>
        <v>0.49244749087056278</v>
      </c>
      <c r="V70" s="224"/>
      <c r="W70" s="196">
        <f t="shared" si="20"/>
        <v>-227045.96628361486</v>
      </c>
      <c r="X70" s="199">
        <f t="shared" si="21"/>
        <v>2.4742091109543902</v>
      </c>
      <c r="Y70" s="196">
        <f t="shared" si="22"/>
        <v>491872.55183116696</v>
      </c>
      <c r="Z70" s="196">
        <f t="shared" si="23"/>
        <v>264826.58554755209</v>
      </c>
      <c r="AA70" s="201">
        <f t="shared" si="24"/>
        <v>624288.76519596088</v>
      </c>
      <c r="AB70" s="199">
        <f t="shared" si="25"/>
        <v>0.62428876519596088</v>
      </c>
      <c r="AC70" s="217">
        <f t="shared" si="26"/>
        <v>397242.79891234601</v>
      </c>
      <c r="AD70" s="199">
        <f t="shared" si="27"/>
        <v>0.36112981719304182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91">(I72/B72*B71)/B72*B71</f>
        <v>1.9787942886233487</v>
      </c>
      <c r="J71" s="220">
        <f t="shared" si="91"/>
        <v>2.15880640968324</v>
      </c>
      <c r="K71" s="220">
        <f t="shared" si="91"/>
        <v>1.926881488078348</v>
      </c>
      <c r="L71" s="220">
        <f t="shared" si="91"/>
        <v>2.1261894055775583</v>
      </c>
      <c r="M71" s="220">
        <f t="shared" si="91"/>
        <v>1.8090231770400935</v>
      </c>
      <c r="N71" s="220">
        <f t="shared" si="91"/>
        <v>72677981.52587615</v>
      </c>
      <c r="O71" s="220"/>
      <c r="P71" s="196">
        <f t="shared" si="29"/>
        <v>191512.87128712863</v>
      </c>
      <c r="Q71" s="196">
        <f t="shared" si="86"/>
        <v>68956.167949681098</v>
      </c>
      <c r="R71" s="196">
        <f t="shared" si="87"/>
        <v>380179.28954147606</v>
      </c>
      <c r="S71" s="196">
        <f t="shared" si="32"/>
        <v>-106203.30211845716</v>
      </c>
      <c r="T71" s="196">
        <f t="shared" si="33"/>
        <v>-123622.02235800608</v>
      </c>
      <c r="U71" s="214">
        <f t="shared" si="19"/>
        <v>0.5142059885096455</v>
      </c>
      <c r="V71" s="224"/>
      <c r="W71" s="196">
        <f t="shared" si="20"/>
        <v>-229825.32447646325</v>
      </c>
      <c r="X71" s="199">
        <f t="shared" si="21"/>
        <v>2.4875072498250841</v>
      </c>
      <c r="Y71" s="196">
        <f t="shared" si="22"/>
        <v>499031.127860807</v>
      </c>
      <c r="Z71" s="196">
        <f t="shared" si="23"/>
        <v>269205.80338434374</v>
      </c>
      <c r="AA71" s="201">
        <f t="shared" si="24"/>
        <v>640648.32877828577</v>
      </c>
      <c r="AB71" s="199">
        <f t="shared" si="25"/>
        <v>0.64064832877828581</v>
      </c>
      <c r="AC71" s="217">
        <f t="shared" si="26"/>
        <v>410823.00430182251</v>
      </c>
      <c r="AD71" s="199">
        <f t="shared" si="27"/>
        <v>0.37347545845620228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92">(I73/B73*B72)/B73*B72</f>
        <v>2.1333699251249092</v>
      </c>
      <c r="J72" s="220">
        <f t="shared" si="92"/>
        <v>2.1315516689761984</v>
      </c>
      <c r="K72" s="220">
        <f t="shared" si="92"/>
        <v>1.7055469099541956</v>
      </c>
      <c r="L72" s="220">
        <f t="shared" si="92"/>
        <v>1.8171886940805926</v>
      </c>
      <c r="M72" s="220">
        <f t="shared" si="92"/>
        <v>1.5461183223984465</v>
      </c>
      <c r="N72" s="220">
        <f t="shared" si="92"/>
        <v>113379620.70827454</v>
      </c>
      <c r="O72" s="220"/>
      <c r="P72" s="196">
        <f t="shared" si="29"/>
        <v>180178.22316831676</v>
      </c>
      <c r="Q72" s="196">
        <f t="shared" si="86"/>
        <v>61035.398334824378</v>
      </c>
      <c r="R72" s="196">
        <f t="shared" si="87"/>
        <v>380971.32972802082</v>
      </c>
      <c r="S72" s="196">
        <f t="shared" si="32"/>
        <v>-108479.14921061738</v>
      </c>
      <c r="T72" s="196">
        <f t="shared" si="33"/>
        <v>-124137.11411783111</v>
      </c>
      <c r="U72" s="214">
        <f t="shared" si="19"/>
        <v>0.48578645182575325</v>
      </c>
      <c r="V72" s="224"/>
      <c r="W72" s="196">
        <f t="shared" si="20"/>
        <v>-232616.26332844849</v>
      </c>
      <c r="X72" s="199">
        <f t="shared" si="21"/>
        <v>2.4123401557010142</v>
      </c>
      <c r="Y72" s="196">
        <f t="shared" si="22"/>
        <v>491857.23275672173</v>
      </c>
      <c r="Z72" s="196">
        <f t="shared" si="23"/>
        <v>259240.96942827327</v>
      </c>
      <c r="AA72" s="201">
        <f t="shared" si="24"/>
        <v>622184.95123116195</v>
      </c>
      <c r="AB72" s="199">
        <f t="shared" si="25"/>
        <v>0.62218495123116191</v>
      </c>
      <c r="AC72" s="217">
        <f t="shared" si="26"/>
        <v>389568.68790271343</v>
      </c>
      <c r="AD72" s="199">
        <f t="shared" si="27"/>
        <v>0.35415335263883041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93">(I74/B74*B73)/B74*B73</f>
        <v>1.8018090366636665</v>
      </c>
      <c r="J73" s="220">
        <f t="shared" si="93"/>
        <v>1.8431790122124911</v>
      </c>
      <c r="K73" s="220">
        <f t="shared" si="93"/>
        <v>1.5716374093691177</v>
      </c>
      <c r="L73" s="220">
        <f t="shared" si="93"/>
        <v>1.7276936246793666</v>
      </c>
      <c r="M73" s="220">
        <f t="shared" si="93"/>
        <v>1.4699717387383875</v>
      </c>
      <c r="N73" s="220">
        <f t="shared" si="93"/>
        <v>89755561.993197098</v>
      </c>
      <c r="O73" s="220"/>
      <c r="P73" s="196">
        <f t="shared" si="29"/>
        <v>172960.3853465346</v>
      </c>
      <c r="Q73" s="196">
        <f t="shared" si="86"/>
        <v>56243.258252762884</v>
      </c>
      <c r="R73" s="196">
        <f t="shared" si="87"/>
        <v>381765.01999828755</v>
      </c>
      <c r="S73" s="196">
        <f t="shared" si="32"/>
        <v>-110764.47899899495</v>
      </c>
      <c r="T73" s="196">
        <f t="shared" si="33"/>
        <v>-124654.35209332207</v>
      </c>
      <c r="U73" s="214">
        <f t="shared" si="19"/>
        <v>0.46720383361603984</v>
      </c>
      <c r="V73" s="224"/>
      <c r="W73" s="196">
        <f t="shared" si="20"/>
        <v>-235418.83109231701</v>
      </c>
      <c r="X73" s="199">
        <f t="shared" si="21"/>
        <v>2.3563340399362214</v>
      </c>
      <c r="Y73" s="196">
        <f t="shared" si="22"/>
        <v>487566.68894093024</v>
      </c>
      <c r="Z73" s="196">
        <f t="shared" si="23"/>
        <v>252147.85784861317</v>
      </c>
      <c r="AA73" s="201">
        <f t="shared" si="24"/>
        <v>610968.66359758505</v>
      </c>
      <c r="AB73" s="199">
        <f t="shared" si="25"/>
        <v>0.61096866359758506</v>
      </c>
      <c r="AC73" s="217">
        <f t="shared" si="26"/>
        <v>375549.83250526804</v>
      </c>
      <c r="AD73" s="199">
        <f t="shared" si="27"/>
        <v>0.34140893864115279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94">(I75/B75*B74)/B75*B74</f>
        <v>1.7317023899398918</v>
      </c>
      <c r="J74" s="220">
        <f t="shared" si="94"/>
        <v>1.9315835788307025</v>
      </c>
      <c r="K74" s="220">
        <f t="shared" si="94"/>
        <v>1.7156836644471827</v>
      </c>
      <c r="L74" s="220">
        <f t="shared" si="94"/>
        <v>1.8433236778507536</v>
      </c>
      <c r="M74" s="220">
        <f t="shared" si="94"/>
        <v>1.56835246615266</v>
      </c>
      <c r="N74" s="220">
        <f t="shared" si="94"/>
        <v>84350086.870837167</v>
      </c>
      <c r="O74" s="220"/>
      <c r="P74" s="196">
        <f t="shared" si="29"/>
        <v>180712.865940594</v>
      </c>
      <c r="Q74" s="196">
        <f t="shared" si="86"/>
        <v>61398.156371376077</v>
      </c>
      <c r="R74" s="196">
        <f t="shared" si="87"/>
        <v>382560.36378995067</v>
      </c>
      <c r="S74" s="196">
        <f t="shared" si="32"/>
        <v>-113059.33099482409</v>
      </c>
      <c r="T74" s="196">
        <f t="shared" si="33"/>
        <v>-125173.74522704424</v>
      </c>
      <c r="U74" s="214">
        <f t="shared" si="19"/>
        <v>0.485870147786513</v>
      </c>
      <c r="V74" s="224"/>
      <c r="W74" s="196">
        <f t="shared" si="20"/>
        <v>-238233.07622186834</v>
      </c>
      <c r="X74" s="199">
        <f t="shared" si="21"/>
        <v>2.3643787783941632</v>
      </c>
      <c r="Y74" s="196">
        <f t="shared" si="22"/>
        <v>493756.95539676846</v>
      </c>
      <c r="Z74" s="196">
        <f t="shared" si="23"/>
        <v>255523.8791749001</v>
      </c>
      <c r="AA74" s="201">
        <f t="shared" si="24"/>
        <v>624671.38610192074</v>
      </c>
      <c r="AB74" s="199">
        <f t="shared" si="25"/>
        <v>0.62467138610192074</v>
      </c>
      <c r="AC74" s="217">
        <f t="shared" si="26"/>
        <v>386438.30988005246</v>
      </c>
      <c r="AD74" s="199">
        <f t="shared" si="27"/>
        <v>0.35130755443641132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95">(I76/B76*B75)/B76*B75</f>
        <v>1.8903318012276433</v>
      </c>
      <c r="J75" s="220">
        <f t="shared" si="95"/>
        <v>2.0842731041565625</v>
      </c>
      <c r="K75" s="220">
        <f t="shared" si="95"/>
        <v>1.8607549929692628</v>
      </c>
      <c r="L75" s="220">
        <f t="shared" si="95"/>
        <v>2.0325951806431752</v>
      </c>
      <c r="M75" s="220">
        <f t="shared" si="95"/>
        <v>1.7293899530785684</v>
      </c>
      <c r="N75" s="220">
        <f t="shared" si="95"/>
        <v>113084440.88970542</v>
      </c>
      <c r="O75" s="220"/>
      <c r="P75" s="196">
        <f t="shared" si="29"/>
        <v>188198.02514851477</v>
      </c>
      <c r="Q75" s="196">
        <f t="shared" si="86"/>
        <v>66589.738186938761</v>
      </c>
      <c r="R75" s="196">
        <f t="shared" si="87"/>
        <v>383357.36454784643</v>
      </c>
      <c r="S75" s="196">
        <f t="shared" si="32"/>
        <v>-115363.74487396919</v>
      </c>
      <c r="T75" s="196">
        <f t="shared" si="33"/>
        <v>-125695.3024988236</v>
      </c>
      <c r="U75" s="214">
        <f t="shared" si="19"/>
        <v>0.50361193321084763</v>
      </c>
      <c r="V75" s="224"/>
      <c r="W75" s="196">
        <f t="shared" si="20"/>
        <v>-241059.04737279279</v>
      </c>
      <c r="X75" s="199">
        <f t="shared" si="21"/>
        <v>2.3710182045665467</v>
      </c>
      <c r="Y75" s="196">
        <f t="shared" si="22"/>
        <v>499761.68756989291</v>
      </c>
      <c r="Z75" s="196">
        <f t="shared" si="23"/>
        <v>258702.64019710012</v>
      </c>
      <c r="AA75" s="201">
        <f t="shared" si="24"/>
        <v>638145.12788329995</v>
      </c>
      <c r="AB75" s="199">
        <f t="shared" si="25"/>
        <v>0.63814512788329991</v>
      </c>
      <c r="AC75" s="217">
        <f t="shared" si="26"/>
        <v>397086.08051050716</v>
      </c>
      <c r="AD75" s="199">
        <f t="shared" si="27"/>
        <v>0.3609873459186429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96">(I77/B77*B76)/B77*B76</f>
        <v>2.0570239616015291</v>
      </c>
      <c r="J76" s="220">
        <f t="shared" si="96"/>
        <v>2.3615791334225094</v>
      </c>
      <c r="K76" s="220">
        <f t="shared" si="96"/>
        <v>2.0337588468092265</v>
      </c>
      <c r="L76" s="220">
        <f t="shared" si="96"/>
        <v>2.2845243012269663</v>
      </c>
      <c r="M76" s="220">
        <f t="shared" si="96"/>
        <v>1.9437381162900125</v>
      </c>
      <c r="N76" s="220">
        <f t="shared" si="96"/>
        <v>86712724.627831116</v>
      </c>
      <c r="O76" s="220"/>
      <c r="P76" s="196">
        <f t="shared" si="29"/>
        <v>196752.46990099002</v>
      </c>
      <c r="Q76" s="196">
        <f t="shared" si="86"/>
        <v>72780.924762314462</v>
      </c>
      <c r="R76" s="196">
        <f t="shared" si="87"/>
        <v>384156.02572398784</v>
      </c>
      <c r="S76" s="196">
        <f t="shared" si="32"/>
        <v>-117677.76047761072</v>
      </c>
      <c r="T76" s="196">
        <f t="shared" si="33"/>
        <v>-126219.03292590204</v>
      </c>
      <c r="U76" s="214">
        <f t="shared" si="19"/>
        <v>0.52366507510983973</v>
      </c>
      <c r="V76" s="224"/>
      <c r="W76" s="196">
        <f t="shared" si="20"/>
        <v>-243896.79340351274</v>
      </c>
      <c r="X76" s="199">
        <f t="shared" si="21"/>
        <v>2.3817799632318222</v>
      </c>
      <c r="Y76" s="196">
        <f t="shared" si="22"/>
        <v>506516.51362572133</v>
      </c>
      <c r="Z76" s="196">
        <f t="shared" si="23"/>
        <v>262619.72022220853</v>
      </c>
      <c r="AA76" s="201">
        <f t="shared" si="24"/>
        <v>653689.42038729228</v>
      </c>
      <c r="AB76" s="199">
        <f t="shared" si="25"/>
        <v>0.65368942038729227</v>
      </c>
      <c r="AC76" s="217">
        <f t="shared" si="26"/>
        <v>409792.62698377948</v>
      </c>
      <c r="AD76" s="199">
        <f t="shared" si="27"/>
        <v>0.37253875180343587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21" t="s">
        <v>166</v>
      </c>
      <c r="B77" s="222">
        <v>39.270000000000003</v>
      </c>
      <c r="C77" s="223">
        <v>40.68</v>
      </c>
      <c r="D77" s="223">
        <v>39.090000000000003</v>
      </c>
      <c r="E77" s="223">
        <v>39.919998</v>
      </c>
      <c r="F77" s="223">
        <v>34.103149000000002</v>
      </c>
      <c r="G77" s="223">
        <v>1779424600</v>
      </c>
      <c r="H77" s="223"/>
      <c r="I77" s="223">
        <f t="shared" ref="I77:N77" si="97">(I78/B78*B77)/B78*B77</f>
        <v>2.3196760554899627</v>
      </c>
      <c r="J77" s="223">
        <f t="shared" si="97"/>
        <v>2.4871221860165669</v>
      </c>
      <c r="K77" s="223">
        <f t="shared" si="97"/>
        <v>2.2947489628438205</v>
      </c>
      <c r="L77" s="223">
        <f t="shared" si="97"/>
        <v>2.3789161454376049</v>
      </c>
      <c r="M77" s="223">
        <f t="shared" si="97"/>
        <v>2.0240531290607335</v>
      </c>
      <c r="N77" s="223">
        <f t="shared" si="97"/>
        <v>70160150.07777603</v>
      </c>
      <c r="O77" s="223"/>
      <c r="P77" s="196">
        <f t="shared" si="29"/>
        <v>208996.03960396032</v>
      </c>
      <c r="Q77" s="196">
        <f t="shared" si="86"/>
        <v>82120.82365377988</v>
      </c>
      <c r="R77" s="196">
        <f t="shared" si="87"/>
        <v>384956.35077757953</v>
      </c>
      <c r="S77" s="196">
        <f t="shared" si="32"/>
        <v>-120001.41781293409</v>
      </c>
      <c r="T77" s="196">
        <f t="shared" si="33"/>
        <v>-126744.94556309329</v>
      </c>
      <c r="U77" s="214">
        <f t="shared" si="19"/>
        <v>0.55206696429186031</v>
      </c>
      <c r="V77" s="199">
        <f>(E77-B66)/B66</f>
        <v>8.8925204582651476E-2</v>
      </c>
      <c r="W77" s="196">
        <f t="shared" si="20"/>
        <v>-246746.36337602738</v>
      </c>
      <c r="X77" s="199">
        <f t="shared" si="21"/>
        <v>2.4071373626544204</v>
      </c>
      <c r="Y77" s="196">
        <f t="shared" si="22"/>
        <v>515855.32446924853</v>
      </c>
      <c r="Z77" s="196">
        <f t="shared" si="23"/>
        <v>269108.96109322115</v>
      </c>
      <c r="AA77" s="201">
        <f t="shared" si="24"/>
        <v>676073.21403531975</v>
      </c>
      <c r="AB77" s="199">
        <f t="shared" si="25"/>
        <v>0.67607321403531973</v>
      </c>
      <c r="AC77" s="217">
        <f t="shared" si="26"/>
        <v>429326.85065929242</v>
      </c>
      <c r="AD77" s="199">
        <f t="shared" si="27"/>
        <v>0.39029713696299312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98">(I79/B79*B78)/B79*B78</f>
        <v>2.4175621606669035</v>
      </c>
      <c r="J78" s="220">
        <f t="shared" si="98"/>
        <v>2.4396627174139938</v>
      </c>
      <c r="K78" s="220">
        <f t="shared" si="98"/>
        <v>1.9963521240495667</v>
      </c>
      <c r="L78" s="220">
        <f t="shared" si="98"/>
        <v>2.088052254871934</v>
      </c>
      <c r="M78" s="220">
        <f t="shared" si="98"/>
        <v>1.8107676014366074</v>
      </c>
      <c r="N78" s="220">
        <f t="shared" si="98"/>
        <v>110661929.40134282</v>
      </c>
      <c r="O78" s="220"/>
      <c r="P78" s="196">
        <f t="shared" si="29"/>
        <v>194934.64811881181</v>
      </c>
      <c r="Q78" s="196">
        <f>(Q66+(Q77-Q66)*(1-$Q$3))*K78/K77</f>
        <v>66389.51654574016</v>
      </c>
      <c r="R78" s="196">
        <f>R77*(1+($S$5/2/12))+(Q77-Q66)*($Q$3)</f>
        <v>391566.33984716487</v>
      </c>
      <c r="S78" s="196">
        <f t="shared" si="32"/>
        <v>-122334.7570538213</v>
      </c>
      <c r="T78" s="196">
        <f t="shared" si="33"/>
        <v>-127273.04950293951</v>
      </c>
      <c r="U78" s="214">
        <f t="shared" si="19"/>
        <v>0.50194278971078377</v>
      </c>
      <c r="V78" s="224"/>
      <c r="W78" s="196">
        <f t="shared" si="20"/>
        <v>-249607.8065567608</v>
      </c>
      <c r="X78" s="199">
        <f t="shared" si="21"/>
        <v>2.3496900840423289</v>
      </c>
      <c r="Y78" s="196">
        <f t="shared" si="22"/>
        <v>512357.93993644655</v>
      </c>
      <c r="Z78" s="196">
        <f t="shared" si="23"/>
        <v>262750.13337968575</v>
      </c>
      <c r="AA78" s="201">
        <f t="shared" si="24"/>
        <v>652890.50451171678</v>
      </c>
      <c r="AB78" s="199">
        <f t="shared" si="25"/>
        <v>0.65289050451171682</v>
      </c>
      <c r="AC78" s="217">
        <f t="shared" si="26"/>
        <v>403282.69795495592</v>
      </c>
      <c r="AD78" s="199">
        <f t="shared" si="27"/>
        <v>0.36662063450450538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99">(I80/B80*B79)/B80*B79</f>
        <v>2.1141532456880845</v>
      </c>
      <c r="J79" s="220">
        <f t="shared" si="99"/>
        <v>2.2253860423111096</v>
      </c>
      <c r="K79" s="220">
        <f t="shared" si="99"/>
        <v>2.0227210474724178</v>
      </c>
      <c r="L79" s="220">
        <f t="shared" si="99"/>
        <v>2.0680016124422287</v>
      </c>
      <c r="M79" s="220">
        <f t="shared" si="99"/>
        <v>1.7933819695580606</v>
      </c>
      <c r="N79" s="220">
        <f t="shared" si="99"/>
        <v>69075046.157998666</v>
      </c>
      <c r="O79" s="220"/>
      <c r="P79" s="196">
        <f t="shared" si="29"/>
        <v>196217.82712871279</v>
      </c>
      <c r="Q79" s="196">
        <f t="shared" ref="Q79:Q89" si="100">Q78*K79/K78</f>
        <v>67266.426013155971</v>
      </c>
      <c r="R79" s="196">
        <f t="shared" ref="R79:R89" si="101">R78*(1+$S$5/2/12)</f>
        <v>392382.10305517982</v>
      </c>
      <c r="S79" s="196">
        <f t="shared" si="32"/>
        <v>-124677.81854154555</v>
      </c>
      <c r="T79" s="196">
        <f t="shared" si="33"/>
        <v>-127803.35387586842</v>
      </c>
      <c r="U79" s="214">
        <f t="shared" si="19"/>
        <v>0.50429584629532964</v>
      </c>
      <c r="V79" s="224"/>
      <c r="W79" s="196">
        <f t="shared" si="20"/>
        <v>-252481.17241741397</v>
      </c>
      <c r="X79" s="199">
        <f t="shared" si="21"/>
        <v>2.3312626622740447</v>
      </c>
      <c r="Y79" s="196">
        <f t="shared" si="22"/>
        <v>514039.29792307154</v>
      </c>
      <c r="Z79" s="196">
        <f t="shared" si="23"/>
        <v>261558.12550565758</v>
      </c>
      <c r="AA79" s="201">
        <f t="shared" si="24"/>
        <v>655866.35619704856</v>
      </c>
      <c r="AB79" s="199">
        <f t="shared" si="25"/>
        <v>0.65586635619704858</v>
      </c>
      <c r="AC79" s="217">
        <f t="shared" si="26"/>
        <v>403385.18377963459</v>
      </c>
      <c r="AD79" s="199">
        <f t="shared" si="27"/>
        <v>0.36671380343603144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102">(I81/B81*B80)/B81*B80</f>
        <v>2.1006403797263418</v>
      </c>
      <c r="J80" s="220">
        <f t="shared" si="102"/>
        <v>2.203464147247161</v>
      </c>
      <c r="K80" s="220">
        <f t="shared" si="102"/>
        <v>1.9398134343706233</v>
      </c>
      <c r="L80" s="220">
        <f t="shared" si="102"/>
        <v>1.9964021678985724</v>
      </c>
      <c r="M80" s="220">
        <f t="shared" si="102"/>
        <v>1.7312896491626022</v>
      </c>
      <c r="N80" s="220">
        <f t="shared" si="102"/>
        <v>100904248.94864181</v>
      </c>
      <c r="O80" s="220"/>
      <c r="P80" s="196">
        <f t="shared" si="29"/>
        <v>192154.45009900982</v>
      </c>
      <c r="Q80" s="196">
        <f t="shared" si="100"/>
        <v>64509.299008615191</v>
      </c>
      <c r="R80" s="196">
        <f t="shared" si="101"/>
        <v>393199.56576987816</v>
      </c>
      <c r="S80" s="196">
        <f t="shared" si="32"/>
        <v>-127030.64278546865</v>
      </c>
      <c r="T80" s="196">
        <f t="shared" si="33"/>
        <v>-128335.86785035121</v>
      </c>
      <c r="U80" s="214">
        <f t="shared" si="19"/>
        <v>0.49421630789665377</v>
      </c>
      <c r="V80" s="224"/>
      <c r="W80" s="196">
        <f t="shared" si="20"/>
        <v>-255366.51063581987</v>
      </c>
      <c r="X80" s="199">
        <f t="shared" si="21"/>
        <v>2.2922113569686742</v>
      </c>
      <c r="Y80" s="196">
        <f t="shared" si="22"/>
        <v>511979.69820838986</v>
      </c>
      <c r="Z80" s="196">
        <f t="shared" si="23"/>
        <v>256613.18757256999</v>
      </c>
      <c r="AA80" s="201">
        <f t="shared" si="24"/>
        <v>649863.3148775032</v>
      </c>
      <c r="AB80" s="199">
        <f t="shared" si="25"/>
        <v>0.64986331487750315</v>
      </c>
      <c r="AC80" s="217">
        <f t="shared" si="26"/>
        <v>394496.80424168333</v>
      </c>
      <c r="AD80" s="199">
        <f t="shared" si="27"/>
        <v>0.35863345840153033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103">(I82/B82*B81)/B82*B81</f>
        <v>2.0392623699363597</v>
      </c>
      <c r="J81" s="220">
        <f t="shared" si="103"/>
        <v>2.0652869703722541</v>
      </c>
      <c r="K81" s="220">
        <f t="shared" si="103"/>
        <v>1.7719737076907083</v>
      </c>
      <c r="L81" s="220">
        <f t="shared" si="103"/>
        <v>1.8265758965272378</v>
      </c>
      <c r="M81" s="220">
        <f t="shared" si="103"/>
        <v>1.5840152221701616</v>
      </c>
      <c r="N81" s="220">
        <f t="shared" si="103"/>
        <v>121892676.60590279</v>
      </c>
      <c r="O81" s="220"/>
      <c r="P81" s="196">
        <f t="shared" si="29"/>
        <v>183653.45465346528</v>
      </c>
      <c r="Q81" s="196">
        <f t="shared" si="100"/>
        <v>58927.71939787711</v>
      </c>
      <c r="R81" s="196">
        <f t="shared" si="101"/>
        <v>394018.73153189878</v>
      </c>
      <c r="S81" s="196">
        <f t="shared" si="32"/>
        <v>-129393.27046374143</v>
      </c>
      <c r="T81" s="196">
        <f t="shared" si="33"/>
        <v>-128870.600633061</v>
      </c>
      <c r="U81" s="214">
        <f t="shared" si="19"/>
        <v>0.47362384254987067</v>
      </c>
      <c r="V81" s="224"/>
      <c r="W81" s="196">
        <f t="shared" si="20"/>
        <v>-258263.87109680241</v>
      </c>
      <c r="X81" s="199">
        <f t="shared" si="21"/>
        <v>2.2367518295613289</v>
      </c>
      <c r="Y81" s="196">
        <f t="shared" si="22"/>
        <v>506815.40052804851</v>
      </c>
      <c r="Z81" s="196">
        <f t="shared" si="23"/>
        <v>248551.52943124608</v>
      </c>
      <c r="AA81" s="201">
        <f t="shared" si="24"/>
        <v>636599.90558324114</v>
      </c>
      <c r="AB81" s="199">
        <f t="shared" si="25"/>
        <v>0.63659990558324109</v>
      </c>
      <c r="AC81" s="217">
        <f t="shared" si="26"/>
        <v>378336.03448643873</v>
      </c>
      <c r="AD81" s="199">
        <f t="shared" si="27"/>
        <v>0.34394184953312612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104">(I83/B83*B82)/B83*B82</f>
        <v>1.8531890289362742</v>
      </c>
      <c r="J82" s="220">
        <f t="shared" si="104"/>
        <v>2.2011627643919782</v>
      </c>
      <c r="K82" s="220">
        <f t="shared" si="104"/>
        <v>1.8281244427407144</v>
      </c>
      <c r="L82" s="220">
        <f t="shared" si="104"/>
        <v>2.1646716888503823</v>
      </c>
      <c r="M82" s="220">
        <f t="shared" si="104"/>
        <v>1.8772157679145116</v>
      </c>
      <c r="N82" s="220">
        <f t="shared" si="104"/>
        <v>78427055.046831876</v>
      </c>
      <c r="O82" s="220"/>
      <c r="P82" s="196">
        <f t="shared" si="29"/>
        <v>186540.58871287122</v>
      </c>
      <c r="Q82" s="196">
        <f t="shared" si="100"/>
        <v>60795.035343170384</v>
      </c>
      <c r="R82" s="196">
        <f t="shared" si="101"/>
        <v>394839.60388925695</v>
      </c>
      <c r="S82" s="196">
        <f t="shared" si="32"/>
        <v>-131765.74242400701</v>
      </c>
      <c r="T82" s="196">
        <f t="shared" si="33"/>
        <v>-129407.56146903208</v>
      </c>
      <c r="U82" s="214">
        <f t="shared" si="19"/>
        <v>0.47982333480085443</v>
      </c>
      <c r="V82" s="224"/>
      <c r="W82" s="196">
        <f t="shared" si="20"/>
        <v>-261173.30389303909</v>
      </c>
      <c r="X82" s="199">
        <f t="shared" si="21"/>
        <v>2.2260322319934605</v>
      </c>
      <c r="Y82" s="196">
        <f t="shared" si="22"/>
        <v>509624.43183269649</v>
      </c>
      <c r="Z82" s="196">
        <f t="shared" si="23"/>
        <v>248451.12793965742</v>
      </c>
      <c r="AA82" s="201">
        <f t="shared" si="24"/>
        <v>642175.22794529854</v>
      </c>
      <c r="AB82" s="199">
        <f t="shared" si="25"/>
        <v>0.64217522794529858</v>
      </c>
      <c r="AC82" s="217">
        <f t="shared" si="26"/>
        <v>381001.92405225942</v>
      </c>
      <c r="AD82" s="199">
        <f t="shared" si="27"/>
        <v>0.34636538550205404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105">(I84/B84*B83)/B84*B83</f>
        <v>2.1754953783865933</v>
      </c>
      <c r="J83" s="220">
        <f t="shared" si="105"/>
        <v>2.2485790700665342</v>
      </c>
      <c r="K83" s="220">
        <f t="shared" si="105"/>
        <v>2.0227210474724178</v>
      </c>
      <c r="L83" s="220">
        <f t="shared" si="105"/>
        <v>2.0193962168211095</v>
      </c>
      <c r="M83" s="220">
        <f t="shared" si="105"/>
        <v>1.7512309063309046</v>
      </c>
      <c r="N83" s="220">
        <f t="shared" si="105"/>
        <v>83706156.136422902</v>
      </c>
      <c r="O83" s="220"/>
      <c r="P83" s="196">
        <f t="shared" si="29"/>
        <v>196217.82712871279</v>
      </c>
      <c r="Q83" s="196">
        <f t="shared" si="100"/>
        <v>67266.426013155971</v>
      </c>
      <c r="R83" s="196">
        <f t="shared" si="101"/>
        <v>395662.18639735959</v>
      </c>
      <c r="S83" s="196">
        <f t="shared" si="32"/>
        <v>-134148.09968410706</v>
      </c>
      <c r="T83" s="196">
        <f t="shared" si="33"/>
        <v>-129946.75964181971</v>
      </c>
      <c r="U83" s="214">
        <f t="shared" si="19"/>
        <v>0.50178633959736418</v>
      </c>
      <c r="V83" s="224"/>
      <c r="W83" s="196">
        <f t="shared" si="20"/>
        <v>-264094.85932592675</v>
      </c>
      <c r="X83" s="199">
        <f t="shared" si="21"/>
        <v>2.2411644627872778</v>
      </c>
      <c r="Y83" s="196">
        <f t="shared" si="22"/>
        <v>517188.17793156416</v>
      </c>
      <c r="Z83" s="196">
        <f t="shared" si="23"/>
        <v>253093.31860563741</v>
      </c>
      <c r="AA83" s="201">
        <f t="shared" si="24"/>
        <v>659146.43953922833</v>
      </c>
      <c r="AB83" s="199">
        <f t="shared" si="25"/>
        <v>0.65914643953922836</v>
      </c>
      <c r="AC83" s="217">
        <f t="shared" si="26"/>
        <v>395051.58021330152</v>
      </c>
      <c r="AD83" s="199">
        <f t="shared" si="27"/>
        <v>0.35913780019391045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106">(I85/B85*B84)/B85*B84</f>
        <v>2.0436956585830517</v>
      </c>
      <c r="J84" s="220">
        <f t="shared" si="106"/>
        <v>2.3950592122186904</v>
      </c>
      <c r="K84" s="220">
        <f t="shared" si="106"/>
        <v>2.0062201137461533</v>
      </c>
      <c r="L84" s="220">
        <f t="shared" si="106"/>
        <v>2.3385665626555179</v>
      </c>
      <c r="M84" s="220">
        <f t="shared" si="106"/>
        <v>2.0317677760910438</v>
      </c>
      <c r="N84" s="220">
        <f t="shared" si="106"/>
        <v>58195575.25904569</v>
      </c>
      <c r="O84" s="220"/>
      <c r="P84" s="196">
        <f t="shared" si="29"/>
        <v>195415.83623762368</v>
      </c>
      <c r="Q84" s="196">
        <f t="shared" si="100"/>
        <v>66717.680629291615</v>
      </c>
      <c r="R84" s="196">
        <f t="shared" si="101"/>
        <v>396486.4826190208</v>
      </c>
      <c r="S84" s="196">
        <f t="shared" si="32"/>
        <v>-136540.38343279084</v>
      </c>
      <c r="T84" s="196">
        <f t="shared" si="33"/>
        <v>-130488.20447366062</v>
      </c>
      <c r="U84" s="214">
        <f t="shared" si="19"/>
        <v>0.49930338852886458</v>
      </c>
      <c r="V84" s="224"/>
      <c r="W84" s="196">
        <f t="shared" si="20"/>
        <v>-267028.58790645143</v>
      </c>
      <c r="X84" s="199">
        <f t="shared" si="21"/>
        <v>2.2166252815747449</v>
      </c>
      <c r="Y84" s="196">
        <f t="shared" si="22"/>
        <v>517418.10868059652</v>
      </c>
      <c r="Z84" s="196">
        <f t="shared" si="23"/>
        <v>250389.52077414509</v>
      </c>
      <c r="AA84" s="201">
        <f t="shared" si="24"/>
        <v>658619.99948593602</v>
      </c>
      <c r="AB84" s="199">
        <f t="shared" si="25"/>
        <v>0.65861999948593597</v>
      </c>
      <c r="AC84" s="217">
        <f t="shared" si="26"/>
        <v>391591.41157948453</v>
      </c>
      <c r="AD84" s="199">
        <f t="shared" si="27"/>
        <v>0.35599219234498591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107">(I86/B86*B85)/B86*B85</f>
        <v>2.3635936075929038</v>
      </c>
      <c r="J85" s="220">
        <f t="shared" si="107"/>
        <v>2.4215305236487175</v>
      </c>
      <c r="K85" s="220">
        <f t="shared" si="107"/>
        <v>2.1983342555636156</v>
      </c>
      <c r="L85" s="220">
        <f t="shared" si="107"/>
        <v>2.2682022749009438</v>
      </c>
      <c r="M85" s="220">
        <f t="shared" si="107"/>
        <v>1.9706357549598963</v>
      </c>
      <c r="N85" s="220">
        <f t="shared" si="107"/>
        <v>65163442.056234166</v>
      </c>
      <c r="O85" s="220"/>
      <c r="P85" s="196">
        <f t="shared" si="29"/>
        <v>204558.40514851478</v>
      </c>
      <c r="Q85" s="196">
        <f t="shared" si="100"/>
        <v>73106.515967112209</v>
      </c>
      <c r="R85" s="196">
        <f t="shared" si="101"/>
        <v>397312.49612447713</v>
      </c>
      <c r="S85" s="196">
        <f t="shared" si="32"/>
        <v>-138942.63503042748</v>
      </c>
      <c r="T85" s="196">
        <f t="shared" si="33"/>
        <v>-131031.9053256342</v>
      </c>
      <c r="U85" s="214">
        <f t="shared" si="19"/>
        <v>0.51967877461293221</v>
      </c>
      <c r="V85" s="224"/>
      <c r="W85" s="196">
        <f t="shared" si="20"/>
        <v>-269974.54035606165</v>
      </c>
      <c r="X85" s="199">
        <f t="shared" si="21"/>
        <v>2.2293617038080766</v>
      </c>
      <c r="Y85" s="196">
        <f t="shared" si="22"/>
        <v>524610.87988345837</v>
      </c>
      <c r="Z85" s="196">
        <f t="shared" si="23"/>
        <v>254636.33952739669</v>
      </c>
      <c r="AA85" s="201">
        <f t="shared" si="24"/>
        <v>674977.41724010417</v>
      </c>
      <c r="AB85" s="199">
        <f t="shared" si="25"/>
        <v>0.67497741724010418</v>
      </c>
      <c r="AC85" s="217">
        <f t="shared" si="26"/>
        <v>405002.87688404252</v>
      </c>
      <c r="AD85" s="199">
        <f t="shared" si="27"/>
        <v>0.36818443353094776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108">(I87/B87*B86)/B87*B86</f>
        <v>2.2878879507727472</v>
      </c>
      <c r="J86" s="220">
        <f t="shared" si="108"/>
        <v>2.3938596729111103</v>
      </c>
      <c r="K86" s="220">
        <f t="shared" si="108"/>
        <v>2.196037004799726</v>
      </c>
      <c r="L86" s="220">
        <f t="shared" si="108"/>
        <v>2.3244074136390149</v>
      </c>
      <c r="M86" s="220">
        <f t="shared" si="108"/>
        <v>2.0194651759648079</v>
      </c>
      <c r="N86" s="220">
        <f t="shared" si="108"/>
        <v>62290616.757580869</v>
      </c>
      <c r="O86" s="220"/>
      <c r="P86" s="196">
        <f t="shared" si="29"/>
        <v>204451.49584158405</v>
      </c>
      <c r="Q86" s="196">
        <f t="shared" si="100"/>
        <v>73030.119941700832</v>
      </c>
      <c r="R86" s="196">
        <f t="shared" si="101"/>
        <v>398140.23049140314</v>
      </c>
      <c r="S86" s="196">
        <f t="shared" si="32"/>
        <v>-141354.89600972095</v>
      </c>
      <c r="T86" s="196">
        <f t="shared" si="33"/>
        <v>-131577.87159782436</v>
      </c>
      <c r="U86" s="214">
        <f t="shared" si="19"/>
        <v>0.51879870027541697</v>
      </c>
      <c r="V86" s="224"/>
      <c r="W86" s="196">
        <f t="shared" si="20"/>
        <v>-272932.76760754531</v>
      </c>
      <c r="X86" s="199">
        <f t="shared" si="21"/>
        <v>2.2078394309893348</v>
      </c>
      <c r="Y86" s="196">
        <f t="shared" si="22"/>
        <v>525330.66836085578</v>
      </c>
      <c r="Z86" s="196">
        <f t="shared" si="23"/>
        <v>252397.90075331044</v>
      </c>
      <c r="AA86" s="201">
        <f t="shared" si="24"/>
        <v>675621.84627468803</v>
      </c>
      <c r="AB86" s="199">
        <f t="shared" si="25"/>
        <v>0.67562184627468802</v>
      </c>
      <c r="AC86" s="217">
        <f t="shared" si="26"/>
        <v>402689.07866714266</v>
      </c>
      <c r="AD86" s="199">
        <f t="shared" si="27"/>
        <v>0.36608098060649336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109">(I88/B88*B87)/B88*B87</f>
        <v>2.3516835914954126</v>
      </c>
      <c r="J87" s="220">
        <f t="shared" si="109"/>
        <v>2.390262258404745</v>
      </c>
      <c r="K87" s="220">
        <f t="shared" si="109"/>
        <v>2.0927621295837509</v>
      </c>
      <c r="L87" s="220">
        <f t="shared" si="109"/>
        <v>2.2554186694951932</v>
      </c>
      <c r="M87" s="220">
        <f t="shared" si="109"/>
        <v>1.9595266876982529</v>
      </c>
      <c r="N87" s="220">
        <f t="shared" si="109"/>
        <v>115102472.84957969</v>
      </c>
      <c r="O87" s="220"/>
      <c r="P87" s="196">
        <f t="shared" si="29"/>
        <v>199586.1493069306</v>
      </c>
      <c r="Q87" s="196">
        <f t="shared" si="100"/>
        <v>69595.671201765013</v>
      </c>
      <c r="R87" s="196">
        <f t="shared" si="101"/>
        <v>398969.68930492696</v>
      </c>
      <c r="S87" s="196">
        <f t="shared" si="32"/>
        <v>-143777.20807642813</v>
      </c>
      <c r="T87" s="196">
        <f t="shared" si="33"/>
        <v>-132126.11272948195</v>
      </c>
      <c r="U87" s="214">
        <f t="shared" si="19"/>
        <v>0.50703693209487899</v>
      </c>
      <c r="V87" s="224"/>
      <c r="W87" s="196">
        <f t="shared" si="20"/>
        <v>-275903.32080591004</v>
      </c>
      <c r="X87" s="199">
        <f t="shared" si="21"/>
        <v>2.1694405013447593</v>
      </c>
      <c r="Y87" s="196">
        <f t="shared" si="22"/>
        <v>522721.20624758129</v>
      </c>
      <c r="Z87" s="196">
        <f t="shared" si="23"/>
        <v>246817.88544167118</v>
      </c>
      <c r="AA87" s="201">
        <f t="shared" si="24"/>
        <v>668151.50981362257</v>
      </c>
      <c r="AB87" s="199">
        <f t="shared" si="25"/>
        <v>0.66815150981362259</v>
      </c>
      <c r="AC87" s="217">
        <f t="shared" si="26"/>
        <v>392248.18900771247</v>
      </c>
      <c r="AD87" s="199">
        <f t="shared" si="27"/>
        <v>0.35658926273428404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10">(I89/B89*B88)/B89*B88</f>
        <v>2.2621485681908728</v>
      </c>
      <c r="J88" s="220">
        <f t="shared" si="110"/>
        <v>2.653672532685865</v>
      </c>
      <c r="K88" s="220">
        <f t="shared" si="110"/>
        <v>2.2503504756713806</v>
      </c>
      <c r="L88" s="220">
        <f t="shared" si="110"/>
        <v>2.5388407913151636</v>
      </c>
      <c r="M88" s="220">
        <f t="shared" si="110"/>
        <v>2.205767844710719</v>
      </c>
      <c r="N88" s="220">
        <f t="shared" si="110"/>
        <v>65437425.812213182</v>
      </c>
      <c r="O88" s="220"/>
      <c r="P88" s="196">
        <f t="shared" si="29"/>
        <v>206964.35108910882</v>
      </c>
      <c r="Q88" s="196">
        <f t="shared" si="100"/>
        <v>74836.336905958568</v>
      </c>
      <c r="R88" s="196">
        <f t="shared" si="101"/>
        <v>399800.8761576456</v>
      </c>
      <c r="S88" s="196">
        <f t="shared" si="32"/>
        <v>-146209.61311007992</v>
      </c>
      <c r="T88" s="196">
        <f t="shared" si="33"/>
        <v>-132676.63819918811</v>
      </c>
      <c r="U88" s="214">
        <f t="shared" si="19"/>
        <v>0.5232338710143003</v>
      </c>
      <c r="V88" s="224"/>
      <c r="W88" s="196">
        <f t="shared" si="20"/>
        <v>-278886.25130926806</v>
      </c>
      <c r="X88" s="199">
        <f t="shared" si="21"/>
        <v>2.1756727855827083</v>
      </c>
      <c r="Y88" s="196">
        <f t="shared" si="22"/>
        <v>528683.88687371591</v>
      </c>
      <c r="Z88" s="196">
        <f t="shared" si="23"/>
        <v>249797.6355644479</v>
      </c>
      <c r="AA88" s="201">
        <f t="shared" si="24"/>
        <v>681601.56415271293</v>
      </c>
      <c r="AB88" s="199">
        <f t="shared" si="25"/>
        <v>0.68160156415271289</v>
      </c>
      <c r="AC88" s="217">
        <f t="shared" si="26"/>
        <v>402715.31284344493</v>
      </c>
      <c r="AD88" s="199">
        <f t="shared" si="27"/>
        <v>0.36610482985767723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21" t="s">
        <v>178</v>
      </c>
      <c r="B89" s="222">
        <v>41.509998000000003</v>
      </c>
      <c r="C89" s="223">
        <v>42.310001</v>
      </c>
      <c r="D89" s="223">
        <v>40.360000999999997</v>
      </c>
      <c r="E89" s="223">
        <v>40.409999999999997</v>
      </c>
      <c r="F89" s="223">
        <v>34.884582999999999</v>
      </c>
      <c r="G89" s="223">
        <v>1416706400</v>
      </c>
      <c r="H89" s="223"/>
      <c r="I89" s="223">
        <f t="shared" ref="I89:N89" si="111">(I90/B90*B89)/B90*B89</f>
        <v>2.5918565543230736</v>
      </c>
      <c r="J89" s="223">
        <f t="shared" si="111"/>
        <v>2.6904275671254934</v>
      </c>
      <c r="K89" s="223">
        <f t="shared" si="111"/>
        <v>2.4462800752013241</v>
      </c>
      <c r="L89" s="223">
        <f t="shared" si="111"/>
        <v>2.4376750540927259</v>
      </c>
      <c r="M89" s="223">
        <f t="shared" si="111"/>
        <v>2.1178734931384593</v>
      </c>
      <c r="N89" s="223">
        <f t="shared" si="111"/>
        <v>44472448.463304207</v>
      </c>
      <c r="O89" s="223"/>
      <c r="P89" s="196">
        <f t="shared" si="29"/>
        <v>215786.14396039589</v>
      </c>
      <c r="Q89" s="196">
        <f t="shared" si="100"/>
        <v>81352.056869933454</v>
      </c>
      <c r="R89" s="196">
        <f t="shared" si="101"/>
        <v>400633.79464964074</v>
      </c>
      <c r="S89" s="196">
        <f t="shared" si="32"/>
        <v>-148652.15316470526</v>
      </c>
      <c r="T89" s="196">
        <f t="shared" si="33"/>
        <v>-133229.45752501805</v>
      </c>
      <c r="U89" s="214">
        <f t="shared" si="19"/>
        <v>0.54242683878408482</v>
      </c>
      <c r="V89" s="199">
        <f>(E89-B78)/B78</f>
        <v>7.9820404090793998E-3</v>
      </c>
      <c r="W89" s="196">
        <f t="shared" si="20"/>
        <v>-281881.61068972328</v>
      </c>
      <c r="X89" s="199">
        <f t="shared" si="21"/>
        <v>2.1868043718841634</v>
      </c>
      <c r="Y89" s="196">
        <f t="shared" si="22"/>
        <v>535658.74363593222</v>
      </c>
      <c r="Z89" s="196">
        <f t="shared" si="23"/>
        <v>253777.13294620891</v>
      </c>
      <c r="AA89" s="201">
        <f t="shared" si="24"/>
        <v>697771.99547997001</v>
      </c>
      <c r="AB89" s="199">
        <f t="shared" si="25"/>
        <v>0.69777199547997004</v>
      </c>
      <c r="AC89" s="217">
        <f t="shared" si="26"/>
        <v>415890.38479024672</v>
      </c>
      <c r="AD89" s="199">
        <f t="shared" si="27"/>
        <v>0.37808216799113337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12">(I91/B91*B90)/B91*B90</f>
        <v>2.4855738983210847</v>
      </c>
      <c r="J90" s="220">
        <f t="shared" si="112"/>
        <v>2.8191073936421769</v>
      </c>
      <c r="K90" s="220">
        <f t="shared" si="112"/>
        <v>2.4220954266796282</v>
      </c>
      <c r="L90" s="220">
        <f t="shared" si="112"/>
        <v>2.6332778916009252</v>
      </c>
      <c r="M90" s="220">
        <f t="shared" si="112"/>
        <v>2.2988679233162519</v>
      </c>
      <c r="N90" s="220">
        <f t="shared" si="112"/>
        <v>85897634.763354361</v>
      </c>
      <c r="O90" s="220"/>
      <c r="P90" s="196">
        <f t="shared" si="29"/>
        <v>214716.83168316816</v>
      </c>
      <c r="Q90" s="196">
        <f>(Q78+(Q89-Q78)*(1-$Q$3))*K90/K89</f>
        <v>73140.478256788672</v>
      </c>
      <c r="R90" s="196">
        <f>R89*(1+($S$5/2/12))+(Q89-Q78)*($Q$3)</f>
        <v>408949.71855059086</v>
      </c>
      <c r="S90" s="196">
        <f t="shared" si="32"/>
        <v>-151104.8704695582</v>
      </c>
      <c r="T90" s="196">
        <f t="shared" si="33"/>
        <v>-133784.58026470561</v>
      </c>
      <c r="U90" s="214">
        <f t="shared" si="19"/>
        <v>0.51807426365769282</v>
      </c>
      <c r="V90" s="224"/>
      <c r="W90" s="196">
        <f t="shared" si="20"/>
        <v>-284889.45073426381</v>
      </c>
      <c r="X90" s="199">
        <f t="shared" si="21"/>
        <v>2.1891528402555562</v>
      </c>
      <c r="Y90" s="196">
        <f t="shared" si="22"/>
        <v>542893.51198678487</v>
      </c>
      <c r="Z90" s="196">
        <f t="shared" si="23"/>
        <v>258004.06125252109</v>
      </c>
      <c r="AA90" s="201">
        <f t="shared" si="24"/>
        <v>696807.02849054767</v>
      </c>
      <c r="AB90" s="199">
        <f t="shared" si="25"/>
        <v>0.69680702849054765</v>
      </c>
      <c r="AC90" s="217">
        <f t="shared" si="26"/>
        <v>411917.57775628392</v>
      </c>
      <c r="AD90" s="199">
        <f t="shared" si="27"/>
        <v>0.37447052523298541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13">(I92/B92*B91)/B92*B91</f>
        <v>2.6206587215841566</v>
      </c>
      <c r="J91" s="220">
        <f t="shared" si="113"/>
        <v>2.672651876828525</v>
      </c>
      <c r="K91" s="220">
        <f t="shared" si="113"/>
        <v>2.4341724307692965</v>
      </c>
      <c r="L91" s="220">
        <f t="shared" si="113"/>
        <v>2.5216320376192316</v>
      </c>
      <c r="M91" s="220">
        <f t="shared" si="113"/>
        <v>2.2013980170515426</v>
      </c>
      <c r="N91" s="220">
        <f t="shared" si="113"/>
        <v>60074139.44768896</v>
      </c>
      <c r="O91" s="220"/>
      <c r="P91" s="196">
        <f t="shared" si="29"/>
        <v>215251.47445544539</v>
      </c>
      <c r="Q91" s="196">
        <f t="shared" ref="Q91:Q101" si="114">Q90*K91/K90</f>
        <v>73505.169856177235</v>
      </c>
      <c r="R91" s="196">
        <f t="shared" ref="R91:R101" si="115">R90*(1+$S$5/2/12)</f>
        <v>409801.69713090465</v>
      </c>
      <c r="S91" s="196">
        <f t="shared" si="32"/>
        <v>-153567.80742984804</v>
      </c>
      <c r="T91" s="196">
        <f t="shared" si="33"/>
        <v>-134342.01601580856</v>
      </c>
      <c r="U91" s="214">
        <f t="shared" si="19"/>
        <v>0.51858490934304358</v>
      </c>
      <c r="V91" s="224"/>
      <c r="W91" s="196">
        <f t="shared" si="20"/>
        <v>-287909.82344565657</v>
      </c>
      <c r="X91" s="199">
        <f t="shared" si="21"/>
        <v>2.1710032818811751</v>
      </c>
      <c r="Y91" s="196">
        <f t="shared" si="22"/>
        <v>544085.66136448027</v>
      </c>
      <c r="Z91" s="196">
        <f t="shared" si="23"/>
        <v>256175.8379188237</v>
      </c>
      <c r="AA91" s="201">
        <f t="shared" si="24"/>
        <v>698558.34144252725</v>
      </c>
      <c r="AB91" s="199">
        <f t="shared" si="25"/>
        <v>0.69855834144252726</v>
      </c>
      <c r="AC91" s="217">
        <f t="shared" si="26"/>
        <v>410648.51799687068</v>
      </c>
      <c r="AD91" s="199">
        <f t="shared" si="27"/>
        <v>0.37331683454260972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16">(I93/B93*B92)/B93*B92</f>
        <v>2.5570087056365263</v>
      </c>
      <c r="J92" s="220">
        <f t="shared" si="116"/>
        <v>2.6891556940365859</v>
      </c>
      <c r="K92" s="220">
        <f t="shared" si="116"/>
        <v>2.4257153260276945</v>
      </c>
      <c r="L92" s="220">
        <f t="shared" si="116"/>
        <v>2.6245076132897323</v>
      </c>
      <c r="M92" s="220">
        <f t="shared" si="116"/>
        <v>2.2912119746185367</v>
      </c>
      <c r="N92" s="220">
        <f t="shared" si="116"/>
        <v>105870978.83182842</v>
      </c>
      <c r="O92" s="220"/>
      <c r="P92" s="196">
        <f t="shared" si="29"/>
        <v>214877.22237623745</v>
      </c>
      <c r="Q92" s="196">
        <f t="shared" si="114"/>
        <v>73249.789048858482</v>
      </c>
      <c r="R92" s="196">
        <f t="shared" si="115"/>
        <v>410655.45066659409</v>
      </c>
      <c r="S92" s="196">
        <f t="shared" si="32"/>
        <v>-156041.00662747241</v>
      </c>
      <c r="T92" s="196">
        <f t="shared" si="33"/>
        <v>-134901.77441587442</v>
      </c>
      <c r="U92" s="214">
        <f t="shared" si="19"/>
        <v>0.51715207532861163</v>
      </c>
      <c r="V92" s="224"/>
      <c r="W92" s="196">
        <f t="shared" si="20"/>
        <v>-290942.78104334685</v>
      </c>
      <c r="X92" s="199">
        <f t="shared" si="21"/>
        <v>2.1500195701698295</v>
      </c>
      <c r="Y92" s="196">
        <f t="shared" si="22"/>
        <v>544643.28830329655</v>
      </c>
      <c r="Z92" s="196">
        <f t="shared" si="23"/>
        <v>253700.50725994972</v>
      </c>
      <c r="AA92" s="201">
        <f t="shared" si="24"/>
        <v>698782.46209169005</v>
      </c>
      <c r="AB92" s="199">
        <f t="shared" si="25"/>
        <v>0.69878246209169004</v>
      </c>
      <c r="AC92" s="217">
        <f t="shared" si="26"/>
        <v>407839.68104834319</v>
      </c>
      <c r="AD92" s="199">
        <f t="shared" si="27"/>
        <v>0.37076334640758474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17">(I94/B94*B93)/B94*B93</f>
        <v>2.672395526995182</v>
      </c>
      <c r="J93" s="220">
        <f t="shared" si="117"/>
        <v>2.7853612185573575</v>
      </c>
      <c r="K93" s="220">
        <f t="shared" si="117"/>
        <v>2.5727327394896342</v>
      </c>
      <c r="L93" s="220">
        <f t="shared" si="117"/>
        <v>2.6145021016392929</v>
      </c>
      <c r="M93" s="220">
        <f t="shared" si="117"/>
        <v>2.2856788888702093</v>
      </c>
      <c r="N93" s="220">
        <f t="shared" si="117"/>
        <v>68941632.599885881</v>
      </c>
      <c r="O93" s="220"/>
      <c r="P93" s="196">
        <f t="shared" si="29"/>
        <v>221293.06396039587</v>
      </c>
      <c r="Q93" s="196">
        <f t="shared" si="114"/>
        <v>77689.301965747611</v>
      </c>
      <c r="R93" s="196">
        <f t="shared" si="115"/>
        <v>411510.98285548284</v>
      </c>
      <c r="S93" s="196">
        <f t="shared" si="32"/>
        <v>-158524.51082175356</v>
      </c>
      <c r="T93" s="196">
        <f t="shared" si="33"/>
        <v>-135463.86514260722</v>
      </c>
      <c r="U93" s="214">
        <f t="shared" si="19"/>
        <v>0.53015509369344282</v>
      </c>
      <c r="V93" s="224"/>
      <c r="W93" s="196">
        <f t="shared" si="20"/>
        <v>-293988.37596436078</v>
      </c>
      <c r="X93" s="199">
        <f t="shared" si="21"/>
        <v>2.1524798208096207</v>
      </c>
      <c r="Y93" s="196">
        <f t="shared" si="22"/>
        <v>549955.68831354054</v>
      </c>
      <c r="Z93" s="196">
        <f t="shared" si="23"/>
        <v>255967.31234917979</v>
      </c>
      <c r="AA93" s="201">
        <f t="shared" si="24"/>
        <v>710493.34878162632</v>
      </c>
      <c r="AB93" s="199">
        <f t="shared" si="25"/>
        <v>0.71049334878162629</v>
      </c>
      <c r="AC93" s="217">
        <f t="shared" si="26"/>
        <v>416504.97281726555</v>
      </c>
      <c r="AD93" s="199">
        <f t="shared" si="27"/>
        <v>0.3786408843793323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18">(I95/B95*B94)/B95*B94</f>
        <v>2.6433096627112258</v>
      </c>
      <c r="J94" s="220">
        <f t="shared" si="118"/>
        <v>2.6866133583170839</v>
      </c>
      <c r="K94" s="220">
        <f t="shared" si="118"/>
        <v>2.1948883704672193</v>
      </c>
      <c r="L94" s="220">
        <f t="shared" si="118"/>
        <v>2.2496200508676973</v>
      </c>
      <c r="M94" s="220">
        <f t="shared" si="118"/>
        <v>1.9666862892727477</v>
      </c>
      <c r="N94" s="220">
        <f t="shared" si="118"/>
        <v>162675052.52293307</v>
      </c>
      <c r="O94" s="220"/>
      <c r="P94" s="196">
        <f t="shared" si="29"/>
        <v>204398.01980198</v>
      </c>
      <c r="Q94" s="196">
        <f t="shared" si="114"/>
        <v>66279.463380312984</v>
      </c>
      <c r="R94" s="196">
        <f t="shared" si="115"/>
        <v>412368.29740309849</v>
      </c>
      <c r="S94" s="196">
        <f t="shared" si="32"/>
        <v>-161018.36295017754</v>
      </c>
      <c r="T94" s="196">
        <f t="shared" si="33"/>
        <v>-136028.29791403475</v>
      </c>
      <c r="U94" s="214">
        <f t="shared" si="19"/>
        <v>0.49331531815308688</v>
      </c>
      <c r="V94" s="224"/>
      <c r="W94" s="196">
        <f t="shared" si="20"/>
        <v>-297046.66086421232</v>
      </c>
      <c r="X94" s="199">
        <f t="shared" si="21"/>
        <v>2.0763280604154586</v>
      </c>
      <c r="Y94" s="196">
        <f t="shared" si="22"/>
        <v>538952.17936836055</v>
      </c>
      <c r="Z94" s="196">
        <f t="shared" si="23"/>
        <v>241905.51850414829</v>
      </c>
      <c r="AA94" s="201">
        <f t="shared" si="24"/>
        <v>683045.78058539145</v>
      </c>
      <c r="AB94" s="199">
        <f t="shared" si="25"/>
        <v>0.68304578058539145</v>
      </c>
      <c r="AC94" s="217">
        <f t="shared" si="26"/>
        <v>385999.11972117919</v>
      </c>
      <c r="AD94" s="199">
        <f t="shared" si="27"/>
        <v>0.35090829065561746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19">(I96/B96*B95)/B96*B95</f>
        <v>2.2796823902466055</v>
      </c>
      <c r="J95" s="220">
        <f t="shared" si="119"/>
        <v>2.4046685075608152</v>
      </c>
      <c r="K95" s="220">
        <f t="shared" si="119"/>
        <v>2.0737445230403222</v>
      </c>
      <c r="L95" s="220">
        <f t="shared" si="119"/>
        <v>2.2438287801304719</v>
      </c>
      <c r="M95" s="220">
        <f t="shared" si="119"/>
        <v>1.9616253441017044</v>
      </c>
      <c r="N95" s="220">
        <f t="shared" si="119"/>
        <v>206413837.05845332</v>
      </c>
      <c r="O95" s="220"/>
      <c r="P95" s="196">
        <f t="shared" si="29"/>
        <v>198677.22772277208</v>
      </c>
      <c r="Q95" s="196">
        <f t="shared" si="114"/>
        <v>62621.259479231645</v>
      </c>
      <c r="R95" s="196">
        <f t="shared" si="115"/>
        <v>413227.39802268834</v>
      </c>
      <c r="S95" s="196">
        <f t="shared" si="32"/>
        <v>-163522.60612913663</v>
      </c>
      <c r="T95" s="196">
        <f t="shared" si="33"/>
        <v>-136595.08248867656</v>
      </c>
      <c r="U95" s="214">
        <f t="shared" si="19"/>
        <v>0.48021840788709558</v>
      </c>
      <c r="V95" s="224"/>
      <c r="W95" s="196">
        <f t="shared" si="20"/>
        <v>-300117.68861781317</v>
      </c>
      <c r="X95" s="199">
        <f t="shared" si="21"/>
        <v>2.0388822417084995</v>
      </c>
      <c r="Y95" s="196">
        <f t="shared" si="22"/>
        <v>535772.36150772125</v>
      </c>
      <c r="Z95" s="196">
        <f t="shared" si="23"/>
        <v>235654.67288990805</v>
      </c>
      <c r="AA95" s="201">
        <f t="shared" si="24"/>
        <v>674525.88522469206</v>
      </c>
      <c r="AB95" s="199">
        <f t="shared" si="25"/>
        <v>0.67452588522469203</v>
      </c>
      <c r="AC95" s="217">
        <f t="shared" si="26"/>
        <v>374408.19660687889</v>
      </c>
      <c r="AD95" s="199">
        <f t="shared" si="27"/>
        <v>0.34037108782443537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29"/>
        <v>190015.84693069287</v>
      </c>
      <c r="Q96" s="196">
        <f t="shared" si="114"/>
        <v>57280.296707193695</v>
      </c>
      <c r="R96" s="196">
        <f t="shared" si="115"/>
        <v>414088.28843523568</v>
      </c>
      <c r="S96" s="196">
        <f t="shared" si="32"/>
        <v>-166037.28365467471</v>
      </c>
      <c r="T96" s="196">
        <f t="shared" si="33"/>
        <v>-137164.22866571273</v>
      </c>
      <c r="U96" s="214">
        <f t="shared" si="19"/>
        <v>0.46051347079697591</v>
      </c>
      <c r="V96" s="224"/>
      <c r="W96" s="196">
        <f t="shared" si="20"/>
        <v>-303201.51232038741</v>
      </c>
      <c r="X96" s="199">
        <f t="shared" si="21"/>
        <v>1.9924179491808831</v>
      </c>
      <c r="Y96" s="196">
        <f t="shared" si="22"/>
        <v>530535.84974931122</v>
      </c>
      <c r="Z96" s="196">
        <f t="shared" si="23"/>
        <v>227334.33742892378</v>
      </c>
      <c r="AA96" s="201">
        <f t="shared" si="24"/>
        <v>661384.43207312224</v>
      </c>
      <c r="AB96" s="199">
        <f t="shared" si="25"/>
        <v>0.66138443207312225</v>
      </c>
      <c r="AC96" s="217">
        <f t="shared" si="26"/>
        <v>358182.91975273483</v>
      </c>
      <c r="AD96" s="199">
        <f t="shared" si="27"/>
        <v>0.32562083613884985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29"/>
        <v>193865.33584158399</v>
      </c>
      <c r="Q97" s="196">
        <f t="shared" si="114"/>
        <v>59261.987367574366</v>
      </c>
      <c r="R97" s="196">
        <f t="shared" si="115"/>
        <v>414950.97236947581</v>
      </c>
      <c r="S97" s="196">
        <f t="shared" si="32"/>
        <v>-168562.43900323586</v>
      </c>
      <c r="T97" s="196">
        <f t="shared" si="33"/>
        <v>-137735.7462851532</v>
      </c>
      <c r="U97" s="214">
        <f t="shared" si="19"/>
        <v>0.46759386234238753</v>
      </c>
      <c r="V97" s="224"/>
      <c r="W97" s="196">
        <f t="shared" si="20"/>
        <v>-306298.1852883891</v>
      </c>
      <c r="X97" s="199">
        <f t="shared" si="21"/>
        <v>1.9876588809621598</v>
      </c>
      <c r="Y97" s="196">
        <f t="shared" si="22"/>
        <v>534058.66856380552</v>
      </c>
      <c r="Z97" s="196">
        <f t="shared" si="23"/>
        <v>227760.48327541642</v>
      </c>
      <c r="AA97" s="201">
        <f t="shared" si="24"/>
        <v>668078.29557863413</v>
      </c>
      <c r="AB97" s="199">
        <f t="shared" si="25"/>
        <v>0.66807829557863418</v>
      </c>
      <c r="AC97" s="217">
        <f t="shared" si="26"/>
        <v>361780.11029024504</v>
      </c>
      <c r="AD97" s="199">
        <f t="shared" si="27"/>
        <v>0.32889100935476823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29"/>
        <v>204879.2079207919</v>
      </c>
      <c r="Q98" s="196">
        <f t="shared" si="114"/>
        <v>65490.15801448506</v>
      </c>
      <c r="R98" s="196">
        <f t="shared" si="115"/>
        <v>415815.45356191229</v>
      </c>
      <c r="S98" s="196">
        <f t="shared" si="32"/>
        <v>-171098.11583241602</v>
      </c>
      <c r="T98" s="196">
        <f t="shared" si="33"/>
        <v>-138309.64522800801</v>
      </c>
      <c r="U98" s="214">
        <f t="shared" si="19"/>
        <v>0.48945927453753257</v>
      </c>
      <c r="V98" s="224"/>
      <c r="W98" s="196">
        <f t="shared" si="20"/>
        <v>-309407.76106042403</v>
      </c>
      <c r="X98" s="199">
        <f t="shared" si="21"/>
        <v>2.0060733426835053</v>
      </c>
      <c r="Y98" s="196">
        <f t="shared" si="22"/>
        <v>542598.28096399014</v>
      </c>
      <c r="Z98" s="196">
        <f t="shared" si="23"/>
        <v>233190.51990356614</v>
      </c>
      <c r="AA98" s="201">
        <f t="shared" si="24"/>
        <v>686184.81949718925</v>
      </c>
      <c r="AB98" s="199">
        <f t="shared" si="25"/>
        <v>0.68618481949718924</v>
      </c>
      <c r="AC98" s="217">
        <f t="shared" si="26"/>
        <v>376777.05843676522</v>
      </c>
      <c r="AD98" s="199">
        <f t="shared" si="27"/>
        <v>0.34252459857887746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29"/>
        <v>213219.80732673249</v>
      </c>
      <c r="Q99" s="196">
        <f t="shared" si="114"/>
        <v>70623.680487090227</v>
      </c>
      <c r="R99" s="196">
        <f t="shared" si="115"/>
        <v>416681.73575683299</v>
      </c>
      <c r="S99" s="196">
        <f t="shared" si="32"/>
        <v>-173644.35798171777</v>
      </c>
      <c r="T99" s="196">
        <f t="shared" si="33"/>
        <v>-138885.93541645803</v>
      </c>
      <c r="U99" s="214">
        <f t="shared" si="19"/>
        <v>0.50600200588660327</v>
      </c>
      <c r="V99" s="224"/>
      <c r="W99" s="196">
        <f t="shared" si="20"/>
        <v>-312530.2933981758</v>
      </c>
      <c r="X99" s="199">
        <f t="shared" si="21"/>
        <v>2.0154895585787149</v>
      </c>
      <c r="Y99" s="196">
        <f t="shared" si="22"/>
        <v>549268.33145527239</v>
      </c>
      <c r="Z99" s="196">
        <f t="shared" si="23"/>
        <v>236738.03805709656</v>
      </c>
      <c r="AA99" s="201">
        <f t="shared" si="24"/>
        <v>700525.22357065568</v>
      </c>
      <c r="AB99" s="199">
        <f t="shared" si="25"/>
        <v>0.70052522357065572</v>
      </c>
      <c r="AC99" s="217">
        <f t="shared" si="26"/>
        <v>387994.93017247983</v>
      </c>
      <c r="AD99" s="199">
        <f t="shared" si="27"/>
        <v>0.35272266379316347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29"/>
        <v>222469.31227722749</v>
      </c>
      <c r="Q100" s="196">
        <f t="shared" si="114"/>
        <v>76398.893268771033</v>
      </c>
      <c r="R100" s="196">
        <f t="shared" si="115"/>
        <v>417549.82270632643</v>
      </c>
      <c r="S100" s="196">
        <f t="shared" si="32"/>
        <v>-176201.20947330826</v>
      </c>
      <c r="T100" s="196">
        <f t="shared" si="33"/>
        <v>-139464.62681402659</v>
      </c>
      <c r="U100" s="214">
        <f t="shared" si="19"/>
        <v>0.52381023929593118</v>
      </c>
      <c r="V100" s="224"/>
      <c r="W100" s="196">
        <f t="shared" si="20"/>
        <v>-315665.83628733485</v>
      </c>
      <c r="X100" s="199">
        <f t="shared" si="21"/>
        <v>2.0275210726351029</v>
      </c>
      <c r="Y100" s="196">
        <f t="shared" si="22"/>
        <v>556576.34839213267</v>
      </c>
      <c r="Z100" s="196">
        <f t="shared" si="23"/>
        <v>240910.51210479779</v>
      </c>
      <c r="AA100" s="201">
        <f t="shared" si="24"/>
        <v>716418.02825232502</v>
      </c>
      <c r="AB100" s="199">
        <f t="shared" si="25"/>
        <v>0.71641802825232503</v>
      </c>
      <c r="AC100" s="217">
        <f t="shared" si="26"/>
        <v>400752.19196499011</v>
      </c>
      <c r="AD100" s="199">
        <f t="shared" si="27"/>
        <v>0.36432017451362736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21" t="s">
        <v>190</v>
      </c>
      <c r="B101" s="222">
        <v>44</v>
      </c>
      <c r="C101" s="223">
        <v>44.759998000000003</v>
      </c>
      <c r="D101" s="223">
        <v>42.880001</v>
      </c>
      <c r="E101" s="223">
        <v>43.16</v>
      </c>
      <c r="F101" s="223">
        <v>37.421340999999998</v>
      </c>
      <c r="G101" s="223">
        <v>1898275500</v>
      </c>
      <c r="H101" s="226" t="s">
        <v>190</v>
      </c>
      <c r="I101" s="223">
        <v>2.8196880000000002</v>
      </c>
      <c r="J101" s="223">
        <v>2.9081250000000001</v>
      </c>
      <c r="K101" s="223">
        <v>2.5031249999999998</v>
      </c>
      <c r="L101" s="223">
        <v>2.5325000000000002</v>
      </c>
      <c r="M101" s="223">
        <v>2.2169720000000002</v>
      </c>
      <c r="N101" s="223">
        <v>363651200</v>
      </c>
      <c r="O101" s="223"/>
      <c r="P101" s="196">
        <f t="shared" si="29"/>
        <v>229259.41128712852</v>
      </c>
      <c r="Q101" s="196">
        <f t="shared" si="114"/>
        <v>75587.343760234187</v>
      </c>
      <c r="R101" s="196">
        <f t="shared" si="115"/>
        <v>418419.71817029797</v>
      </c>
      <c r="S101" s="196">
        <f t="shared" si="32"/>
        <v>-178768.7145127804</v>
      </c>
      <c r="T101" s="196">
        <f t="shared" si="33"/>
        <v>-140045.72942575169</v>
      </c>
      <c r="U101" s="214">
        <f t="shared" si="19"/>
        <v>0.52599437813718297</v>
      </c>
      <c r="V101" s="199">
        <f>(E101-B90)/B90</f>
        <v>6.1746565227721165E-2</v>
      </c>
      <c r="W101" s="196">
        <f t="shared" si="20"/>
        <v>-318814.44393853209</v>
      </c>
      <c r="X101" s="199">
        <f t="shared" si="21"/>
        <v>2.0315237962753656</v>
      </c>
      <c r="Y101" s="196">
        <f t="shared" si="22"/>
        <v>562164.51734447596</v>
      </c>
      <c r="Z101" s="196">
        <f t="shared" si="23"/>
        <v>243350.07340594384</v>
      </c>
      <c r="AA101" s="201">
        <f t="shared" si="24"/>
        <v>723266.47321766068</v>
      </c>
      <c r="AB101" s="199">
        <f t="shared" si="25"/>
        <v>0.72326647321766069</v>
      </c>
      <c r="AC101" s="217">
        <f t="shared" si="26"/>
        <v>404452.02927912853</v>
      </c>
      <c r="AD101" s="199">
        <f t="shared" si="27"/>
        <v>0.36768366298102595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29"/>
        <v>227334.65346534635</v>
      </c>
      <c r="Q102" s="196">
        <f>(Q90+(Q101-Q90)*(1-$Q$3))*K102/K101</f>
        <v>73157.006085776535</v>
      </c>
      <c r="R102" s="196">
        <f>R101*(1+($S$5/2/12))+(Q101-Q90)*($Q$3)</f>
        <v>420514.85866820888</v>
      </c>
      <c r="S102" s="196">
        <f t="shared" si="32"/>
        <v>-181346.91748991699</v>
      </c>
      <c r="T102" s="196">
        <f t="shared" si="33"/>
        <v>-140629.25329835899</v>
      </c>
      <c r="U102" s="214">
        <f t="shared" si="19"/>
        <v>0.51823202175716621</v>
      </c>
      <c r="V102" s="224"/>
      <c r="W102" s="196">
        <f t="shared" si="20"/>
        <v>-321976.17078827601</v>
      </c>
      <c r="X102" s="199">
        <f t="shared" si="21"/>
        <v>2.0121039098870641</v>
      </c>
      <c r="Y102" s="196">
        <f t="shared" si="22"/>
        <v>562828.52174722299</v>
      </c>
      <c r="Z102" s="196">
        <f t="shared" si="23"/>
        <v>240852.35095894698</v>
      </c>
      <c r="AA102" s="201">
        <f t="shared" si="24"/>
        <v>721006.51821933175</v>
      </c>
      <c r="AB102" s="199">
        <f t="shared" si="25"/>
        <v>0.7210065182193317</v>
      </c>
      <c r="AC102" s="217">
        <f t="shared" si="26"/>
        <v>399030.34743105574</v>
      </c>
      <c r="AD102" s="199">
        <f t="shared" si="27"/>
        <v>0.36275486130095974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29"/>
        <v>229526.73267326711</v>
      </c>
      <c r="Q103" s="196">
        <f t="shared" ref="Q103:Q113" si="120">Q102*K103/K102</f>
        <v>72878.489565145414</v>
      </c>
      <c r="R103" s="196">
        <f t="shared" ref="R103:R113" si="121">R102*(1+$S$5/2/12)</f>
        <v>421390.93129043438</v>
      </c>
      <c r="S103" s="196">
        <f t="shared" si="32"/>
        <v>-183935.86297945832</v>
      </c>
      <c r="T103" s="196">
        <f t="shared" si="33"/>
        <v>-141215.2085204355</v>
      </c>
      <c r="U103" s="214">
        <f t="shared" si="19"/>
        <v>0.51849365318380491</v>
      </c>
      <c r="V103" s="224"/>
      <c r="W103" s="196">
        <f t="shared" si="20"/>
        <v>-325151.07149989379</v>
      </c>
      <c r="X103" s="199">
        <f t="shared" si="21"/>
        <v>2.0018930307105389</v>
      </c>
      <c r="Y103" s="196">
        <f t="shared" si="22"/>
        <v>565204.00691010396</v>
      </c>
      <c r="Z103" s="196">
        <f t="shared" si="23"/>
        <v>240052.93541021016</v>
      </c>
      <c r="AA103" s="201">
        <f t="shared" si="24"/>
        <v>723796.15352884692</v>
      </c>
      <c r="AB103" s="199">
        <f t="shared" si="25"/>
        <v>0.72379615352884696</v>
      </c>
      <c r="AC103" s="217">
        <f t="shared" si="26"/>
        <v>398645.08202895313</v>
      </c>
      <c r="AD103" s="199">
        <f t="shared" si="27"/>
        <v>0.36240462002632101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29"/>
        <v>224875.25287128688</v>
      </c>
      <c r="Q104" s="196">
        <f t="shared" si="120"/>
        <v>70214.029705322042</v>
      </c>
      <c r="R104" s="196">
        <f t="shared" si="121"/>
        <v>422268.82906395616</v>
      </c>
      <c r="S104" s="196">
        <f t="shared" si="32"/>
        <v>-186535.59574187273</v>
      </c>
      <c r="T104" s="196">
        <f t="shared" si="33"/>
        <v>-141803.60522260398</v>
      </c>
      <c r="U104" s="214">
        <f t="shared" si="19"/>
        <v>0.50923423929297884</v>
      </c>
      <c r="V104" s="224"/>
      <c r="W104" s="196">
        <f t="shared" si="20"/>
        <v>-328339.20096447668</v>
      </c>
      <c r="X104" s="199">
        <f t="shared" si="21"/>
        <v>1.9709619808853043</v>
      </c>
      <c r="Y104" s="196">
        <f t="shared" si="22"/>
        <v>562790.75291129877</v>
      </c>
      <c r="Z104" s="196">
        <f t="shared" si="23"/>
        <v>234451.55194682206</v>
      </c>
      <c r="AA104" s="201">
        <f t="shared" si="24"/>
        <v>717358.1116405651</v>
      </c>
      <c r="AB104" s="199">
        <f t="shared" si="25"/>
        <v>0.71735811164056507</v>
      </c>
      <c r="AC104" s="217">
        <f t="shared" si="26"/>
        <v>389018.91067608842</v>
      </c>
      <c r="AD104" s="199">
        <f t="shared" si="27"/>
        <v>0.3536535551600804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29"/>
        <v>231504.94514851461</v>
      </c>
      <c r="Q105" s="196">
        <f t="shared" si="120"/>
        <v>74122.530023964457</v>
      </c>
      <c r="R105" s="196">
        <f t="shared" si="121"/>
        <v>423148.55579117278</v>
      </c>
      <c r="S105" s="196">
        <f t="shared" si="32"/>
        <v>-189146.16072413055</v>
      </c>
      <c r="T105" s="196">
        <f t="shared" si="33"/>
        <v>-142394.45357769815</v>
      </c>
      <c r="U105" s="214">
        <f t="shared" si="19"/>
        <v>0.52107916432748846</v>
      </c>
      <c r="V105" s="224"/>
      <c r="W105" s="196">
        <f t="shared" si="20"/>
        <v>-331540.61430182867</v>
      </c>
      <c r="X105" s="199">
        <f t="shared" si="21"/>
        <v>1.9745801048184777</v>
      </c>
      <c r="Y105" s="196">
        <f t="shared" si="22"/>
        <v>568276.07516348606</v>
      </c>
      <c r="Z105" s="196">
        <f t="shared" si="23"/>
        <v>236735.46086165734</v>
      </c>
      <c r="AA105" s="201">
        <f t="shared" si="24"/>
        <v>728776.03096365184</v>
      </c>
      <c r="AB105" s="199">
        <f t="shared" si="25"/>
        <v>0.72877603096365184</v>
      </c>
      <c r="AC105" s="217">
        <f t="shared" si="26"/>
        <v>397235.41666182311</v>
      </c>
      <c r="AD105" s="199">
        <f t="shared" si="27"/>
        <v>0.36112310605620285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29"/>
        <v>244122.77227722746</v>
      </c>
      <c r="Q106" s="196">
        <f t="shared" si="120"/>
        <v>81865.289297509851</v>
      </c>
      <c r="R106" s="196">
        <f t="shared" si="121"/>
        <v>424030.11528240441</v>
      </c>
      <c r="S106" s="196">
        <f t="shared" si="32"/>
        <v>-191767.60306048111</v>
      </c>
      <c r="T106" s="196">
        <f t="shared" si="33"/>
        <v>-142987.76380093856</v>
      </c>
      <c r="U106" s="214">
        <f t="shared" si="19"/>
        <v>0.5437912886075722</v>
      </c>
      <c r="V106" s="224"/>
      <c r="W106" s="196">
        <f t="shared" si="20"/>
        <v>-334755.36686141964</v>
      </c>
      <c r="X106" s="199">
        <f t="shared" si="21"/>
        <v>1.9959437658134109</v>
      </c>
      <c r="Y106" s="196">
        <f t="shared" si="22"/>
        <v>577954.85126516747</v>
      </c>
      <c r="Z106" s="196">
        <f t="shared" si="23"/>
        <v>243199.48440374777</v>
      </c>
      <c r="AA106" s="201">
        <f t="shared" si="24"/>
        <v>750018.17685714178</v>
      </c>
      <c r="AB106" s="199">
        <f t="shared" si="25"/>
        <v>0.75001817685714178</v>
      </c>
      <c r="AC106" s="217">
        <f t="shared" si="26"/>
        <v>415262.80999572208</v>
      </c>
      <c r="AD106" s="199">
        <f t="shared" si="27"/>
        <v>0.37751164545065646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29"/>
        <v>246796.03960396012</v>
      </c>
      <c r="Q107" s="196">
        <f t="shared" si="120"/>
        <v>82951.518582185687</v>
      </c>
      <c r="R107" s="196">
        <f t="shared" si="121"/>
        <v>424913.51135590946</v>
      </c>
      <c r="S107" s="196">
        <f t="shared" si="32"/>
        <v>-194399.96807323312</v>
      </c>
      <c r="T107" s="196">
        <f t="shared" si="33"/>
        <v>-143583.54615010912</v>
      </c>
      <c r="U107" s="214">
        <f t="shared" si="19"/>
        <v>0.54686679017213147</v>
      </c>
      <c r="V107" s="224"/>
      <c r="W107" s="196">
        <f t="shared" si="20"/>
        <v>-337983.51422334224</v>
      </c>
      <c r="X107" s="199">
        <f t="shared" si="21"/>
        <v>1.9874032983632404</v>
      </c>
      <c r="Y107" s="196">
        <f t="shared" si="22"/>
        <v>580674.19862444513</v>
      </c>
      <c r="Z107" s="196">
        <f t="shared" si="23"/>
        <v>242690.68440110286</v>
      </c>
      <c r="AA107" s="201">
        <f t="shared" si="24"/>
        <v>754661.06954205525</v>
      </c>
      <c r="AB107" s="199">
        <f t="shared" si="25"/>
        <v>0.75466106954205525</v>
      </c>
      <c r="AC107" s="217">
        <f t="shared" si="26"/>
        <v>416677.55531871296</v>
      </c>
      <c r="AD107" s="199">
        <f t="shared" si="27"/>
        <v>0.3787977775624663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29"/>
        <v>253586.13861386111</v>
      </c>
      <c r="Q108" s="196">
        <f t="shared" si="120"/>
        <v>86822.883364743946</v>
      </c>
      <c r="R108" s="196">
        <f t="shared" si="121"/>
        <v>425798.747837901</v>
      </c>
      <c r="S108" s="196">
        <f t="shared" si="32"/>
        <v>-197043.30127353827</v>
      </c>
      <c r="T108" s="196">
        <f t="shared" si="33"/>
        <v>-144181.81092573458</v>
      </c>
      <c r="U108" s="214">
        <f t="shared" si="19"/>
        <v>0.55759276031051452</v>
      </c>
      <c r="V108" s="224"/>
      <c r="W108" s="196">
        <f t="shared" si="20"/>
        <v>-341225.11219927284</v>
      </c>
      <c r="X108" s="199">
        <f t="shared" si="21"/>
        <v>1.9910166695322431</v>
      </c>
      <c r="Y108" s="196">
        <f t="shared" si="22"/>
        <v>586277.09495408775</v>
      </c>
      <c r="Z108" s="196">
        <f t="shared" si="23"/>
        <v>245051.9827548149</v>
      </c>
      <c r="AA108" s="201">
        <f t="shared" si="24"/>
        <v>766207.76981650607</v>
      </c>
      <c r="AB108" s="199">
        <f t="shared" si="25"/>
        <v>0.76620776981650607</v>
      </c>
      <c r="AC108" s="217">
        <f t="shared" si="26"/>
        <v>424982.65761723323</v>
      </c>
      <c r="AD108" s="199">
        <f t="shared" si="27"/>
        <v>0.38634787056112113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29"/>
        <v>237332.66792079184</v>
      </c>
      <c r="Q109" s="196">
        <f t="shared" si="120"/>
        <v>75552.248163204262</v>
      </c>
      <c r="R109" s="196">
        <f t="shared" si="121"/>
        <v>426685.82856256334</v>
      </c>
      <c r="S109" s="196">
        <f t="shared" si="32"/>
        <v>-199697.64836217801</v>
      </c>
      <c r="T109" s="196">
        <f t="shared" si="33"/>
        <v>-144782.56847125848</v>
      </c>
      <c r="U109" s="214">
        <f t="shared" si="19"/>
        <v>0.52521975356506878</v>
      </c>
      <c r="V109" s="224"/>
      <c r="W109" s="196">
        <f t="shared" si="20"/>
        <v>-344480.21683343651</v>
      </c>
      <c r="X109" s="199">
        <f t="shared" si="21"/>
        <v>1.9275954439044671</v>
      </c>
      <c r="Y109" s="196">
        <f t="shared" si="22"/>
        <v>575751.26296461502</v>
      </c>
      <c r="Z109" s="196">
        <f t="shared" si="23"/>
        <v>231271.04613117853</v>
      </c>
      <c r="AA109" s="201">
        <f t="shared" si="24"/>
        <v>739570.74464655947</v>
      </c>
      <c r="AB109" s="199">
        <f t="shared" si="25"/>
        <v>0.73957074464655947</v>
      </c>
      <c r="AC109" s="217">
        <f t="shared" si="26"/>
        <v>395090.52781312296</v>
      </c>
      <c r="AD109" s="199">
        <f t="shared" si="27"/>
        <v>0.35917320710283906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29"/>
        <v>255617.82712871258</v>
      </c>
      <c r="Q110" s="196">
        <f t="shared" si="120"/>
        <v>86962.156479273952</v>
      </c>
      <c r="R110" s="196">
        <f t="shared" si="121"/>
        <v>427574.75737206871</v>
      </c>
      <c r="S110" s="196">
        <f t="shared" si="32"/>
        <v>-202363.05523035376</v>
      </c>
      <c r="T110" s="196">
        <f t="shared" si="33"/>
        <v>-145385.82917322204</v>
      </c>
      <c r="U110" s="214">
        <f t="shared" si="19"/>
        <v>0.55773485149315527</v>
      </c>
      <c r="V110" s="224"/>
      <c r="W110" s="196">
        <f t="shared" si="20"/>
        <v>-347748.88440357579</v>
      </c>
      <c r="X110" s="199">
        <f t="shared" si="21"/>
        <v>1.9646147411012549</v>
      </c>
      <c r="Y110" s="196">
        <f t="shared" si="22"/>
        <v>589404.24606728484</v>
      </c>
      <c r="Z110" s="196">
        <f t="shared" si="23"/>
        <v>241655.36166370907</v>
      </c>
      <c r="AA110" s="201">
        <f t="shared" si="24"/>
        <v>770154.74098005518</v>
      </c>
      <c r="AB110" s="199">
        <f t="shared" si="25"/>
        <v>0.77015474098005521</v>
      </c>
      <c r="AC110" s="217">
        <f t="shared" si="26"/>
        <v>422405.85657647939</v>
      </c>
      <c r="AD110" s="199">
        <f t="shared" si="27"/>
        <v>0.38400532416043581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29"/>
        <v>274491.08910891059</v>
      </c>
      <c r="Q111" s="196">
        <f t="shared" si="120"/>
        <v>99820.320994196649</v>
      </c>
      <c r="R111" s="196">
        <f t="shared" si="121"/>
        <v>428465.5381165939</v>
      </c>
      <c r="S111" s="196">
        <f t="shared" si="32"/>
        <v>-205039.56796048023</v>
      </c>
      <c r="T111" s="196">
        <f t="shared" si="33"/>
        <v>-145991.6034614438</v>
      </c>
      <c r="U111" s="214">
        <f t="shared" si="19"/>
        <v>0.59061453140722875</v>
      </c>
      <c r="V111" s="224"/>
      <c r="W111" s="196">
        <f t="shared" si="20"/>
        <v>-351031.17142192402</v>
      </c>
      <c r="X111" s="199">
        <f t="shared" si="21"/>
        <v>2.0025475925059131</v>
      </c>
      <c r="Y111" s="196">
        <f t="shared" si="22"/>
        <v>603470.67896816751</v>
      </c>
      <c r="Z111" s="196">
        <f t="shared" si="23"/>
        <v>252439.50754624349</v>
      </c>
      <c r="AA111" s="201">
        <f t="shared" si="24"/>
        <v>802776.94821970118</v>
      </c>
      <c r="AB111" s="199">
        <f t="shared" si="25"/>
        <v>0.80277694821970114</v>
      </c>
      <c r="AC111" s="217">
        <f t="shared" si="26"/>
        <v>451745.77679777716</v>
      </c>
      <c r="AD111" s="199">
        <f t="shared" si="27"/>
        <v>0.41067797890707014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29"/>
        <v>260108.92158415809</v>
      </c>
      <c r="Q112" s="196">
        <f t="shared" si="120"/>
        <v>88382.57588027828</v>
      </c>
      <c r="R112" s="196">
        <f t="shared" si="121"/>
        <v>429358.17465433688</v>
      </c>
      <c r="S112" s="196">
        <f t="shared" si="32"/>
        <v>-207727.23282698225</v>
      </c>
      <c r="T112" s="196">
        <f t="shared" si="33"/>
        <v>-146599.9018091998</v>
      </c>
      <c r="U112" s="214">
        <f t="shared" si="19"/>
        <v>0.56164332133061112</v>
      </c>
      <c r="V112" s="224"/>
      <c r="W112" s="196">
        <f t="shared" si="20"/>
        <v>-354327.13463618205</v>
      </c>
      <c r="X112" s="199">
        <f t="shared" si="21"/>
        <v>1.9458489876775307</v>
      </c>
      <c r="Y112" s="196">
        <f t="shared" si="22"/>
        <v>594260.09277707408</v>
      </c>
      <c r="Z112" s="196">
        <f t="shared" si="23"/>
        <v>239932.95814089201</v>
      </c>
      <c r="AA112" s="201">
        <f t="shared" si="24"/>
        <v>777849.67211877322</v>
      </c>
      <c r="AB112" s="199">
        <f t="shared" si="25"/>
        <v>0.77784967211877321</v>
      </c>
      <c r="AC112" s="217">
        <f t="shared" si="26"/>
        <v>423522.53748259111</v>
      </c>
      <c r="AD112" s="199">
        <f t="shared" si="27"/>
        <v>0.38502048862053739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21" t="s">
        <v>202</v>
      </c>
      <c r="B113" s="222">
        <v>51.09</v>
      </c>
      <c r="C113" s="223">
        <v>52.84</v>
      </c>
      <c r="D113" s="223">
        <v>49.18</v>
      </c>
      <c r="E113" s="223">
        <v>51.220001000000003</v>
      </c>
      <c r="F113" s="223">
        <v>44.549709</v>
      </c>
      <c r="G113" s="223">
        <v>2233867700</v>
      </c>
      <c r="H113" s="226" t="s">
        <v>202</v>
      </c>
      <c r="I113" s="223">
        <v>3.2581250000000002</v>
      </c>
      <c r="J113" s="223">
        <v>3.481563</v>
      </c>
      <c r="K113" s="223">
        <v>2.9718749999999998</v>
      </c>
      <c r="L113" s="223">
        <v>3.100625</v>
      </c>
      <c r="M113" s="223">
        <v>2.8901520000000001</v>
      </c>
      <c r="N113" s="223">
        <v>2457235200</v>
      </c>
      <c r="O113" s="223"/>
      <c r="P113" s="196">
        <f t="shared" si="29"/>
        <v>262942.57425742544</v>
      </c>
      <c r="Q113" s="196">
        <f t="shared" si="120"/>
        <v>88289.737040067892</v>
      </c>
      <c r="R113" s="196">
        <f t="shared" si="121"/>
        <v>430252.67085153348</v>
      </c>
      <c r="S113" s="196">
        <f t="shared" si="32"/>
        <v>-210426.09629709469</v>
      </c>
      <c r="T113" s="196">
        <f t="shared" si="33"/>
        <v>-147210.7347334048</v>
      </c>
      <c r="U113" s="214">
        <f t="shared" si="19"/>
        <v>0.56241905906996137</v>
      </c>
      <c r="V113" s="199">
        <f>(E113-B102)/B102</f>
        <v>0.17855504322492044</v>
      </c>
      <c r="W113" s="196">
        <f t="shared" si="20"/>
        <v>-357636.83103049948</v>
      </c>
      <c r="X113" s="199">
        <f t="shared" si="21"/>
        <v>1.9382658187401365</v>
      </c>
      <c r="Y113" s="196">
        <f t="shared" si="22"/>
        <v>597102.36599766999</v>
      </c>
      <c r="Z113" s="196">
        <f t="shared" si="23"/>
        <v>239465.53496717048</v>
      </c>
      <c r="AA113" s="201">
        <f t="shared" si="24"/>
        <v>781484.98214902682</v>
      </c>
      <c r="AB113" s="199">
        <f t="shared" si="25"/>
        <v>0.78148498214902684</v>
      </c>
      <c r="AC113" s="217">
        <f t="shared" si="26"/>
        <v>423848.15111852728</v>
      </c>
      <c r="AD113" s="199">
        <f t="shared" si="27"/>
        <v>0.385316501016843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29"/>
        <v>222469.31227722747</v>
      </c>
      <c r="Q114" s="196">
        <f>(Q102+(Q113-Q102)*(1-$Q$3))*K114/K113</f>
        <v>54774.768228489127</v>
      </c>
      <c r="R114" s="196">
        <f>R113*(1+($S$5/2/12))+(Q113-Q102)*($Q$3)</f>
        <v>438715.39605961984</v>
      </c>
      <c r="S114" s="196">
        <f t="shared" si="32"/>
        <v>-213136.20503166592</v>
      </c>
      <c r="T114" s="196">
        <f t="shared" si="33"/>
        <v>-147824.11279479397</v>
      </c>
      <c r="U114" s="214">
        <f t="shared" si="19"/>
        <v>0.46373972215158826</v>
      </c>
      <c r="V114" s="224"/>
      <c r="W114" s="196">
        <f t="shared" si="20"/>
        <v>-360960.31782645988</v>
      </c>
      <c r="X114" s="199">
        <f t="shared" si="21"/>
        <v>1.8317379381706091</v>
      </c>
      <c r="Y114" s="196">
        <f t="shared" si="22"/>
        <v>576895.29881129425</v>
      </c>
      <c r="Z114" s="196">
        <f t="shared" si="23"/>
        <v>215934.98098483437</v>
      </c>
      <c r="AA114" s="201">
        <f t="shared" si="24"/>
        <v>715959.47656533646</v>
      </c>
      <c r="AB114" s="199">
        <f t="shared" si="25"/>
        <v>0.71595947656533643</v>
      </c>
      <c r="AC114" s="217">
        <f t="shared" si="26"/>
        <v>354999.15873887658</v>
      </c>
      <c r="AD114" s="199">
        <f t="shared" si="27"/>
        <v>0.32272650794443325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29"/>
        <v>225356.44633663341</v>
      </c>
      <c r="Q115" s="196">
        <f t="shared" ref="Q115:Q125" si="122">Q114*K115/K114</f>
        <v>56132.890147528822</v>
      </c>
      <c r="R115" s="196">
        <f t="shared" ref="R115:R125" si="123">R114*(1+$S$5/2/12)</f>
        <v>439629.38646807743</v>
      </c>
      <c r="S115" s="196">
        <f t="shared" si="32"/>
        <v>-215857.60588596453</v>
      </c>
      <c r="T115" s="196">
        <f t="shared" si="33"/>
        <v>-148440.0465981056</v>
      </c>
      <c r="U115" s="214">
        <f t="shared" si="19"/>
        <v>0.46819229051420991</v>
      </c>
      <c r="V115" s="224"/>
      <c r="W115" s="196">
        <f t="shared" si="20"/>
        <v>-364297.65248407016</v>
      </c>
      <c r="X115" s="199">
        <f t="shared" si="21"/>
        <v>1.8253914848759258</v>
      </c>
      <c r="Y115" s="196">
        <f t="shared" si="22"/>
        <v>579793.72344499768</v>
      </c>
      <c r="Z115" s="196">
        <f t="shared" si="23"/>
        <v>215496.07096092755</v>
      </c>
      <c r="AA115" s="201">
        <f t="shared" si="24"/>
        <v>721118.72295223968</v>
      </c>
      <c r="AB115" s="199">
        <f t="shared" si="25"/>
        <v>0.72111872295223967</v>
      </c>
      <c r="AC115" s="217">
        <f t="shared" si="26"/>
        <v>356821.07046816952</v>
      </c>
      <c r="AD115" s="199">
        <f t="shared" si="27"/>
        <v>0.32438279133469955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29"/>
        <v>219475.24217821757</v>
      </c>
      <c r="Q116" s="196">
        <f t="shared" si="122"/>
        <v>52635.726206001593</v>
      </c>
      <c r="R116" s="196">
        <f t="shared" si="123"/>
        <v>440545.28102321929</v>
      </c>
      <c r="S116" s="196">
        <f t="shared" si="32"/>
        <v>-218590.34591048938</v>
      </c>
      <c r="T116" s="196">
        <f t="shared" si="33"/>
        <v>-149058.54679226439</v>
      </c>
      <c r="U116" s="214">
        <f t="shared" si="19"/>
        <v>0.45568490399156975</v>
      </c>
      <c r="V116" s="224"/>
      <c r="W116" s="196">
        <f t="shared" si="20"/>
        <v>-367648.89270275377</v>
      </c>
      <c r="X116" s="199">
        <f t="shared" si="21"/>
        <v>1.7952468681445675</v>
      </c>
      <c r="Y116" s="196">
        <f t="shared" si="22"/>
        <v>576556.13930704282</v>
      </c>
      <c r="Z116" s="196">
        <f t="shared" si="23"/>
        <v>208907.24660428904</v>
      </c>
      <c r="AA116" s="201">
        <f t="shared" si="24"/>
        <v>712656.24940743844</v>
      </c>
      <c r="AB116" s="199">
        <f t="shared" si="25"/>
        <v>0.71265624940743844</v>
      </c>
      <c r="AC116" s="217">
        <f t="shared" si="26"/>
        <v>345007.35670468467</v>
      </c>
      <c r="AD116" s="199">
        <f t="shared" si="27"/>
        <v>0.31364305154971334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29"/>
        <v>233536.63366336605</v>
      </c>
      <c r="Q117" s="196">
        <f t="shared" si="122"/>
        <v>59103.781845428166</v>
      </c>
      <c r="R117" s="196">
        <f t="shared" si="123"/>
        <v>441463.08369201771</v>
      </c>
      <c r="S117" s="196">
        <f t="shared" si="32"/>
        <v>-221334.4723517831</v>
      </c>
      <c r="T117" s="196">
        <f t="shared" si="33"/>
        <v>-149679.62407056548</v>
      </c>
      <c r="U117" s="214">
        <f t="shared" si="19"/>
        <v>0.47914796447251884</v>
      </c>
      <c r="V117" s="224"/>
      <c r="W117" s="196">
        <f t="shared" si="20"/>
        <v>-371014.09642234858</v>
      </c>
      <c r="X117" s="199">
        <f t="shared" si="21"/>
        <v>1.8193371191670016</v>
      </c>
      <c r="Y117" s="196">
        <f t="shared" si="22"/>
        <v>587280.20390869316</v>
      </c>
      <c r="Z117" s="196">
        <f t="shared" si="23"/>
        <v>216266.10748634461</v>
      </c>
      <c r="AA117" s="201">
        <f t="shared" si="24"/>
        <v>734103.49920081196</v>
      </c>
      <c r="AB117" s="199">
        <f t="shared" si="25"/>
        <v>0.73410349920081197</v>
      </c>
      <c r="AC117" s="217">
        <f t="shared" si="26"/>
        <v>363089.40277846344</v>
      </c>
      <c r="AD117" s="199">
        <f t="shared" si="27"/>
        <v>0.33008127525314856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29"/>
        <v>252463.37168316802</v>
      </c>
      <c r="Q118" s="196">
        <f t="shared" si="122"/>
        <v>68703.992579420854</v>
      </c>
      <c r="R118" s="196">
        <f t="shared" si="123"/>
        <v>442382.79844970949</v>
      </c>
      <c r="S118" s="196">
        <f t="shared" si="32"/>
        <v>-224090.03265324887</v>
      </c>
      <c r="T118" s="196">
        <f t="shared" si="33"/>
        <v>-150303.2891708595</v>
      </c>
      <c r="U118" s="214">
        <f t="shared" si="19"/>
        <v>0.51060346245897037</v>
      </c>
      <c r="V118" s="224"/>
      <c r="W118" s="196">
        <f t="shared" si="20"/>
        <v>-374393.32182410837</v>
      </c>
      <c r="X118" s="199">
        <f t="shared" si="21"/>
        <v>1.8559256525930217</v>
      </c>
      <c r="Y118" s="196">
        <f t="shared" si="22"/>
        <v>601411.84668993868</v>
      </c>
      <c r="Z118" s="196">
        <f t="shared" si="23"/>
        <v>227018.52486583032</v>
      </c>
      <c r="AA118" s="201">
        <f t="shared" si="24"/>
        <v>763550.16271229833</v>
      </c>
      <c r="AB118" s="199">
        <f t="shared" si="25"/>
        <v>0.76355016271229836</v>
      </c>
      <c r="AC118" s="217">
        <f t="shared" si="26"/>
        <v>389156.84088818997</v>
      </c>
      <c r="AD118" s="199">
        <f t="shared" si="27"/>
        <v>0.35377894626199086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29"/>
        <v>240433.66871287103</v>
      </c>
      <c r="Q119" s="196">
        <f t="shared" si="122"/>
        <v>61539.899456486433</v>
      </c>
      <c r="R119" s="196">
        <f t="shared" si="123"/>
        <v>443304.42927981308</v>
      </c>
      <c r="S119" s="196">
        <f t="shared" si="32"/>
        <v>-226857.07445597075</v>
      </c>
      <c r="T119" s="196">
        <f t="shared" si="33"/>
        <v>-150929.55287573807</v>
      </c>
      <c r="U119" s="214">
        <f t="shared" si="19"/>
        <v>0.48775553400211069</v>
      </c>
      <c r="V119" s="224"/>
      <c r="W119" s="196">
        <f t="shared" si="20"/>
        <v>-377786.62733170879</v>
      </c>
      <c r="X119" s="199">
        <f t="shared" si="21"/>
        <v>1.8098525689537976</v>
      </c>
      <c r="Y119" s="196">
        <f t="shared" si="22"/>
        <v>593875.82020763028</v>
      </c>
      <c r="Z119" s="196">
        <f t="shared" si="23"/>
        <v>216089.19287592144</v>
      </c>
      <c r="AA119" s="201">
        <f t="shared" si="24"/>
        <v>745277.99744917057</v>
      </c>
      <c r="AB119" s="199">
        <f t="shared" si="25"/>
        <v>0.74527799744917056</v>
      </c>
      <c r="AC119" s="217">
        <f t="shared" si="26"/>
        <v>367491.37011746172</v>
      </c>
      <c r="AD119" s="199">
        <f t="shared" si="27"/>
        <v>0.334083063743147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29"/>
        <v>231504.94514851458</v>
      </c>
      <c r="Q120" s="196">
        <f t="shared" si="122"/>
        <v>56820.425787823471</v>
      </c>
      <c r="R120" s="196">
        <f t="shared" si="123"/>
        <v>444227.98017414607</v>
      </c>
      <c r="S120" s="196">
        <f t="shared" si="32"/>
        <v>-229635.6455995373</v>
      </c>
      <c r="T120" s="196">
        <f t="shared" si="33"/>
        <v>-151558.4260127203</v>
      </c>
      <c r="U120" s="214">
        <f t="shared" si="19"/>
        <v>0.47115448479070088</v>
      </c>
      <c r="V120" s="224"/>
      <c r="W120" s="196">
        <f t="shared" si="20"/>
        <v>-381194.07161225763</v>
      </c>
      <c r="X120" s="199">
        <f t="shared" si="21"/>
        <v>1.7726742770805777</v>
      </c>
      <c r="Y120" s="196">
        <f t="shared" si="22"/>
        <v>588512.32257114048</v>
      </c>
      <c r="Z120" s="196">
        <f t="shared" si="23"/>
        <v>207318.25095888288</v>
      </c>
      <c r="AA120" s="201">
        <f t="shared" si="24"/>
        <v>732553.3511104841</v>
      </c>
      <c r="AB120" s="199">
        <f t="shared" si="25"/>
        <v>0.73255335111048414</v>
      </c>
      <c r="AC120" s="217">
        <f t="shared" si="26"/>
        <v>351359.27949822647</v>
      </c>
      <c r="AD120" s="199">
        <f t="shared" si="27"/>
        <v>0.31941752681656954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29"/>
        <v>236851.47980197993</v>
      </c>
      <c r="Q121" s="196">
        <f t="shared" si="122"/>
        <v>59222.617513344128</v>
      </c>
      <c r="R121" s="196">
        <f t="shared" si="123"/>
        <v>445153.45513284224</v>
      </c>
      <c r="S121" s="196">
        <f t="shared" si="32"/>
        <v>-232425.79412286871</v>
      </c>
      <c r="T121" s="196">
        <f t="shared" si="33"/>
        <v>-152189.91945443998</v>
      </c>
      <c r="U121" s="214">
        <f t="shared" si="19"/>
        <v>0.47933554770754949</v>
      </c>
      <c r="V121" s="224"/>
      <c r="W121" s="196">
        <f t="shared" si="20"/>
        <v>-384615.71357730869</v>
      </c>
      <c r="X121" s="199">
        <f t="shared" si="21"/>
        <v>1.7732113142011228</v>
      </c>
      <c r="Y121" s="196">
        <f t="shared" si="22"/>
        <v>593143.35278891446</v>
      </c>
      <c r="Z121" s="196">
        <f t="shared" si="23"/>
        <v>208527.6392116058</v>
      </c>
      <c r="AA121" s="201">
        <f t="shared" si="24"/>
        <v>741227.5524481663</v>
      </c>
      <c r="AB121" s="199">
        <f t="shared" si="25"/>
        <v>0.74122755244816629</v>
      </c>
      <c r="AC121" s="217">
        <f t="shared" si="26"/>
        <v>356611.83887085761</v>
      </c>
      <c r="AD121" s="199">
        <f t="shared" si="27"/>
        <v>0.32419258079168872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29"/>
        <v>198784.15841584135</v>
      </c>
      <c r="Q122" s="196">
        <f t="shared" si="122"/>
        <v>39725.066131911241</v>
      </c>
      <c r="R122" s="196">
        <f t="shared" si="123"/>
        <v>446080.85816436901</v>
      </c>
      <c r="S122" s="196">
        <f t="shared" si="32"/>
        <v>-235227.56826504733</v>
      </c>
      <c r="T122" s="196">
        <f t="shared" si="33"/>
        <v>-152824.04411883347</v>
      </c>
      <c r="U122" s="214">
        <f t="shared" si="19"/>
        <v>0.40642465864739197</v>
      </c>
      <c r="V122" s="224"/>
      <c r="W122" s="196">
        <f t="shared" si="20"/>
        <v>-388051.61238388077</v>
      </c>
      <c r="X122" s="199">
        <f t="shared" si="21"/>
        <v>1.6618021830103269</v>
      </c>
      <c r="Y122" s="196">
        <f t="shared" si="22"/>
        <v>567386.53472888318</v>
      </c>
      <c r="Z122" s="196">
        <f t="shared" si="23"/>
        <v>179334.92234500239</v>
      </c>
      <c r="AA122" s="201">
        <f t="shared" si="24"/>
        <v>684590.08271212154</v>
      </c>
      <c r="AB122" s="199">
        <f t="shared" si="25"/>
        <v>0.68459008271212152</v>
      </c>
      <c r="AC122" s="217">
        <f t="shared" si="26"/>
        <v>296538.47032824077</v>
      </c>
      <c r="AD122" s="199">
        <f t="shared" si="27"/>
        <v>0.26958042757112799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29"/>
        <v>150184.1584158414</v>
      </c>
      <c r="Q123" s="196">
        <f t="shared" si="122"/>
        <v>21679.02113267122</v>
      </c>
      <c r="R123" s="196">
        <f t="shared" si="123"/>
        <v>447010.19328554481</v>
      </c>
      <c r="S123" s="196">
        <f t="shared" si="32"/>
        <v>-238041.01646615169</v>
      </c>
      <c r="T123" s="196">
        <f t="shared" si="33"/>
        <v>-153460.8109693286</v>
      </c>
      <c r="U123" s="214">
        <f t="shared" si="19"/>
        <v>0.31273311985435764</v>
      </c>
      <c r="V123" s="224"/>
      <c r="W123" s="196">
        <f t="shared" si="20"/>
        <v>-391501.82743548031</v>
      </c>
      <c r="X123" s="199">
        <f t="shared" si="21"/>
        <v>1.5253935227155593</v>
      </c>
      <c r="Y123" s="196">
        <f t="shared" si="22"/>
        <v>534258.696445212</v>
      </c>
      <c r="Z123" s="196">
        <f t="shared" si="23"/>
        <v>142756.86900973172</v>
      </c>
      <c r="AA123" s="201">
        <f t="shared" si="24"/>
        <v>618873.37283405743</v>
      </c>
      <c r="AB123" s="199">
        <f t="shared" si="25"/>
        <v>0.61887337283405741</v>
      </c>
      <c r="AC123" s="217">
        <f t="shared" si="26"/>
        <v>227371.54539857715</v>
      </c>
      <c r="AD123" s="199">
        <f t="shared" si="27"/>
        <v>0.2067014049077974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29"/>
        <v>133930.68772277213</v>
      </c>
      <c r="Q124" s="196">
        <f t="shared" si="122"/>
        <v>16738.852652164307</v>
      </c>
      <c r="R124" s="196">
        <f t="shared" si="123"/>
        <v>447941.46452155639</v>
      </c>
      <c r="S124" s="196">
        <f t="shared" si="32"/>
        <v>-240866.18736809399</v>
      </c>
      <c r="T124" s="196">
        <f t="shared" si="33"/>
        <v>-154100.23101503414</v>
      </c>
      <c r="U124" s="214">
        <f t="shared" si="19"/>
        <v>0.27966140224242569</v>
      </c>
      <c r="V124" s="224"/>
      <c r="W124" s="196">
        <f t="shared" si="20"/>
        <v>-394966.41838312813</v>
      </c>
      <c r="X124" s="199">
        <f t="shared" si="21"/>
        <v>1.4732193046343924</v>
      </c>
      <c r="Y124" s="227">
        <f t="shared" si="22"/>
        <v>523775.28734663461</v>
      </c>
      <c r="Z124" s="196">
        <f t="shared" si="23"/>
        <v>128808.86896350648</v>
      </c>
      <c r="AA124" s="228">
        <f t="shared" si="24"/>
        <v>598611.00489649281</v>
      </c>
      <c r="AB124" s="199">
        <f t="shared" si="25"/>
        <v>0.59861100489649277</v>
      </c>
      <c r="AC124" s="217">
        <f t="shared" si="26"/>
        <v>203644.58651336469</v>
      </c>
      <c r="AD124" s="199">
        <f t="shared" si="27"/>
        <v>0.18513144228487699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21" t="s">
        <v>214</v>
      </c>
      <c r="B125" s="222">
        <v>28.5</v>
      </c>
      <c r="C125" s="223">
        <v>30.83</v>
      </c>
      <c r="D125" s="223">
        <v>26.84</v>
      </c>
      <c r="E125" s="223">
        <v>29.74</v>
      </c>
      <c r="F125" s="223">
        <v>25.949766</v>
      </c>
      <c r="G125" s="223">
        <v>2944238700</v>
      </c>
      <c r="H125" s="226" t="s">
        <v>214</v>
      </c>
      <c r="I125" s="223">
        <v>0.79156300000000002</v>
      </c>
      <c r="J125" s="223">
        <v>0.91156300000000001</v>
      </c>
      <c r="K125" s="223">
        <v>0.69718800000000003</v>
      </c>
      <c r="L125" s="223">
        <v>0.84031299999999998</v>
      </c>
      <c r="M125" s="223">
        <v>0.82571499999999998</v>
      </c>
      <c r="N125" s="223">
        <v>22043404800</v>
      </c>
      <c r="O125" s="223"/>
      <c r="P125" s="196">
        <f t="shared" si="29"/>
        <v>143500.99009900974</v>
      </c>
      <c r="Q125" s="196">
        <f t="shared" si="122"/>
        <v>18937.326089829014</v>
      </c>
      <c r="R125" s="196">
        <f t="shared" si="123"/>
        <v>448874.67590597633</v>
      </c>
      <c r="S125" s="196">
        <f t="shared" si="32"/>
        <v>-243703.12981546106</v>
      </c>
      <c r="T125" s="196">
        <f t="shared" si="33"/>
        <v>-154742.31531093011</v>
      </c>
      <c r="U125" s="214">
        <f t="shared" si="19"/>
        <v>0.29669849099254264</v>
      </c>
      <c r="V125" s="199">
        <f>(E125-B114)/B114</f>
        <v>-0.41993368441583778</v>
      </c>
      <c r="W125" s="196">
        <f t="shared" si="20"/>
        <v>-398445.44512639113</v>
      </c>
      <c r="X125" s="199">
        <f t="shared" si="21"/>
        <v>1.4867171233870629</v>
      </c>
      <c r="Y125" s="196">
        <f t="shared" si="22"/>
        <v>531370.38193904411</v>
      </c>
      <c r="Z125" s="196">
        <f t="shared" si="23"/>
        <v>132924.93681265294</v>
      </c>
      <c r="AA125" s="201">
        <f t="shared" si="24"/>
        <v>611312.99209481501</v>
      </c>
      <c r="AB125" s="199">
        <f t="shared" si="25"/>
        <v>0.61131299209481504</v>
      </c>
      <c r="AC125" s="217">
        <f t="shared" si="26"/>
        <v>212867.54696842385</v>
      </c>
      <c r="AD125" s="199">
        <f t="shared" si="27"/>
        <v>0.19351595178947623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29"/>
        <v>149489.10356435628</v>
      </c>
      <c r="Q126" s="196">
        <f>(Q125+$S$3)*K126/K125</f>
        <v>41258.526608118882</v>
      </c>
      <c r="R126" s="196">
        <f>R125*(1+($S$5)/2/12)-$S$3</f>
        <v>429809.8314807805</v>
      </c>
      <c r="S126" s="196">
        <f t="shared" si="32"/>
        <v>-246551.89285635881</v>
      </c>
      <c r="T126" s="196">
        <f t="shared" si="33"/>
        <v>-155387.07495805898</v>
      </c>
      <c r="U126" s="214">
        <f t="shared" si="19"/>
        <v>0.37386732271737699</v>
      </c>
      <c r="V126" s="224"/>
      <c r="W126" s="196">
        <f t="shared" si="20"/>
        <v>-401938.96781441779</v>
      </c>
      <c r="X126" s="199">
        <f t="shared" si="21"/>
        <v>1.4412609411700765</v>
      </c>
      <c r="Y126" s="196">
        <f t="shared" si="22"/>
        <v>517259.81071659864</v>
      </c>
      <c r="Z126" s="196">
        <f t="shared" si="23"/>
        <v>115320.84290218088</v>
      </c>
      <c r="AA126" s="201">
        <f t="shared" si="24"/>
        <v>620557.46165325562</v>
      </c>
      <c r="AB126" s="199">
        <f t="shared" si="25"/>
        <v>0.62055746165325565</v>
      </c>
      <c r="AC126" s="217">
        <f t="shared" si="26"/>
        <v>218618.49383883787</v>
      </c>
      <c r="AD126" s="199">
        <f t="shared" si="27"/>
        <v>0.19874408530803442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29"/>
        <v>146441.57881188102</v>
      </c>
      <c r="Q127" s="196">
        <f t="shared" ref="Q127:Q137" si="124">Q126*K127/K126</f>
        <v>38954.751010711225</v>
      </c>
      <c r="R127" s="196">
        <f t="shared" ref="R127:R137" si="125">R126*(1+$S$5/2/12)</f>
        <v>430705.26862969884</v>
      </c>
      <c r="S127" s="196">
        <f t="shared" si="32"/>
        <v>-249412.52574326031</v>
      </c>
      <c r="T127" s="196">
        <f t="shared" si="33"/>
        <v>-156034.52110371756</v>
      </c>
      <c r="U127" s="214">
        <f t="shared" si="19"/>
        <v>0.36414624048516647</v>
      </c>
      <c r="V127" s="224"/>
      <c r="W127" s="196">
        <f t="shared" si="20"/>
        <v>-405447.0468469779</v>
      </c>
      <c r="X127" s="199">
        <f t="shared" si="21"/>
        <v>1.4234826765414923</v>
      </c>
      <c r="Y127" s="196">
        <f t="shared" si="22"/>
        <v>515986.16305282759</v>
      </c>
      <c r="Z127" s="196">
        <f t="shared" si="23"/>
        <v>110539.11620584974</v>
      </c>
      <c r="AA127" s="201">
        <f t="shared" si="24"/>
        <v>616101.5984522911</v>
      </c>
      <c r="AB127" s="199">
        <f t="shared" si="25"/>
        <v>0.61610159845229107</v>
      </c>
      <c r="AC127" s="217">
        <f t="shared" si="26"/>
        <v>210654.55160531326</v>
      </c>
      <c r="AD127" s="199">
        <f t="shared" si="27"/>
        <v>0.19150413782301207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8" t="s">
        <v>217</v>
      </c>
      <c r="B128" s="219">
        <v>27.120000999999998</v>
      </c>
      <c r="C128" s="220">
        <v>31.459999</v>
      </c>
      <c r="D128" s="220">
        <v>25.629999000000002</v>
      </c>
      <c r="E128" s="220">
        <v>30.32</v>
      </c>
      <c r="F128" s="220">
        <v>26.494261000000002</v>
      </c>
      <c r="G128" s="220">
        <v>3805123800</v>
      </c>
      <c r="H128" s="225" t="s">
        <v>217</v>
      </c>
      <c r="I128" s="220">
        <v>0.68343799999999999</v>
      </c>
      <c r="J128" s="220">
        <v>0.90625</v>
      </c>
      <c r="K128" s="220">
        <v>0.60812500000000003</v>
      </c>
      <c r="L128" s="220">
        <v>0.84406300000000001</v>
      </c>
      <c r="M128" s="220">
        <v>0.82940000000000003</v>
      </c>
      <c r="N128" s="220">
        <v>25932819200</v>
      </c>
      <c r="O128" s="220"/>
      <c r="P128" s="196">
        <f t="shared" si="29"/>
        <v>137031.67782178204</v>
      </c>
      <c r="Q128" s="196">
        <f t="shared" si="124"/>
        <v>33963.23721632798</v>
      </c>
      <c r="R128" s="196">
        <f t="shared" si="125"/>
        <v>431602.57127267745</v>
      </c>
      <c r="S128" s="196">
        <f t="shared" si="32"/>
        <v>-252285.07793385725</v>
      </c>
      <c r="T128" s="196">
        <f t="shared" si="33"/>
        <v>-156684.66494164971</v>
      </c>
      <c r="U128" s="214">
        <f t="shared" si="19"/>
        <v>0.34012447265458978</v>
      </c>
      <c r="V128" s="224"/>
      <c r="W128" s="196">
        <f t="shared" si="20"/>
        <v>-408969.74287550699</v>
      </c>
      <c r="X128" s="199">
        <f t="shared" si="21"/>
        <v>1.3904066474363981</v>
      </c>
      <c r="Y128" s="229">
        <f t="shared" si="22"/>
        <v>510260.64289701777</v>
      </c>
      <c r="Z128" s="217">
        <f t="shared" si="23"/>
        <v>101290.90002151081</v>
      </c>
      <c r="AA128" s="230">
        <f t="shared" si="24"/>
        <v>602597.4863107875</v>
      </c>
      <c r="AB128" s="199">
        <f t="shared" si="25"/>
        <v>0.60259748631078747</v>
      </c>
      <c r="AC128" s="217">
        <f t="shared" si="26"/>
        <v>193627.74343528057</v>
      </c>
      <c r="AD128" s="199">
        <f t="shared" si="27"/>
        <v>0.17602522130480053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29"/>
        <v>159273.27267326714</v>
      </c>
      <c r="Q129" s="196">
        <f t="shared" si="124"/>
        <v>45377.398130756803</v>
      </c>
      <c r="R129" s="196">
        <f t="shared" si="125"/>
        <v>432501.74329616223</v>
      </c>
      <c r="S129" s="196">
        <f t="shared" si="32"/>
        <v>-255169.59909191498</v>
      </c>
      <c r="T129" s="196">
        <f t="shared" si="33"/>
        <v>-157337.5177122399</v>
      </c>
      <c r="U129" s="214">
        <f t="shared" si="19"/>
        <v>0.39241484988781067</v>
      </c>
      <c r="V129" s="224"/>
      <c r="W129" s="196">
        <f t="shared" si="20"/>
        <v>-412507.11680415488</v>
      </c>
      <c r="X129" s="199">
        <f t="shared" si="21"/>
        <v>1.4345813486907311</v>
      </c>
      <c r="Y129" s="196">
        <f t="shared" si="22"/>
        <v>526692.96443560277</v>
      </c>
      <c r="Z129" s="196">
        <f t="shared" si="23"/>
        <v>114185.84763144792</v>
      </c>
      <c r="AA129" s="201">
        <f t="shared" si="24"/>
        <v>637152.4141001862</v>
      </c>
      <c r="AB129" s="199">
        <f t="shared" si="25"/>
        <v>0.63715241410018619</v>
      </c>
      <c r="AC129" s="217">
        <f t="shared" si="26"/>
        <v>224645.29729603135</v>
      </c>
      <c r="AD129" s="199">
        <f t="shared" si="27"/>
        <v>0.20422299754184667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29"/>
        <v>176221.776831683</v>
      </c>
      <c r="Q130" s="196">
        <f t="shared" si="124"/>
        <v>55011.368810825166</v>
      </c>
      <c r="R130" s="196">
        <f t="shared" si="125"/>
        <v>433402.78859469591</v>
      </c>
      <c r="S130" s="196">
        <f t="shared" si="32"/>
        <v>-258066.13908813128</v>
      </c>
      <c r="T130" s="196">
        <f t="shared" si="33"/>
        <v>-157993.09070270756</v>
      </c>
      <c r="U130" s="214">
        <f t="shared" si="19"/>
        <v>0.4306786613664717</v>
      </c>
      <c r="V130" s="224"/>
      <c r="W130" s="196">
        <f t="shared" si="20"/>
        <v>-416059.22979083884</v>
      </c>
      <c r="X130" s="199">
        <f t="shared" si="21"/>
        <v>1.4652350477427198</v>
      </c>
      <c r="Y130" s="196">
        <f t="shared" si="22"/>
        <v>539421.92083308613</v>
      </c>
      <c r="Z130" s="196">
        <f t="shared" si="23"/>
        <v>123362.69104224732</v>
      </c>
      <c r="AA130" s="201">
        <f t="shared" si="24"/>
        <v>664635.93423720403</v>
      </c>
      <c r="AB130" s="199">
        <f t="shared" si="25"/>
        <v>0.66463593423720402</v>
      </c>
      <c r="AC130" s="217">
        <f t="shared" si="26"/>
        <v>248576.70444636521</v>
      </c>
      <c r="AD130" s="199">
        <f t="shared" si="27"/>
        <v>0.22597882222396837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29"/>
        <v>185899.00990098994</v>
      </c>
      <c r="Q131" s="196">
        <f t="shared" si="124"/>
        <v>60875.524876953736</v>
      </c>
      <c r="R131" s="196">
        <f t="shared" si="125"/>
        <v>434305.71107093489</v>
      </c>
      <c r="S131" s="196">
        <f t="shared" si="32"/>
        <v>-260974.74800099852</v>
      </c>
      <c r="T131" s="196">
        <f t="shared" si="33"/>
        <v>-158651.39524730216</v>
      </c>
      <c r="U131" s="214">
        <f t="shared" si="19"/>
        <v>0.45170897486749362</v>
      </c>
      <c r="V131" s="224"/>
      <c r="W131" s="196">
        <f t="shared" si="20"/>
        <v>-419626.14324830065</v>
      </c>
      <c r="X131" s="199">
        <f t="shared" si="21"/>
        <v>1.4779935210207771</v>
      </c>
      <c r="Y131" s="196">
        <f t="shared" si="22"/>
        <v>547062.78955879039</v>
      </c>
      <c r="Z131" s="196">
        <f t="shared" si="23"/>
        <v>127436.64631048971</v>
      </c>
      <c r="AA131" s="201">
        <f t="shared" si="24"/>
        <v>681080.24584887852</v>
      </c>
      <c r="AB131" s="199">
        <f t="shared" si="25"/>
        <v>0.6810802458488785</v>
      </c>
      <c r="AC131" s="217">
        <f t="shared" si="26"/>
        <v>261454.10260057784</v>
      </c>
      <c r="AD131" s="199">
        <f t="shared" si="27"/>
        <v>0.23768554781870713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29"/>
        <v>183386.13326732657</v>
      </c>
      <c r="Q132" s="196">
        <f t="shared" si="124"/>
        <v>59130.240333463087</v>
      </c>
      <c r="R132" s="196">
        <f t="shared" si="125"/>
        <v>435210.51463566604</v>
      </c>
      <c r="S132" s="196">
        <f t="shared" si="32"/>
        <v>-263895.47611766931</v>
      </c>
      <c r="T132" s="196">
        <f t="shared" si="33"/>
        <v>-159312.44272749926</v>
      </c>
      <c r="U132" s="214">
        <f t="shared" si="19"/>
        <v>0.44508579956032329</v>
      </c>
      <c r="V132" s="224"/>
      <c r="W132" s="196">
        <f t="shared" si="20"/>
        <v>-423207.91884516855</v>
      </c>
      <c r="X132" s="199">
        <f t="shared" si="21"/>
        <v>1.4616849552130129</v>
      </c>
      <c r="Y132" s="196">
        <f t="shared" si="22"/>
        <v>546172.38733736798</v>
      </c>
      <c r="Z132" s="196">
        <f t="shared" si="23"/>
        <v>122964.4684921994</v>
      </c>
      <c r="AA132" s="201">
        <f t="shared" si="24"/>
        <v>677726.88823645574</v>
      </c>
      <c r="AB132" s="199">
        <f t="shared" si="25"/>
        <v>0.67772688823645577</v>
      </c>
      <c r="AC132" s="217">
        <f t="shared" si="26"/>
        <v>254518.96939128716</v>
      </c>
      <c r="AD132" s="199">
        <f t="shared" si="27"/>
        <v>0.23138088126480652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29"/>
        <v>205627.71742574242</v>
      </c>
      <c r="Q133" s="196">
        <f t="shared" si="124"/>
        <v>73877.92265051174</v>
      </c>
      <c r="R133" s="196">
        <f t="shared" si="125"/>
        <v>436117.20320782374</v>
      </c>
      <c r="S133" s="196">
        <f t="shared" si="32"/>
        <v>-266828.37393482623</v>
      </c>
      <c r="T133" s="196">
        <f t="shared" si="33"/>
        <v>-159976.24457219717</v>
      </c>
      <c r="U133" s="214">
        <f t="shared" si="19"/>
        <v>0.49381258024834263</v>
      </c>
      <c r="V133" s="224"/>
      <c r="W133" s="196">
        <f t="shared" si="20"/>
        <v>-426804.61850702344</v>
      </c>
      <c r="X133" s="199">
        <f t="shared" si="21"/>
        <v>1.503603505694036</v>
      </c>
      <c r="Y133" s="196">
        <f t="shared" si="22"/>
        <v>562611.91727753042</v>
      </c>
      <c r="Z133" s="196">
        <f t="shared" si="23"/>
        <v>135807.29877050701</v>
      </c>
      <c r="AA133" s="201">
        <f t="shared" si="24"/>
        <v>715622.84328407794</v>
      </c>
      <c r="AB133" s="199">
        <f t="shared" si="25"/>
        <v>0.71562284328407799</v>
      </c>
      <c r="AC133" s="217">
        <f t="shared" si="26"/>
        <v>288818.22477705451</v>
      </c>
      <c r="AD133" s="199">
        <f t="shared" si="27"/>
        <v>0.26256202252459498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29"/>
        <v>208621.78217821766</v>
      </c>
      <c r="Q134" s="196">
        <f t="shared" si="124"/>
        <v>75954.783332712919</v>
      </c>
      <c r="R134" s="196">
        <f t="shared" si="125"/>
        <v>437025.78071450675</v>
      </c>
      <c r="S134" s="196">
        <f t="shared" si="32"/>
        <v>-269773.49215955468</v>
      </c>
      <c r="T134" s="196">
        <f t="shared" si="33"/>
        <v>-160642.81225791466</v>
      </c>
      <c r="U134" s="214">
        <f t="shared" si="19"/>
        <v>0.49962607623092331</v>
      </c>
      <c r="V134" s="224"/>
      <c r="W134" s="196">
        <f t="shared" si="20"/>
        <v>-430416.30441746931</v>
      </c>
      <c r="X134" s="199">
        <f t="shared" si="21"/>
        <v>1.5000536835298368</v>
      </c>
      <c r="Y134" s="196">
        <f t="shared" si="22"/>
        <v>565579.99701067875</v>
      </c>
      <c r="Z134" s="196">
        <f t="shared" si="23"/>
        <v>135163.69259320942</v>
      </c>
      <c r="AA134" s="201">
        <f t="shared" si="24"/>
        <v>721602.34622543736</v>
      </c>
      <c r="AB134" s="199">
        <f t="shared" si="25"/>
        <v>0.7216023462254374</v>
      </c>
      <c r="AC134" s="217">
        <f t="shared" si="26"/>
        <v>291186.04180796805</v>
      </c>
      <c r="AD134" s="199">
        <f t="shared" si="27"/>
        <v>0.26471458346178917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29"/>
        <v>217710.89643564343</v>
      </c>
      <c r="Q135" s="196">
        <f t="shared" si="124"/>
        <v>82569.439677095157</v>
      </c>
      <c r="R135" s="196">
        <f t="shared" si="125"/>
        <v>437936.25109099533</v>
      </c>
      <c r="S135" s="196">
        <f t="shared" si="32"/>
        <v>-272730.88171021949</v>
      </c>
      <c r="T135" s="196">
        <f t="shared" si="33"/>
        <v>-161312.15730898929</v>
      </c>
      <c r="U135" s="214">
        <f t="shared" si="19"/>
        <v>0.51861443162638454</v>
      </c>
      <c r="V135" s="224"/>
      <c r="W135" s="196">
        <f t="shared" si="20"/>
        <v>-434043.03901920875</v>
      </c>
      <c r="X135" s="199">
        <f t="shared" si="21"/>
        <v>1.5105579138146779</v>
      </c>
      <c r="Y135" s="196">
        <f t="shared" si="22"/>
        <v>572816.42855230591</v>
      </c>
      <c r="Z135" s="196">
        <f t="shared" si="23"/>
        <v>138773.38953309713</v>
      </c>
      <c r="AA135" s="201">
        <f t="shared" si="24"/>
        <v>738216.58720373386</v>
      </c>
      <c r="AB135" s="199">
        <f t="shared" si="25"/>
        <v>0.73821658720373384</v>
      </c>
      <c r="AC135" s="217">
        <f t="shared" si="26"/>
        <v>304173.54818452511</v>
      </c>
      <c r="AD135" s="199">
        <f t="shared" si="27"/>
        <v>0.27652140744047737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29"/>
        <v>217283.16297029689</v>
      </c>
      <c r="Q136" s="196">
        <f t="shared" si="124"/>
        <v>81976.042932308352</v>
      </c>
      <c r="R136" s="196">
        <f t="shared" si="125"/>
        <v>438848.61828076828</v>
      </c>
      <c r="S136" s="196">
        <f t="shared" si="32"/>
        <v>-275700.59371734539</v>
      </c>
      <c r="T136" s="196">
        <f t="shared" si="33"/>
        <v>-161984.29129777674</v>
      </c>
      <c r="U136" s="214">
        <f t="shared" si="19"/>
        <v>0.51650346513628143</v>
      </c>
      <c r="V136" s="224"/>
      <c r="W136" s="196">
        <f t="shared" si="20"/>
        <v>-437684.88501512213</v>
      </c>
      <c r="X136" s="199">
        <f t="shared" si="21"/>
        <v>1.4990962761448701</v>
      </c>
      <c r="Y136" s="196">
        <f t="shared" si="22"/>
        <v>573392.8876287454</v>
      </c>
      <c r="Z136" s="196">
        <f t="shared" si="23"/>
        <v>135708.00261362328</v>
      </c>
      <c r="AA136" s="201">
        <f t="shared" si="24"/>
        <v>738107.82418337348</v>
      </c>
      <c r="AB136" s="199">
        <f t="shared" si="25"/>
        <v>0.73810782418337351</v>
      </c>
      <c r="AC136" s="217">
        <f t="shared" si="26"/>
        <v>300422.93916825135</v>
      </c>
      <c r="AD136" s="199">
        <f t="shared" si="27"/>
        <v>0.27311176288022848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21" t="s">
        <v>226</v>
      </c>
      <c r="B137" s="222">
        <v>43.889999000000003</v>
      </c>
      <c r="C137" s="223">
        <v>46.299999</v>
      </c>
      <c r="D137" s="223">
        <v>43.32</v>
      </c>
      <c r="E137" s="223">
        <v>45.75</v>
      </c>
      <c r="F137" s="223">
        <v>40.13147</v>
      </c>
      <c r="G137" s="223">
        <v>1524036700</v>
      </c>
      <c r="H137" s="226" t="s">
        <v>226</v>
      </c>
      <c r="I137" s="223">
        <v>1.7053130000000001</v>
      </c>
      <c r="J137" s="223">
        <v>1.900625</v>
      </c>
      <c r="K137" s="223">
        <v>1.657813</v>
      </c>
      <c r="L137" s="223">
        <v>1.8587499999999999</v>
      </c>
      <c r="M137" s="223">
        <v>1.82646</v>
      </c>
      <c r="N137" s="223">
        <v>4159523200</v>
      </c>
      <c r="O137" s="223"/>
      <c r="P137" s="196">
        <f t="shared" si="29"/>
        <v>231611.88118811863</v>
      </c>
      <c r="Q137" s="196">
        <f t="shared" si="124"/>
        <v>92587.372956731488</v>
      </c>
      <c r="R137" s="196">
        <f t="shared" si="125"/>
        <v>439762.88623551995</v>
      </c>
      <c r="S137" s="196">
        <f t="shared" si="32"/>
        <v>-278682.67952450097</v>
      </c>
      <c r="T137" s="196">
        <f t="shared" si="33"/>
        <v>-162659.22584485082</v>
      </c>
      <c r="U137" s="214">
        <f t="shared" si="19"/>
        <v>0.54555926932984822</v>
      </c>
      <c r="V137" s="199">
        <f>(E137-B126)/B126</f>
        <v>0.53781512605042014</v>
      </c>
      <c r="W137" s="196">
        <f t="shared" si="20"/>
        <v>-441341.90536935179</v>
      </c>
      <c r="X137" s="199">
        <f t="shared" si="21"/>
        <v>1.5212123735718595</v>
      </c>
      <c r="Y137" s="196">
        <f t="shared" si="22"/>
        <v>584300.68761778215</v>
      </c>
      <c r="Z137" s="196">
        <f t="shared" si="23"/>
        <v>142958.78224843036</v>
      </c>
      <c r="AA137" s="201">
        <f t="shared" si="24"/>
        <v>763962.14038037008</v>
      </c>
      <c r="AB137" s="199">
        <f t="shared" si="25"/>
        <v>0.76396214038037014</v>
      </c>
      <c r="AC137" s="217">
        <f t="shared" si="26"/>
        <v>322620.23501101829</v>
      </c>
      <c r="AD137" s="199">
        <f t="shared" si="27"/>
        <v>0.29329112273728936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29"/>
        <v>227922.7776237622</v>
      </c>
      <c r="Q138" s="196">
        <f>(Q126+(Q137-Q126)*(1-$Q$3))*K138/K137</f>
        <v>64765.753168287636</v>
      </c>
      <c r="R138" s="196">
        <f>R137*(1+($S$5/2/12))+(Q137-Q126)*($Q$3)</f>
        <v>466343.48208948364</v>
      </c>
      <c r="S138" s="196">
        <f t="shared" si="32"/>
        <v>-281677.19068918639</v>
      </c>
      <c r="T138" s="196">
        <f t="shared" si="33"/>
        <v>-163336.97261920437</v>
      </c>
      <c r="U138" s="214">
        <f t="shared" si="19"/>
        <v>0.47093439788306718</v>
      </c>
      <c r="V138" s="224"/>
      <c r="W138" s="196">
        <f t="shared" si="20"/>
        <v>-445014.16330839077</v>
      </c>
      <c r="X138" s="199">
        <f t="shared" si="21"/>
        <v>1.5600992439247952</v>
      </c>
      <c r="Y138" s="196">
        <f t="shared" si="22"/>
        <v>607235.68714253779</v>
      </c>
      <c r="Z138" s="196">
        <f t="shared" si="23"/>
        <v>162221.52383414702</v>
      </c>
      <c r="AA138" s="201">
        <f t="shared" si="24"/>
        <v>759032.01288153348</v>
      </c>
      <c r="AB138" s="199">
        <f t="shared" si="25"/>
        <v>0.75903201288153344</v>
      </c>
      <c r="AC138" s="217">
        <f t="shared" si="26"/>
        <v>314017.84957314271</v>
      </c>
      <c r="AD138" s="199">
        <f t="shared" si="27"/>
        <v>0.28547077233922064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29"/>
        <v>225196.03425742558</v>
      </c>
      <c r="Q139" s="196">
        <f t="shared" ref="Q139:Q149" si="126">Q138*K139/K138</f>
        <v>63138.42972973991</v>
      </c>
      <c r="R139" s="196">
        <f t="shared" ref="R139:R149" si="127">R138*(1+$S$5/2/12)</f>
        <v>467315.03101050347</v>
      </c>
      <c r="S139" s="196">
        <f t="shared" si="32"/>
        <v>-284684.17898372462</v>
      </c>
      <c r="T139" s="196">
        <f t="shared" si="33"/>
        <v>-164017.54333845107</v>
      </c>
      <c r="U139" s="214">
        <f t="shared" si="19"/>
        <v>0.46512688229612276</v>
      </c>
      <c r="V139" s="224"/>
      <c r="W139" s="196">
        <f t="shared" si="20"/>
        <v>-448701.72232217569</v>
      </c>
      <c r="X139" s="199">
        <f t="shared" si="21"/>
        <v>1.5433661847428659</v>
      </c>
      <c r="Y139" s="196">
        <f t="shared" si="22"/>
        <v>606259.6537502812</v>
      </c>
      <c r="Z139" s="196">
        <f t="shared" si="23"/>
        <v>157557.93142810551</v>
      </c>
      <c r="AA139" s="201">
        <f t="shared" si="24"/>
        <v>755649.49499766901</v>
      </c>
      <c r="AB139" s="199">
        <f t="shared" si="25"/>
        <v>0.75564949499766898</v>
      </c>
      <c r="AC139" s="217">
        <f t="shared" si="26"/>
        <v>306947.77267549332</v>
      </c>
      <c r="AD139" s="199">
        <f t="shared" si="27"/>
        <v>0.27904342970499391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29"/>
        <v>240326.73801980179</v>
      </c>
      <c r="Q140" s="196">
        <f t="shared" si="126"/>
        <v>71779.730332597712</v>
      </c>
      <c r="R140" s="196">
        <f t="shared" si="127"/>
        <v>468288.60399177542</v>
      </c>
      <c r="S140" s="196">
        <f t="shared" si="32"/>
        <v>-287703.6963961568</v>
      </c>
      <c r="T140" s="196">
        <f t="shared" si="33"/>
        <v>-164700.94976902794</v>
      </c>
      <c r="U140" s="214">
        <f t="shared" si="19"/>
        <v>0.49191263795639806</v>
      </c>
      <c r="V140" s="224"/>
      <c r="W140" s="196">
        <f t="shared" si="20"/>
        <v>-452404.64616518473</v>
      </c>
      <c r="X140" s="199">
        <f t="shared" si="21"/>
        <v>1.5663308235628581</v>
      </c>
      <c r="Y140" s="196">
        <f t="shared" si="22"/>
        <v>617785.77644596563</v>
      </c>
      <c r="Z140" s="196">
        <f t="shared" si="23"/>
        <v>165381.1302807809</v>
      </c>
      <c r="AA140" s="201">
        <f t="shared" si="24"/>
        <v>780395.07234417496</v>
      </c>
      <c r="AB140" s="199">
        <f t="shared" si="25"/>
        <v>0.78039507234417493</v>
      </c>
      <c r="AC140" s="217">
        <f t="shared" si="26"/>
        <v>327990.42617899022</v>
      </c>
      <c r="AD140" s="199">
        <f t="shared" si="27"/>
        <v>0.29817311470817293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29"/>
        <v>255510.89643564337</v>
      </c>
      <c r="Q141" s="196">
        <f t="shared" si="126"/>
        <v>81177.975314206473</v>
      </c>
      <c r="R141" s="196">
        <f t="shared" si="127"/>
        <v>469264.20525009168</v>
      </c>
      <c r="S141" s="196">
        <f t="shared" si="32"/>
        <v>-290735.79513114074</v>
      </c>
      <c r="T141" s="196">
        <f t="shared" si="33"/>
        <v>-165387.20372639888</v>
      </c>
      <c r="U141" s="214">
        <f t="shared" si="19"/>
        <v>0.51847540382811463</v>
      </c>
      <c r="V141" s="224"/>
      <c r="W141" s="196">
        <f t="shared" si="20"/>
        <v>-456122.99885753961</v>
      </c>
      <c r="X141" s="199">
        <f t="shared" si="21"/>
        <v>1.5889904773517094</v>
      </c>
      <c r="Y141" s="196">
        <f t="shared" si="22"/>
        <v>629351.26454503834</v>
      </c>
      <c r="Z141" s="196">
        <f t="shared" si="23"/>
        <v>173228.26568749873</v>
      </c>
      <c r="AA141" s="201">
        <f t="shared" si="24"/>
        <v>805953.07699994161</v>
      </c>
      <c r="AB141" s="199">
        <f t="shared" si="25"/>
        <v>0.80595307699994156</v>
      </c>
      <c r="AC141" s="217">
        <f t="shared" si="26"/>
        <v>349830.078142402</v>
      </c>
      <c r="AD141" s="199">
        <f t="shared" si="27"/>
        <v>0.31802734376581998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29"/>
        <v>227976.23227722759</v>
      </c>
      <c r="Q142" s="196">
        <f t="shared" si="126"/>
        <v>60728.931778756669</v>
      </c>
      <c r="R142" s="196">
        <f t="shared" si="127"/>
        <v>470241.8390110294</v>
      </c>
      <c r="S142" s="196">
        <f t="shared" si="32"/>
        <v>-293780.52761085378</v>
      </c>
      <c r="T142" s="196">
        <f t="shared" si="33"/>
        <v>-166076.31707525888</v>
      </c>
      <c r="U142" s="214">
        <f t="shared" si="19"/>
        <v>0.46041962669676229</v>
      </c>
      <c r="V142" s="224"/>
      <c r="W142" s="196">
        <f t="shared" si="20"/>
        <v>-459856.84468611266</v>
      </c>
      <c r="X142" s="199">
        <f t="shared" si="21"/>
        <v>1.5183378900554239</v>
      </c>
      <c r="Y142" s="196">
        <f t="shared" si="22"/>
        <v>611015.52804464754</v>
      </c>
      <c r="Z142" s="196">
        <f t="shared" si="23"/>
        <v>151158.68335853488</v>
      </c>
      <c r="AA142" s="201">
        <f t="shared" si="24"/>
        <v>758947.00306701357</v>
      </c>
      <c r="AB142" s="199">
        <f t="shared" si="25"/>
        <v>0.75894700306701357</v>
      </c>
      <c r="AC142" s="217">
        <f t="shared" si="26"/>
        <v>299090.15838090092</v>
      </c>
      <c r="AD142" s="199">
        <f t="shared" si="27"/>
        <v>0.27190014398263718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29"/>
        <v>227976.23227722759</v>
      </c>
      <c r="Q143" s="196">
        <f t="shared" si="126"/>
        <v>63516.881735008443</v>
      </c>
      <c r="R143" s="196">
        <f t="shared" si="127"/>
        <v>471221.50950896909</v>
      </c>
      <c r="S143" s="196">
        <f t="shared" si="32"/>
        <v>-296837.94647589896</v>
      </c>
      <c r="T143" s="196">
        <f t="shared" si="33"/>
        <v>-166768.30172973912</v>
      </c>
      <c r="U143" s="214">
        <f t="shared" si="19"/>
        <v>0.46545586619052737</v>
      </c>
      <c r="V143" s="224"/>
      <c r="W143" s="196">
        <f t="shared" si="20"/>
        <v>-463606.24820563808</v>
      </c>
      <c r="X143" s="199">
        <f t="shared" si="21"/>
        <v>1.5081715237713087</v>
      </c>
      <c r="Y143" s="196">
        <f t="shared" si="22"/>
        <v>611956.0117226697</v>
      </c>
      <c r="Z143" s="196">
        <f t="shared" si="23"/>
        <v>148349.76351703162</v>
      </c>
      <c r="AA143" s="201">
        <f t="shared" si="24"/>
        <v>762714.62352120504</v>
      </c>
      <c r="AB143" s="199">
        <f t="shared" si="25"/>
        <v>0.762714623521205</v>
      </c>
      <c r="AC143" s="217">
        <f t="shared" si="26"/>
        <v>299108.37531556695</v>
      </c>
      <c r="AD143" s="199">
        <f t="shared" si="27"/>
        <v>0.2719167048323336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29"/>
        <v>223324.7524752474</v>
      </c>
      <c r="Q144" s="196">
        <f t="shared" si="126"/>
        <v>60981.233115602357</v>
      </c>
      <c r="R144" s="196">
        <f t="shared" si="127"/>
        <v>472203.22098711284</v>
      </c>
      <c r="S144" s="196">
        <f t="shared" si="32"/>
        <v>-299908.10458621517</v>
      </c>
      <c r="T144" s="196">
        <f t="shared" si="33"/>
        <v>-167463.16965361303</v>
      </c>
      <c r="U144" s="214">
        <f t="shared" si="19"/>
        <v>0.45642170075939226</v>
      </c>
      <c r="V144" s="224"/>
      <c r="W144" s="196">
        <f t="shared" si="20"/>
        <v>-467371.27423982823</v>
      </c>
      <c r="X144" s="199">
        <f t="shared" si="21"/>
        <v>1.4881701375285101</v>
      </c>
      <c r="Y144" s="196">
        <f t="shared" si="22"/>
        <v>609642.41888030153</v>
      </c>
      <c r="Z144" s="196">
        <f t="shared" si="23"/>
        <v>142271.14464047333</v>
      </c>
      <c r="AA144" s="201">
        <f t="shared" si="24"/>
        <v>756509.20657796261</v>
      </c>
      <c r="AB144" s="199">
        <f t="shared" si="25"/>
        <v>0.75650920657796261</v>
      </c>
      <c r="AC144" s="217">
        <f t="shared" si="26"/>
        <v>289137.93233813439</v>
      </c>
      <c r="AD144" s="199">
        <f t="shared" si="27"/>
        <v>0.26285266576194033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29"/>
        <v>229740.59940594045</v>
      </c>
      <c r="Q145" s="196">
        <f t="shared" si="126"/>
        <v>64046.71454238439</v>
      </c>
      <c r="R145" s="196">
        <f t="shared" si="127"/>
        <v>473186.97769750271</v>
      </c>
      <c r="S145" s="196">
        <f t="shared" si="32"/>
        <v>-302991.05502199102</v>
      </c>
      <c r="T145" s="196">
        <f t="shared" si="33"/>
        <v>-168160.93286050309</v>
      </c>
      <c r="U145" s="214">
        <f t="shared" si="19"/>
        <v>0.46655283285029514</v>
      </c>
      <c r="V145" s="224"/>
      <c r="W145" s="196">
        <f t="shared" si="20"/>
        <v>-471151.98788249411</v>
      </c>
      <c r="X145" s="199">
        <f t="shared" si="21"/>
        <v>1.4919338030655922</v>
      </c>
      <c r="Y145" s="196">
        <f t="shared" si="22"/>
        <v>615077.91817376087</v>
      </c>
      <c r="Z145" s="196">
        <f t="shared" si="23"/>
        <v>143925.93029126676</v>
      </c>
      <c r="AA145" s="201">
        <f t="shared" si="24"/>
        <v>766974.29164582747</v>
      </c>
      <c r="AB145" s="199">
        <f t="shared" si="25"/>
        <v>0.76697429164582742</v>
      </c>
      <c r="AC145" s="217">
        <f t="shared" si="26"/>
        <v>295822.30376333336</v>
      </c>
      <c r="AD145" s="199">
        <f t="shared" si="27"/>
        <v>0.26892936705757581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29"/>
        <v>235621.78217821763</v>
      </c>
      <c r="Q146" s="196">
        <f t="shared" si="126"/>
        <v>67351.862055062884</v>
      </c>
      <c r="R146" s="196">
        <f t="shared" si="127"/>
        <v>474172.78390103922</v>
      </c>
      <c r="S146" s="196">
        <f t="shared" si="32"/>
        <v>-306086.85108458262</v>
      </c>
      <c r="T146" s="196">
        <f t="shared" si="33"/>
        <v>-168861.60341408852</v>
      </c>
      <c r="U146" s="214">
        <f t="shared" si="19"/>
        <v>0.47651960156000023</v>
      </c>
      <c r="V146" s="224"/>
      <c r="W146" s="196">
        <f t="shared" si="20"/>
        <v>-474948.45449867111</v>
      </c>
      <c r="X146" s="199">
        <f t="shared" si="21"/>
        <v>1.4944665244325852</v>
      </c>
      <c r="Y146" s="196">
        <f t="shared" si="22"/>
        <v>620141.12006975</v>
      </c>
      <c r="Z146" s="196">
        <f t="shared" si="23"/>
        <v>145192.66557107886</v>
      </c>
      <c r="AA146" s="201">
        <f t="shared" si="24"/>
        <v>777146.42813431972</v>
      </c>
      <c r="AB146" s="199">
        <f t="shared" si="25"/>
        <v>0.77714642813431967</v>
      </c>
      <c r="AC146" s="217">
        <f t="shared" si="26"/>
        <v>302197.97363564861</v>
      </c>
      <c r="AD146" s="199">
        <f t="shared" si="27"/>
        <v>0.27472543057786236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29"/>
        <v>257702.97564356413</v>
      </c>
      <c r="Q147" s="196">
        <f t="shared" si="126"/>
        <v>80685.967523250452</v>
      </c>
      <c r="R147" s="196">
        <f t="shared" si="127"/>
        <v>475160.64386749978</v>
      </c>
      <c r="S147" s="196">
        <f t="shared" si="32"/>
        <v>-309195.54629743501</v>
      </c>
      <c r="T147" s="196">
        <f t="shared" si="33"/>
        <v>-169565.19342831388</v>
      </c>
      <c r="U147" s="214">
        <f t="shared" si="19"/>
        <v>0.51511907493893061</v>
      </c>
      <c r="V147" s="224"/>
      <c r="W147" s="196">
        <f t="shared" si="20"/>
        <v>-478760.73972574889</v>
      </c>
      <c r="X147" s="199">
        <f t="shared" si="21"/>
        <v>1.530751289111288</v>
      </c>
      <c r="Y147" s="196">
        <f t="shared" si="22"/>
        <v>636546.30106329464</v>
      </c>
      <c r="Z147" s="196">
        <f t="shared" si="23"/>
        <v>157785.56133754575</v>
      </c>
      <c r="AA147" s="201">
        <f t="shared" si="24"/>
        <v>813549.58703431441</v>
      </c>
      <c r="AB147" s="199">
        <f t="shared" si="25"/>
        <v>0.81354958703431446</v>
      </c>
      <c r="AC147" s="217">
        <f t="shared" si="26"/>
        <v>334788.84730856551</v>
      </c>
      <c r="AD147" s="199">
        <f t="shared" si="27"/>
        <v>0.30435349755324137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29"/>
        <v>271871.27643564332</v>
      </c>
      <c r="Q148" s="196">
        <f t="shared" si="126"/>
        <v>90790.656248027124</v>
      </c>
      <c r="R148" s="196">
        <f t="shared" si="127"/>
        <v>476150.56187555712</v>
      </c>
      <c r="S148" s="196">
        <f t="shared" si="32"/>
        <v>-312317.19440700766</v>
      </c>
      <c r="T148" s="196">
        <f t="shared" si="33"/>
        <v>-170271.71506759853</v>
      </c>
      <c r="U148" s="214">
        <f t="shared" si="19"/>
        <v>0.54058873928669149</v>
      </c>
      <c r="V148" s="224"/>
      <c r="W148" s="196">
        <f t="shared" si="20"/>
        <v>-482588.90947460616</v>
      </c>
      <c r="X148" s="199">
        <f t="shared" si="21"/>
        <v>1.5500187087299018</v>
      </c>
      <c r="Y148" s="196">
        <f t="shared" si="22"/>
        <v>647414.43290548516</v>
      </c>
      <c r="Z148" s="196">
        <f t="shared" si="23"/>
        <v>164825.52343087897</v>
      </c>
      <c r="AA148" s="201">
        <f t="shared" si="24"/>
        <v>838812.49455922749</v>
      </c>
      <c r="AB148" s="199">
        <f t="shared" si="25"/>
        <v>0.83881249455922746</v>
      </c>
      <c r="AC148" s="217">
        <f t="shared" si="26"/>
        <v>356223.58508462133</v>
      </c>
      <c r="AD148" s="199">
        <f t="shared" si="27"/>
        <v>0.3238396228042012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21" t="s">
        <v>238</v>
      </c>
      <c r="B149" s="222">
        <v>52.860000999999997</v>
      </c>
      <c r="C149" s="223">
        <v>54.959999000000003</v>
      </c>
      <c r="D149" s="223">
        <v>52.84</v>
      </c>
      <c r="E149" s="223">
        <v>54.459999000000003</v>
      </c>
      <c r="F149" s="223">
        <v>48.200367</v>
      </c>
      <c r="G149" s="223">
        <v>1006766900</v>
      </c>
      <c r="H149" s="226" t="s">
        <v>238</v>
      </c>
      <c r="I149" s="223">
        <v>2.3915630000000001</v>
      </c>
      <c r="J149" s="223">
        <v>2.5915629999999998</v>
      </c>
      <c r="K149" s="223">
        <v>2.3884379999999998</v>
      </c>
      <c r="L149" s="223">
        <v>2.5446879999999998</v>
      </c>
      <c r="M149" s="223">
        <v>2.5004819999999999</v>
      </c>
      <c r="N149" s="223">
        <v>2348400000</v>
      </c>
      <c r="O149" s="223"/>
      <c r="P149" s="196">
        <f t="shared" si="29"/>
        <v>282510.89108910866</v>
      </c>
      <c r="Q149" s="196">
        <f t="shared" si="126"/>
        <v>96416.976059685927</v>
      </c>
      <c r="R149" s="196">
        <f t="shared" si="127"/>
        <v>477142.54221279791</v>
      </c>
      <c r="S149" s="196">
        <f t="shared" si="32"/>
        <v>-315451.84938370349</v>
      </c>
      <c r="T149" s="196">
        <f t="shared" si="33"/>
        <v>-170981.18054704685</v>
      </c>
      <c r="U149" s="214">
        <f t="shared" si="19"/>
        <v>0.5552637236497463</v>
      </c>
      <c r="V149" s="199">
        <f>(E149-B138)/B138</f>
        <v>0.17548017804963623</v>
      </c>
      <c r="W149" s="196">
        <f t="shared" si="20"/>
        <v>-486433.02993075037</v>
      </c>
      <c r="X149" s="199">
        <f t="shared" si="21"/>
        <v>1.5616814372372132</v>
      </c>
      <c r="Y149" s="196">
        <f t="shared" si="22"/>
        <v>655814.46428666206</v>
      </c>
      <c r="Z149" s="196">
        <f t="shared" si="23"/>
        <v>169381.43435591171</v>
      </c>
      <c r="AA149" s="201">
        <f t="shared" si="24"/>
        <v>856070.40936159249</v>
      </c>
      <c r="AB149" s="199">
        <f t="shared" si="25"/>
        <v>0.85607040936159251</v>
      </c>
      <c r="AC149" s="217">
        <f t="shared" si="26"/>
        <v>369637.37943084224</v>
      </c>
      <c r="AD149" s="199">
        <f t="shared" si="27"/>
        <v>0.33603398130076567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29"/>
        <v>293631.67247524724</v>
      </c>
      <c r="Q150" s="196">
        <f>(Q138+(Q149-Q138)*(1-$Q$3))*K150/K149</f>
        <v>87276.555568973316</v>
      </c>
      <c r="R150" s="196">
        <f>R149*(1+($S$5/2/12))+(Q149-Q138)*($Q$3)</f>
        <v>493962.20062144042</v>
      </c>
      <c r="S150" s="196">
        <f t="shared" si="32"/>
        <v>-318599.56542280223</v>
      </c>
      <c r="T150" s="196">
        <f t="shared" si="33"/>
        <v>-171693.60213265955</v>
      </c>
      <c r="U150" s="214">
        <f t="shared" si="19"/>
        <v>0.5351475695975485</v>
      </c>
      <c r="V150" s="224"/>
      <c r="W150" s="196">
        <f t="shared" si="20"/>
        <v>-490293.16755546175</v>
      </c>
      <c r="X150" s="199">
        <f t="shared" si="21"/>
        <v>1.6063733399009592</v>
      </c>
      <c r="Y150" s="196">
        <f t="shared" si="22"/>
        <v>679745.88332925586</v>
      </c>
      <c r="Z150" s="196">
        <f t="shared" si="23"/>
        <v>189452.71577379407</v>
      </c>
      <c r="AA150" s="201">
        <f t="shared" si="24"/>
        <v>874870.42866566102</v>
      </c>
      <c r="AB150" s="199">
        <f t="shared" si="25"/>
        <v>0.874870428665661</v>
      </c>
      <c r="AC150" s="217">
        <f t="shared" si="26"/>
        <v>384577.26111019927</v>
      </c>
      <c r="AD150" s="199">
        <f t="shared" si="27"/>
        <v>0.34961569191836295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29"/>
        <v>300100.99544554425</v>
      </c>
      <c r="Q151" s="196">
        <f t="shared" ref="Q151:Q161" si="128">Q150*K151/K150</f>
        <v>90724.578827609075</v>
      </c>
      <c r="R151" s="196">
        <f t="shared" ref="R151:R161" si="129">R150*(1+$S$5/2/12)</f>
        <v>494991.28853940184</v>
      </c>
      <c r="S151" s="196">
        <f t="shared" si="32"/>
        <v>-321760.39694539719</v>
      </c>
      <c r="T151" s="196">
        <f t="shared" si="33"/>
        <v>-172408.99214154563</v>
      </c>
      <c r="U151" s="214">
        <f t="shared" si="19"/>
        <v>0.54362269823109211</v>
      </c>
      <c r="V151" s="224"/>
      <c r="W151" s="196">
        <f t="shared" si="20"/>
        <v>-494169.38908694283</v>
      </c>
      <c r="X151" s="199">
        <f t="shared" si="21"/>
        <v>1.6089468541424765</v>
      </c>
      <c r="Y151" s="196">
        <f t="shared" si="22"/>
        <v>685262.33380970673</v>
      </c>
      <c r="Z151" s="196">
        <f t="shared" si="23"/>
        <v>191092.9447227639</v>
      </c>
      <c r="AA151" s="201">
        <f t="shared" si="24"/>
        <v>885816.86281255516</v>
      </c>
      <c r="AB151" s="199">
        <f t="shared" si="25"/>
        <v>0.88581686281255512</v>
      </c>
      <c r="AC151" s="217">
        <f t="shared" si="26"/>
        <v>391647.47372561239</v>
      </c>
      <c r="AD151" s="199">
        <f t="shared" si="27"/>
        <v>0.3560431579323749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29"/>
        <v>287483.1683168314</v>
      </c>
      <c r="Q152" s="196">
        <f t="shared" si="128"/>
        <v>83027.119210668738</v>
      </c>
      <c r="R152" s="196">
        <f t="shared" si="129"/>
        <v>496022.52039052563</v>
      </c>
      <c r="S152" s="196">
        <f t="shared" si="32"/>
        <v>-324934.39859933633</v>
      </c>
      <c r="T152" s="196">
        <f t="shared" si="33"/>
        <v>-173127.3629421354</v>
      </c>
      <c r="U152" s="214">
        <f t="shared" si="19"/>
        <v>0.523393231732172</v>
      </c>
      <c r="V152" s="224"/>
      <c r="W152" s="196">
        <f t="shared" si="20"/>
        <v>-498061.7615414717</v>
      </c>
      <c r="X152" s="199">
        <f t="shared" si="21"/>
        <v>1.5731095000797757</v>
      </c>
      <c r="Y152" s="196">
        <f t="shared" si="22"/>
        <v>677419.83739668655</v>
      </c>
      <c r="Z152" s="196">
        <f t="shared" si="23"/>
        <v>179358.07585521482</v>
      </c>
      <c r="AA152" s="201">
        <f t="shared" si="24"/>
        <v>866532.80791802576</v>
      </c>
      <c r="AB152" s="199">
        <f t="shared" si="25"/>
        <v>0.86653280791802578</v>
      </c>
      <c r="AC152" s="217">
        <f t="shared" si="26"/>
        <v>368471.04637655406</v>
      </c>
      <c r="AD152" s="199">
        <f t="shared" si="27"/>
        <v>0.33497367852414006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29"/>
        <v>295770.29702970263</v>
      </c>
      <c r="Q153" s="196">
        <f t="shared" si="128"/>
        <v>87930.312413151813</v>
      </c>
      <c r="R153" s="196">
        <f t="shared" si="129"/>
        <v>497055.90064133931</v>
      </c>
      <c r="S153" s="196">
        <f t="shared" si="32"/>
        <v>-328121.62526016688</v>
      </c>
      <c r="T153" s="196">
        <f t="shared" si="33"/>
        <v>-173848.72695439428</v>
      </c>
      <c r="U153" s="214">
        <f t="shared" si="19"/>
        <v>0.5354838896517744</v>
      </c>
      <c r="V153" s="224"/>
      <c r="W153" s="196">
        <f t="shared" si="20"/>
        <v>-501970.35221456119</v>
      </c>
      <c r="X153" s="199">
        <f t="shared" si="21"/>
        <v>1.5794283351064484</v>
      </c>
      <c r="Y153" s="196">
        <f t="shared" si="22"/>
        <v>684212.87253647752</v>
      </c>
      <c r="Z153" s="196">
        <f t="shared" si="23"/>
        <v>182242.52032191635</v>
      </c>
      <c r="AA153" s="201">
        <f t="shared" si="24"/>
        <v>880756.51008419367</v>
      </c>
      <c r="AB153" s="199">
        <f t="shared" si="25"/>
        <v>0.88075651008419364</v>
      </c>
      <c r="AC153" s="217">
        <f t="shared" si="26"/>
        <v>378786.15786963259</v>
      </c>
      <c r="AD153" s="199">
        <f t="shared" si="27"/>
        <v>0.34435105260875692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29"/>
        <v>301918.81722772244</v>
      </c>
      <c r="Q154" s="196">
        <f t="shared" si="128"/>
        <v>91388.897008160624</v>
      </c>
      <c r="R154" s="196">
        <f t="shared" si="129"/>
        <v>498091.43376767548</v>
      </c>
      <c r="S154" s="196">
        <f t="shared" si="32"/>
        <v>-331322.13203208422</v>
      </c>
      <c r="T154" s="196">
        <f t="shared" si="33"/>
        <v>-174573.09665003759</v>
      </c>
      <c r="U154" s="214">
        <f t="shared" si="19"/>
        <v>0.54374812038984432</v>
      </c>
      <c r="V154" s="224"/>
      <c r="W154" s="196">
        <f t="shared" si="20"/>
        <v>-505895.22868212184</v>
      </c>
      <c r="X154" s="199">
        <f t="shared" si="21"/>
        <v>1.5813753631941894</v>
      </c>
      <c r="Y154" s="196">
        <f t="shared" si="22"/>
        <v>689510.94847637415</v>
      </c>
      <c r="Z154" s="196">
        <f t="shared" si="23"/>
        <v>183615.71979425233</v>
      </c>
      <c r="AA154" s="201">
        <f t="shared" si="24"/>
        <v>891399.14800355863</v>
      </c>
      <c r="AB154" s="199">
        <f t="shared" si="25"/>
        <v>0.89139914800355868</v>
      </c>
      <c r="AC154" s="217">
        <f t="shared" si="26"/>
        <v>385503.91932143678</v>
      </c>
      <c r="AD154" s="199">
        <f t="shared" si="27"/>
        <v>0.35045810847403341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29"/>
        <v>286681.18277227686</v>
      </c>
      <c r="Q155" s="196">
        <f t="shared" si="128"/>
        <v>82162.473061916535</v>
      </c>
      <c r="R155" s="196">
        <f t="shared" si="129"/>
        <v>499129.12425469153</v>
      </c>
      <c r="S155" s="196">
        <f t="shared" si="32"/>
        <v>-334535.97424888454</v>
      </c>
      <c r="T155" s="196">
        <f t="shared" si="33"/>
        <v>-175300.48455274609</v>
      </c>
      <c r="U155" s="214">
        <f t="shared" si="19"/>
        <v>0.51960860898186756</v>
      </c>
      <c r="V155" s="224"/>
      <c r="W155" s="196">
        <f t="shared" si="20"/>
        <v>-509836.45880163065</v>
      </c>
      <c r="X155" s="199">
        <f t="shared" si="21"/>
        <v>1.5412987703429715</v>
      </c>
      <c r="Y155" s="196">
        <f t="shared" si="22"/>
        <v>679840.78722509765</v>
      </c>
      <c r="Z155" s="196">
        <f t="shared" si="23"/>
        <v>170004.32842346703</v>
      </c>
      <c r="AA155" s="201">
        <f t="shared" si="24"/>
        <v>867972.78008888499</v>
      </c>
      <c r="AB155" s="199">
        <f t="shared" si="25"/>
        <v>0.86797278008888501</v>
      </c>
      <c r="AC155" s="217">
        <f t="shared" si="26"/>
        <v>358136.32128725445</v>
      </c>
      <c r="AD155" s="199">
        <f t="shared" si="27"/>
        <v>0.32557847389750405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29"/>
        <v>304057.4203960392</v>
      </c>
      <c r="Q156" s="196">
        <f t="shared" si="128"/>
        <v>92580.404707857684</v>
      </c>
      <c r="R156" s="196">
        <f t="shared" si="129"/>
        <v>500168.97659688885</v>
      </c>
      <c r="S156" s="196">
        <f t="shared" si="32"/>
        <v>-337763.20747492154</v>
      </c>
      <c r="T156" s="196">
        <f t="shared" si="33"/>
        <v>-176030.90323838251</v>
      </c>
      <c r="U156" s="214">
        <f t="shared" si="19"/>
        <v>0.54551128390636283</v>
      </c>
      <c r="V156" s="224"/>
      <c r="W156" s="196">
        <f t="shared" si="20"/>
        <v>-513794.11071330402</v>
      </c>
      <c r="X156" s="199">
        <f t="shared" si="21"/>
        <v>1.5652697845765786</v>
      </c>
      <c r="Y156" s="196">
        <f t="shared" si="22"/>
        <v>693002.41181024071</v>
      </c>
      <c r="Z156" s="196">
        <f t="shared" si="23"/>
        <v>179208.30109693666</v>
      </c>
      <c r="AA156" s="201">
        <f t="shared" si="24"/>
        <v>896806.80170078576</v>
      </c>
      <c r="AB156" s="199">
        <f t="shared" si="25"/>
        <v>0.89680680170078575</v>
      </c>
      <c r="AC156" s="217">
        <f t="shared" si="26"/>
        <v>383012.69098748162</v>
      </c>
      <c r="AD156" s="199">
        <f t="shared" si="27"/>
        <v>0.3481933554431651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29"/>
        <v>266952.47524752439</v>
      </c>
      <c r="Q157" s="196">
        <f t="shared" si="128"/>
        <v>70205.049492587292</v>
      </c>
      <c r="R157" s="196">
        <f t="shared" si="129"/>
        <v>501210.99529813242</v>
      </c>
      <c r="S157" s="196">
        <f t="shared" si="32"/>
        <v>-341003.887506067</v>
      </c>
      <c r="T157" s="196">
        <f t="shared" si="33"/>
        <v>-176764.36533520909</v>
      </c>
      <c r="U157" s="214">
        <f t="shared" si="19"/>
        <v>0.485899177385759</v>
      </c>
      <c r="V157" s="224"/>
      <c r="W157" s="196">
        <f t="shared" si="20"/>
        <v>-517768.25284127612</v>
      </c>
      <c r="X157" s="199">
        <f t="shared" si="21"/>
        <v>1.4836048103187591</v>
      </c>
      <c r="Y157" s="196">
        <f t="shared" si="22"/>
        <v>668029.28815947415</v>
      </c>
      <c r="Z157" s="196">
        <f t="shared" si="23"/>
        <v>150261.03531819806</v>
      </c>
      <c r="AA157" s="201">
        <f t="shared" si="24"/>
        <v>838368.52003824408</v>
      </c>
      <c r="AB157" s="199">
        <f t="shared" si="25"/>
        <v>0.83836852003824414</v>
      </c>
      <c r="AC157" s="217">
        <f t="shared" si="26"/>
        <v>320600.26719696796</v>
      </c>
      <c r="AD157" s="199">
        <f t="shared" si="27"/>
        <v>0.29145478836087996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29"/>
        <v>277538.61386138573</v>
      </c>
      <c r="Q158" s="196">
        <f t="shared" si="128"/>
        <v>75298.043069186693</v>
      </c>
      <c r="R158" s="196">
        <f t="shared" si="129"/>
        <v>502255.18487167027</v>
      </c>
      <c r="S158" s="196">
        <f t="shared" si="32"/>
        <v>-344258.07037067559</v>
      </c>
      <c r="T158" s="196">
        <f t="shared" si="33"/>
        <v>-177500.8835241058</v>
      </c>
      <c r="U158" s="214">
        <f t="shared" si="19"/>
        <v>0.50068855656182709</v>
      </c>
      <c r="V158" s="224"/>
      <c r="W158" s="196">
        <f t="shared" si="20"/>
        <v>-521758.95389478141</v>
      </c>
      <c r="X158" s="199">
        <f t="shared" si="21"/>
        <v>1.4945479956062437</v>
      </c>
      <c r="Y158" s="196">
        <f t="shared" si="22"/>
        <v>676442.00717977341</v>
      </c>
      <c r="Z158" s="196">
        <f t="shared" si="23"/>
        <v>154683.05328499203</v>
      </c>
      <c r="AA158" s="201">
        <f t="shared" si="24"/>
        <v>855091.84180224268</v>
      </c>
      <c r="AB158" s="199">
        <f t="shared" si="25"/>
        <v>0.85509184180224262</v>
      </c>
      <c r="AC158" s="217">
        <f t="shared" si="26"/>
        <v>333332.88790746126</v>
      </c>
      <c r="AD158" s="199">
        <f t="shared" si="27"/>
        <v>0.30302989809769204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29"/>
        <v>267861.3754455442</v>
      </c>
      <c r="Q159" s="196">
        <f t="shared" si="128"/>
        <v>69983.632593929273</v>
      </c>
      <c r="R159" s="196">
        <f t="shared" si="129"/>
        <v>503301.54984015296</v>
      </c>
      <c r="S159" s="196">
        <f t="shared" si="32"/>
        <v>-347525.81233055337</v>
      </c>
      <c r="T159" s="196">
        <f t="shared" si="33"/>
        <v>-178240.47053878958</v>
      </c>
      <c r="U159" s="214">
        <f t="shared" si="19"/>
        <v>0.4848484925878585</v>
      </c>
      <c r="V159" s="224"/>
      <c r="W159" s="196">
        <f t="shared" si="20"/>
        <v>-525766.28286934295</v>
      </c>
      <c r="X159" s="199">
        <f t="shared" si="21"/>
        <v>1.4667409273130154</v>
      </c>
      <c r="Y159" s="196">
        <f t="shared" si="22"/>
        <v>670672.45065842778</v>
      </c>
      <c r="Z159" s="196">
        <f t="shared" si="23"/>
        <v>144906.16778908484</v>
      </c>
      <c r="AA159" s="201">
        <f t="shared" si="24"/>
        <v>841146.5578796264</v>
      </c>
      <c r="AB159" s="199">
        <f t="shared" si="25"/>
        <v>0.84114655787962644</v>
      </c>
      <c r="AC159" s="217">
        <f t="shared" si="26"/>
        <v>315380.27501028345</v>
      </c>
      <c r="AD159" s="199">
        <f t="shared" si="27"/>
        <v>0.28670934091843953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29"/>
        <v>282671.28178217786</v>
      </c>
      <c r="Q160" s="196">
        <f t="shared" si="128"/>
        <v>77006.246436233734</v>
      </c>
      <c r="R160" s="196">
        <f t="shared" si="129"/>
        <v>504350.09473565331</v>
      </c>
      <c r="S160" s="196">
        <f t="shared" si="32"/>
        <v>-350807.16988193063</v>
      </c>
      <c r="T160" s="196">
        <f t="shared" si="33"/>
        <v>-178983.13916603453</v>
      </c>
      <c r="U160" s="214">
        <f t="shared" si="19"/>
        <v>0.50540487717469784</v>
      </c>
      <c r="V160" s="224"/>
      <c r="W160" s="196">
        <f t="shared" si="20"/>
        <v>-529790.3090479651</v>
      </c>
      <c r="X160" s="199">
        <f t="shared" si="21"/>
        <v>1.4855337349075166</v>
      </c>
      <c r="Y160" s="196">
        <f t="shared" si="22"/>
        <v>682045.98819375166</v>
      </c>
      <c r="Z160" s="196">
        <f t="shared" si="23"/>
        <v>152255.6791457865</v>
      </c>
      <c r="AA160" s="201">
        <f t="shared" si="24"/>
        <v>864027.62295406498</v>
      </c>
      <c r="AB160" s="199">
        <f t="shared" si="25"/>
        <v>0.86402762295406499</v>
      </c>
      <c r="AC160" s="217">
        <f t="shared" si="26"/>
        <v>334237.31390609982</v>
      </c>
      <c r="AD160" s="199">
        <f t="shared" si="27"/>
        <v>0.30385210355099984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21" t="s">
        <v>250</v>
      </c>
      <c r="B161" s="222">
        <v>56.380001</v>
      </c>
      <c r="C161" s="223">
        <v>57.619999</v>
      </c>
      <c r="D161" s="223">
        <v>54.169998</v>
      </c>
      <c r="E161" s="223">
        <v>55.830002</v>
      </c>
      <c r="F161" s="223">
        <v>49.784069000000002</v>
      </c>
      <c r="G161" s="223">
        <v>1004361600</v>
      </c>
      <c r="H161" s="226" t="s">
        <v>250</v>
      </c>
      <c r="I161" s="223">
        <v>2.5874999999999999</v>
      </c>
      <c r="J161" s="223">
        <v>2.7015630000000002</v>
      </c>
      <c r="K161" s="223">
        <v>2.3990629999999999</v>
      </c>
      <c r="L161" s="223">
        <v>2.5456249999999998</v>
      </c>
      <c r="M161" s="223">
        <v>2.5014029999999998</v>
      </c>
      <c r="N161" s="223">
        <v>1921548800</v>
      </c>
      <c r="O161" s="223"/>
      <c r="P161" s="196">
        <f t="shared" si="29"/>
        <v>289621.77148514811</v>
      </c>
      <c r="Q161" s="196">
        <f t="shared" si="128"/>
        <v>80949.876431762052</v>
      </c>
      <c r="R161" s="196">
        <f t="shared" si="129"/>
        <v>505400.824099686</v>
      </c>
      <c r="S161" s="196">
        <f t="shared" si="32"/>
        <v>-354102.19975643867</v>
      </c>
      <c r="T161" s="196">
        <f t="shared" si="33"/>
        <v>-179728.902245893</v>
      </c>
      <c r="U161" s="214">
        <f t="shared" si="19"/>
        <v>0.51545172796265415</v>
      </c>
      <c r="V161" s="199">
        <f>(E161-B150)/B150</f>
        <v>1.5644915123796285E-2</v>
      </c>
      <c r="W161" s="196">
        <f t="shared" si="20"/>
        <v>-533831.10200233164</v>
      </c>
      <c r="X161" s="199">
        <f t="shared" si="21"/>
        <v>1.4892773999169528</v>
      </c>
      <c r="Y161" s="196">
        <f t="shared" si="22"/>
        <v>687920.03117530223</v>
      </c>
      <c r="Z161" s="196">
        <f t="shared" si="23"/>
        <v>154088.92917297056</v>
      </c>
      <c r="AA161" s="201">
        <f t="shared" si="24"/>
        <v>875972.47201659624</v>
      </c>
      <c r="AB161" s="199">
        <f t="shared" si="25"/>
        <v>0.87597247201659623</v>
      </c>
      <c r="AC161" s="217">
        <f t="shared" si="26"/>
        <v>342141.3700142646</v>
      </c>
      <c r="AD161" s="199">
        <f t="shared" si="27"/>
        <v>0.3110376091038769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29"/>
        <v>302400.00534653425</v>
      </c>
      <c r="Q162" s="196">
        <f>(Q150+(Q161-Q150)*(1-$Q$3))*K162/K161</f>
        <v>91530.762018738111</v>
      </c>
      <c r="R162" s="196">
        <f>R161*(1+($S$5/2/12))+(Q161-Q150)*($Q$3)</f>
        <v>503290.4029146214</v>
      </c>
      <c r="S162" s="196">
        <f t="shared" si="32"/>
        <v>-357410.95892209047</v>
      </c>
      <c r="T162" s="196">
        <f t="shared" si="33"/>
        <v>-180477.77267191754</v>
      </c>
      <c r="U162" s="214">
        <f t="shared" si="19"/>
        <v>0.54107230799354378</v>
      </c>
      <c r="V162" s="224"/>
      <c r="W162" s="196">
        <f t="shared" si="20"/>
        <v>-537888.73159400804</v>
      </c>
      <c r="X162" s="199">
        <f t="shared" si="21"/>
        <v>1.4978756031447804</v>
      </c>
      <c r="Y162" s="196">
        <f t="shared" si="22"/>
        <v>694838.79054061044</v>
      </c>
      <c r="Z162" s="196">
        <f t="shared" si="23"/>
        <v>156950.05894660242</v>
      </c>
      <c r="AA162" s="201">
        <f t="shared" si="24"/>
        <v>897221.17027989379</v>
      </c>
      <c r="AB162" s="199">
        <f t="shared" si="25"/>
        <v>0.89722117027989379</v>
      </c>
      <c r="AC162" s="217">
        <f t="shared" si="26"/>
        <v>359332.43868588575</v>
      </c>
      <c r="AD162" s="199">
        <f t="shared" si="27"/>
        <v>0.32666585335080522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29"/>
        <v>324320.79207920749</v>
      </c>
      <c r="Q163" s="196">
        <f t="shared" ref="Q163:Q173" si="130">Q162*K163/K162</f>
        <v>105138.75895760245</v>
      </c>
      <c r="R163" s="196">
        <f t="shared" ref="R163:R173" si="131">R162*(1+$S$5/2/12)</f>
        <v>504338.92458736023</v>
      </c>
      <c r="S163" s="196">
        <f t="shared" si="32"/>
        <v>-360733.50458426581</v>
      </c>
      <c r="T163" s="196">
        <f t="shared" si="33"/>
        <v>-181229.76339138387</v>
      </c>
      <c r="U163" s="214">
        <f t="shared" si="19"/>
        <v>0.57249858930972852</v>
      </c>
      <c r="V163" s="224"/>
      <c r="W163" s="196">
        <f t="shared" si="20"/>
        <v>-541963.26797564968</v>
      </c>
      <c r="X163" s="199">
        <f t="shared" si="21"/>
        <v>1.5289960881699445</v>
      </c>
      <c r="Y163" s="196">
        <f t="shared" si="22"/>
        <v>711189.92205931107</v>
      </c>
      <c r="Z163" s="196">
        <f t="shared" si="23"/>
        <v>169226.65408366139</v>
      </c>
      <c r="AA163" s="201">
        <f t="shared" si="24"/>
        <v>933798.47562417015</v>
      </c>
      <c r="AB163" s="199">
        <f t="shared" si="25"/>
        <v>0.93379847562417018</v>
      </c>
      <c r="AC163" s="217">
        <f t="shared" si="26"/>
        <v>391835.20764852042</v>
      </c>
      <c r="AD163" s="199">
        <f t="shared" si="27"/>
        <v>0.35621382513501854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29"/>
        <v>338061.38613861339</v>
      </c>
      <c r="Q164" s="196">
        <f t="shared" si="130"/>
        <v>114013.53956990528</v>
      </c>
      <c r="R164" s="196">
        <f t="shared" si="131"/>
        <v>505389.63068025064</v>
      </c>
      <c r="S164" s="196">
        <f t="shared" si="32"/>
        <v>-364069.89418670023</v>
      </c>
      <c r="T164" s="196">
        <f t="shared" si="33"/>
        <v>-181984.88740551463</v>
      </c>
      <c r="U164" s="214">
        <f t="shared" si="19"/>
        <v>0.59123699305749466</v>
      </c>
      <c r="V164" s="224"/>
      <c r="W164" s="196">
        <f t="shared" si="20"/>
        <v>-546054.78159221483</v>
      </c>
      <c r="X164" s="199">
        <f t="shared" si="21"/>
        <v>1.5446271056531835</v>
      </c>
      <c r="Y164" s="196">
        <f t="shared" si="22"/>
        <v>721817.01575006999</v>
      </c>
      <c r="Z164" s="196">
        <f t="shared" si="23"/>
        <v>175762.23415785513</v>
      </c>
      <c r="AA164" s="201">
        <f t="shared" si="24"/>
        <v>957464.5563887693</v>
      </c>
      <c r="AB164" s="199">
        <f t="shared" si="25"/>
        <v>0.95746455638876926</v>
      </c>
      <c r="AC164" s="217">
        <f t="shared" si="26"/>
        <v>411409.77479655447</v>
      </c>
      <c r="AD164" s="199">
        <f t="shared" si="27"/>
        <v>0.37400888617868588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29"/>
        <v>344584.14237623714</v>
      </c>
      <c r="Q165" s="196">
        <f t="shared" si="130"/>
        <v>118407.12132938975</v>
      </c>
      <c r="R165" s="196">
        <f t="shared" si="131"/>
        <v>506442.52574416791</v>
      </c>
      <c r="S165" s="196">
        <f t="shared" si="32"/>
        <v>-367420.18541247811</v>
      </c>
      <c r="T165" s="196">
        <f t="shared" si="33"/>
        <v>-182743.15776970427</v>
      </c>
      <c r="U165" s="214">
        <f t="shared" si="19"/>
        <v>0.59972985402643231</v>
      </c>
      <c r="V165" s="224"/>
      <c r="W165" s="196">
        <f t="shared" si="20"/>
        <v>-550163.34318218241</v>
      </c>
      <c r="X165" s="199">
        <f t="shared" si="21"/>
        <v>1.5468618159799754</v>
      </c>
      <c r="Y165" s="196">
        <f t="shared" si="22"/>
        <v>727393.72437776718</v>
      </c>
      <c r="Z165" s="196">
        <f t="shared" si="23"/>
        <v>177230.38119558481</v>
      </c>
      <c r="AA165" s="201">
        <f t="shared" si="24"/>
        <v>969433.7894497948</v>
      </c>
      <c r="AB165" s="199">
        <f t="shared" si="25"/>
        <v>0.96943378944979475</v>
      </c>
      <c r="AC165" s="217">
        <f t="shared" si="26"/>
        <v>419270.44626761251</v>
      </c>
      <c r="AD165" s="199">
        <f t="shared" si="27"/>
        <v>0.38115495115237502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29"/>
        <v>324855.43485148472</v>
      </c>
      <c r="Q166" s="196">
        <f t="shared" si="130"/>
        <v>101961.36836801255</v>
      </c>
      <c r="R166" s="196">
        <f t="shared" si="131"/>
        <v>507497.6143394683</v>
      </c>
      <c r="S166" s="196">
        <f t="shared" si="32"/>
        <v>-370784.43618503009</v>
      </c>
      <c r="T166" s="196">
        <f t="shared" si="33"/>
        <v>-183504.58759374471</v>
      </c>
      <c r="U166" s="214">
        <f t="shared" si="19"/>
        <v>0.56595313274627712</v>
      </c>
      <c r="V166" s="224"/>
      <c r="W166" s="196">
        <f t="shared" si="20"/>
        <v>-554289.02377877478</v>
      </c>
      <c r="X166" s="199">
        <f t="shared" si="21"/>
        <v>1.5016589062444756</v>
      </c>
      <c r="Y166" s="196">
        <f t="shared" si="22"/>
        <v>714596.51416192879</v>
      </c>
      <c r="Z166" s="196">
        <f t="shared" si="23"/>
        <v>160307.49038315399</v>
      </c>
      <c r="AA166" s="201">
        <f t="shared" si="24"/>
        <v>934314.41755896551</v>
      </c>
      <c r="AB166" s="199">
        <f t="shared" si="25"/>
        <v>0.93431441755896549</v>
      </c>
      <c r="AC166" s="217">
        <f t="shared" si="26"/>
        <v>380025.39378019073</v>
      </c>
      <c r="AD166" s="199">
        <f t="shared" si="27"/>
        <v>0.34547763070926429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29"/>
        <v>321005.94594059361</v>
      </c>
      <c r="Q167" s="196">
        <f t="shared" si="130"/>
        <v>102158.58571495261</v>
      </c>
      <c r="R167" s="196">
        <f t="shared" si="131"/>
        <v>508554.9010360089</v>
      </c>
      <c r="S167" s="196">
        <f t="shared" si="32"/>
        <v>-374162.70466913434</v>
      </c>
      <c r="T167" s="196">
        <f t="shared" si="33"/>
        <v>-184269.19004205198</v>
      </c>
      <c r="U167" s="214">
        <f t="shared" si="19"/>
        <v>0.56382114501244562</v>
      </c>
      <c r="V167" s="224"/>
      <c r="W167" s="196">
        <f t="shared" si="20"/>
        <v>-558431.89471118629</v>
      </c>
      <c r="X167" s="199">
        <f t="shared" si="21"/>
        <v>1.4855183860972707</v>
      </c>
      <c r="Y167" s="196">
        <f t="shared" si="22"/>
        <v>712916.86715298402</v>
      </c>
      <c r="Z167" s="196">
        <f t="shared" si="23"/>
        <v>154484.9724417977</v>
      </c>
      <c r="AA167" s="201">
        <f t="shared" si="24"/>
        <v>931719.43269155512</v>
      </c>
      <c r="AB167" s="199">
        <f t="shared" si="25"/>
        <v>0.93171943269155511</v>
      </c>
      <c r="AC167" s="217">
        <f t="shared" si="26"/>
        <v>373287.53798036883</v>
      </c>
      <c r="AD167" s="199">
        <f t="shared" si="27"/>
        <v>0.33935230725488075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29"/>
        <v>330736.63900990057</v>
      </c>
      <c r="Q168" s="196">
        <f t="shared" si="130"/>
        <v>108403.80170138794</v>
      </c>
      <c r="R168" s="196">
        <f t="shared" si="131"/>
        <v>509614.3904131673</v>
      </c>
      <c r="S168" s="196">
        <f t="shared" si="32"/>
        <v>-377555.04927192238</v>
      </c>
      <c r="T168" s="196">
        <f t="shared" si="33"/>
        <v>-185036.97833389387</v>
      </c>
      <c r="U168" s="214">
        <f t="shared" si="19"/>
        <v>0.57711879238994956</v>
      </c>
      <c r="V168" s="224"/>
      <c r="W168" s="196">
        <f t="shared" si="20"/>
        <v>-562592.02760581626</v>
      </c>
      <c r="X168" s="199">
        <f t="shared" si="21"/>
        <v>1.4937130072733011</v>
      </c>
      <c r="Y168" s="196">
        <f t="shared" si="22"/>
        <v>720745.46210357104</v>
      </c>
      <c r="Z168" s="196">
        <f t="shared" si="23"/>
        <v>158153.43449775479</v>
      </c>
      <c r="AA168" s="201">
        <f t="shared" si="24"/>
        <v>948754.83112445578</v>
      </c>
      <c r="AB168" s="199">
        <f t="shared" si="25"/>
        <v>0.9487548311244558</v>
      </c>
      <c r="AC168" s="217">
        <f t="shared" si="26"/>
        <v>386162.80351863947</v>
      </c>
      <c r="AD168" s="199">
        <f t="shared" si="27"/>
        <v>0.35105709410785407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29"/>
        <v>341697.02970296988</v>
      </c>
      <c r="Q169" s="196">
        <f t="shared" si="130"/>
        <v>115459.80011413242</v>
      </c>
      <c r="R169" s="196">
        <f t="shared" si="131"/>
        <v>510676.08705986146</v>
      </c>
      <c r="S169" s="196">
        <f t="shared" si="32"/>
        <v>-380961.52864388871</v>
      </c>
      <c r="T169" s="196">
        <f t="shared" si="33"/>
        <v>-185807.96574361844</v>
      </c>
      <c r="U169" s="214">
        <f t="shared" si="19"/>
        <v>0.59164822764963765</v>
      </c>
      <c r="V169" s="224"/>
      <c r="W169" s="196">
        <f t="shared" si="20"/>
        <v>-566769.49438750721</v>
      </c>
      <c r="X169" s="199">
        <f t="shared" si="21"/>
        <v>1.5039149516753163</v>
      </c>
      <c r="Y169" s="196">
        <f t="shared" si="22"/>
        <v>729436.96436954592</v>
      </c>
      <c r="Z169" s="196">
        <f t="shared" si="23"/>
        <v>162667.46998203878</v>
      </c>
      <c r="AA169" s="201">
        <f t="shared" si="24"/>
        <v>967832.91687696381</v>
      </c>
      <c r="AB169" s="199">
        <f t="shared" si="25"/>
        <v>0.96783291687696382</v>
      </c>
      <c r="AC169" s="217">
        <f t="shared" si="26"/>
        <v>401063.42248945672</v>
      </c>
      <c r="AD169" s="199">
        <f t="shared" si="27"/>
        <v>0.36460311135405155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29"/>
        <v>360463.35564356402</v>
      </c>
      <c r="Q170" s="196">
        <f t="shared" si="130"/>
        <v>128278.92766523651</v>
      </c>
      <c r="R170" s="196">
        <f t="shared" si="131"/>
        <v>511739.99557456956</v>
      </c>
      <c r="S170" s="196">
        <f t="shared" si="32"/>
        <v>-384382.20167990489</v>
      </c>
      <c r="T170" s="196">
        <f t="shared" si="33"/>
        <v>-186582.16560088351</v>
      </c>
      <c r="U170" s="214">
        <f t="shared" si="19"/>
        <v>0.61672377811897805</v>
      </c>
      <c r="V170" s="224"/>
      <c r="W170" s="196">
        <f t="shared" si="20"/>
        <v>-570964.36728078837</v>
      </c>
      <c r="X170" s="199">
        <f t="shared" si="21"/>
        <v>1.5275968189958904</v>
      </c>
      <c r="Y170" s="196">
        <f t="shared" si="22"/>
        <v>743594.74470208155</v>
      </c>
      <c r="Z170" s="196">
        <f t="shared" si="23"/>
        <v>172630.37742129315</v>
      </c>
      <c r="AA170" s="201">
        <f t="shared" si="24"/>
        <v>1000482.2788833701</v>
      </c>
      <c r="AB170" s="199">
        <f t="shared" si="25"/>
        <v>1.00048227888337</v>
      </c>
      <c r="AC170" s="217">
        <f t="shared" si="26"/>
        <v>429517.91160258162</v>
      </c>
      <c r="AD170" s="199">
        <f t="shared" si="27"/>
        <v>0.39047082872961963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29"/>
        <v>345653.47603960359</v>
      </c>
      <c r="Q171" s="196">
        <f t="shared" si="130"/>
        <v>118133.1908170977</v>
      </c>
      <c r="R171" s="196">
        <f t="shared" si="131"/>
        <v>512806.12056534999</v>
      </c>
      <c r="S171" s="196">
        <f t="shared" si="32"/>
        <v>-387817.12752023782</v>
      </c>
      <c r="T171" s="196">
        <f t="shared" si="33"/>
        <v>-187359.59129088718</v>
      </c>
      <c r="U171" s="214">
        <f t="shared" si="19"/>
        <v>0.59586745383397177</v>
      </c>
      <c r="V171" s="224"/>
      <c r="W171" s="196">
        <f t="shared" si="20"/>
        <v>-575176.71881112503</v>
      </c>
      <c r="X171" s="199">
        <f t="shared" si="21"/>
        <v>1.4925145064622343</v>
      </c>
      <c r="Y171" s="196">
        <f t="shared" si="22"/>
        <v>734251.30897045846</v>
      </c>
      <c r="Z171" s="196">
        <f t="shared" si="23"/>
        <v>159074.59015933346</v>
      </c>
      <c r="AA171" s="201">
        <f t="shared" si="24"/>
        <v>976592.78742205119</v>
      </c>
      <c r="AB171" s="199">
        <f t="shared" si="25"/>
        <v>0.97659278742205113</v>
      </c>
      <c r="AC171" s="217">
        <f t="shared" si="26"/>
        <v>401416.06861092616</v>
      </c>
      <c r="AD171" s="199">
        <f t="shared" si="27"/>
        <v>0.36492369873720559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29"/>
        <v>327796.04495049472</v>
      </c>
      <c r="Q172" s="196">
        <f t="shared" si="130"/>
        <v>105927.62834536271</v>
      </c>
      <c r="R172" s="196">
        <f t="shared" si="131"/>
        <v>513874.46664986119</v>
      </c>
      <c r="S172" s="196">
        <f t="shared" si="32"/>
        <v>-391266.36555157212</v>
      </c>
      <c r="T172" s="196">
        <f t="shared" si="33"/>
        <v>-188140.2562545992</v>
      </c>
      <c r="U172" s="214">
        <f t="shared" si="19"/>
        <v>0.56949383804418718</v>
      </c>
      <c r="V172" s="224"/>
      <c r="W172" s="196">
        <f t="shared" si="20"/>
        <v>-579406.62180617126</v>
      </c>
      <c r="X172" s="199">
        <f t="shared" si="21"/>
        <v>1.4526422031157242</v>
      </c>
      <c r="Y172" s="196">
        <f t="shared" si="22"/>
        <v>722776.71944921301</v>
      </c>
      <c r="Z172" s="196">
        <f t="shared" si="23"/>
        <v>143370.09764304169</v>
      </c>
      <c r="AA172" s="201">
        <f t="shared" si="24"/>
        <v>947598.13994571869</v>
      </c>
      <c r="AB172" s="199">
        <f t="shared" si="25"/>
        <v>0.94759813994571873</v>
      </c>
      <c r="AC172" s="217">
        <f t="shared" si="26"/>
        <v>368191.51813954744</v>
      </c>
      <c r="AD172" s="199">
        <f t="shared" si="27"/>
        <v>0.3347195619450431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21" t="s">
        <v>262</v>
      </c>
      <c r="B173" s="222">
        <v>66.309997999999993</v>
      </c>
      <c r="C173" s="223">
        <v>66.760002</v>
      </c>
      <c r="D173" s="223">
        <v>63.580002</v>
      </c>
      <c r="E173" s="223">
        <v>65.129997000000003</v>
      </c>
      <c r="F173" s="223">
        <v>58.699340999999997</v>
      </c>
      <c r="G173" s="223">
        <v>815856000</v>
      </c>
      <c r="H173" s="226" t="s">
        <v>262</v>
      </c>
      <c r="I173" s="223">
        <v>3.5325000000000002</v>
      </c>
      <c r="J173" s="223">
        <v>3.5750000000000002</v>
      </c>
      <c r="K173" s="223">
        <v>3.2718750000000001</v>
      </c>
      <c r="L173" s="223">
        <v>3.4256250000000001</v>
      </c>
      <c r="M173" s="223">
        <v>3.3661159999999999</v>
      </c>
      <c r="N173" s="223">
        <v>962888000</v>
      </c>
      <c r="O173" s="223"/>
      <c r="P173" s="196">
        <f t="shared" si="29"/>
        <v>339932.68396039569</v>
      </c>
      <c r="Q173" s="196">
        <f t="shared" si="130"/>
        <v>114714.75680346995</v>
      </c>
      <c r="R173" s="196">
        <f t="shared" si="131"/>
        <v>514945.03845538181</v>
      </c>
      <c r="S173" s="196">
        <f t="shared" si="32"/>
        <v>-394729.97540803696</v>
      </c>
      <c r="T173" s="196">
        <f t="shared" si="33"/>
        <v>-188924.17398899337</v>
      </c>
      <c r="U173" s="214">
        <f t="shared" si="19"/>
        <v>0.58721804239427222</v>
      </c>
      <c r="V173" s="199">
        <f>(E173-B162)/B162</f>
        <v>0.14443853452820254</v>
      </c>
      <c r="W173" s="196">
        <f t="shared" si="20"/>
        <v>-583654.14939703036</v>
      </c>
      <c r="X173" s="199">
        <f t="shared" si="21"/>
        <v>1.4646991258418134</v>
      </c>
      <c r="Y173" s="196">
        <f t="shared" si="22"/>
        <v>732300.11568944342</v>
      </c>
      <c r="Z173" s="196">
        <f t="shared" si="23"/>
        <v>148645.9662924131</v>
      </c>
      <c r="AA173" s="201">
        <f t="shared" si="24"/>
        <v>969592.47921924747</v>
      </c>
      <c r="AB173" s="199">
        <f t="shared" si="25"/>
        <v>0.96959247921924752</v>
      </c>
      <c r="AC173" s="217">
        <f t="shared" si="26"/>
        <v>385938.32982221711</v>
      </c>
      <c r="AD173" s="199">
        <f t="shared" si="27"/>
        <v>0.35085302711110644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29"/>
        <v>353780.18732673232</v>
      </c>
      <c r="Q174" s="196">
        <f>(Q162+(Q173-Q162)*(1-$Q$3))*K174/K173</f>
        <v>111534.10960566781</v>
      </c>
      <c r="R174" s="196">
        <f>R173*(1+($S$5/2/12))+(Q173-Q162)*($Q$3)</f>
        <v>527609.83801119647</v>
      </c>
      <c r="S174" s="196">
        <f t="shared" si="32"/>
        <v>-398208.01697223709</v>
      </c>
      <c r="T174" s="196">
        <f t="shared" si="33"/>
        <v>-189711.35804728084</v>
      </c>
      <c r="U174" s="214">
        <f t="shared" si="19"/>
        <v>0.58095919540805208</v>
      </c>
      <c r="V174" s="224"/>
      <c r="W174" s="196">
        <f t="shared" si="20"/>
        <v>-587919.37501951796</v>
      </c>
      <c r="X174" s="199">
        <f t="shared" si="21"/>
        <v>1.4991681900407996</v>
      </c>
      <c r="Y174" s="196">
        <f t="shared" si="22"/>
        <v>754151.57561946125</v>
      </c>
      <c r="Z174" s="196">
        <f t="shared" si="23"/>
        <v>166232.20059994332</v>
      </c>
      <c r="AA174" s="201">
        <f t="shared" si="24"/>
        <v>992924.13494359655</v>
      </c>
      <c r="AB174" s="199">
        <f t="shared" si="25"/>
        <v>0.99292413494359655</v>
      </c>
      <c r="AC174" s="217">
        <f t="shared" si="26"/>
        <v>405004.75992407871</v>
      </c>
      <c r="AD174" s="199">
        <f t="shared" si="27"/>
        <v>0.36818614538552608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29"/>
        <v>352657.4203960392</v>
      </c>
      <c r="Q175" s="196">
        <f t="shared" ref="Q175:Q185" si="132">Q174*K175/K174</f>
        <v>110450.68042369824</v>
      </c>
      <c r="R175" s="196">
        <f t="shared" ref="R175:R185" si="133">R174*(1+$S$5/2/12)</f>
        <v>528709.02517371986</v>
      </c>
      <c r="S175" s="196">
        <f t="shared" si="32"/>
        <v>-401700.55037628807</v>
      </c>
      <c r="T175" s="196">
        <f t="shared" si="33"/>
        <v>-190501.82203914449</v>
      </c>
      <c r="U175" s="214">
        <f t="shared" si="19"/>
        <v>0.578290862510494</v>
      </c>
      <c r="V175" s="224"/>
      <c r="W175" s="196">
        <f t="shared" si="20"/>
        <v>-592202.37241543259</v>
      </c>
      <c r="X175" s="199">
        <f t="shared" si="21"/>
        <v>1.4882859080332702</v>
      </c>
      <c r="Y175" s="196">
        <f t="shared" si="22"/>
        <v>754420.8584439985</v>
      </c>
      <c r="Z175" s="196">
        <f t="shared" si="23"/>
        <v>162218.48602856594</v>
      </c>
      <c r="AA175" s="201">
        <f t="shared" si="24"/>
        <v>991817.12599345727</v>
      </c>
      <c r="AB175" s="199">
        <f t="shared" si="25"/>
        <v>0.99181712599345728</v>
      </c>
      <c r="AC175" s="217">
        <f t="shared" si="26"/>
        <v>399614.7535780248</v>
      </c>
      <c r="AD175" s="199">
        <f t="shared" si="27"/>
        <v>0.36328613961638617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29"/>
        <v>355758.42118811846</v>
      </c>
      <c r="Q176" s="196">
        <f t="shared" si="132"/>
        <v>112361.45552644458</v>
      </c>
      <c r="R176" s="196">
        <f t="shared" si="133"/>
        <v>529810.50230949849</v>
      </c>
      <c r="S176" s="196">
        <f t="shared" si="32"/>
        <v>-405207.6360028559</v>
      </c>
      <c r="T176" s="196">
        <f t="shared" si="33"/>
        <v>-191295.57963097424</v>
      </c>
      <c r="U176" s="214">
        <f t="shared" si="19"/>
        <v>0.58168520013259495</v>
      </c>
      <c r="V176" s="224"/>
      <c r="W176" s="196">
        <f t="shared" si="20"/>
        <v>-596503.21563383017</v>
      </c>
      <c r="X176" s="199">
        <f t="shared" si="21"/>
        <v>1.4846004183843879</v>
      </c>
      <c r="Y176" s="196">
        <f t="shared" si="22"/>
        <v>757648.97704880149</v>
      </c>
      <c r="Z176" s="196">
        <f t="shared" si="23"/>
        <v>161145.76141497135</v>
      </c>
      <c r="AA176" s="201">
        <f t="shared" si="24"/>
        <v>997930.37902406161</v>
      </c>
      <c r="AB176" s="199">
        <f t="shared" si="25"/>
        <v>0.99793037902406156</v>
      </c>
      <c r="AC176" s="217">
        <f t="shared" si="26"/>
        <v>401427.16339023155</v>
      </c>
      <c r="AD176" s="199">
        <f t="shared" si="27"/>
        <v>0.3649337849002105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29"/>
        <v>357576.22158415802</v>
      </c>
      <c r="Q177" s="196">
        <f t="shared" si="132"/>
        <v>113346.39114641692</v>
      </c>
      <c r="R177" s="196">
        <f t="shared" si="133"/>
        <v>530914.27418931003</v>
      </c>
      <c r="S177" s="196">
        <f t="shared" si="32"/>
        <v>-408729.33448620111</v>
      </c>
      <c r="T177" s="196">
        <f t="shared" si="33"/>
        <v>-192092.64454610331</v>
      </c>
      <c r="U177" s="214">
        <f t="shared" si="19"/>
        <v>0.5831977355847896</v>
      </c>
      <c r="V177" s="224"/>
      <c r="W177" s="196">
        <f t="shared" si="20"/>
        <v>-600821.97903230437</v>
      </c>
      <c r="X177" s="199">
        <f t="shared" si="21"/>
        <v>1.478791600141673</v>
      </c>
      <c r="Y177" s="196">
        <f t="shared" si="22"/>
        <v>759981.05833064823</v>
      </c>
      <c r="Z177" s="196">
        <f t="shared" si="23"/>
        <v>159159.0792983438</v>
      </c>
      <c r="AA177" s="201">
        <f t="shared" si="24"/>
        <v>1001836.8869198849</v>
      </c>
      <c r="AB177" s="199">
        <f t="shared" si="25"/>
        <v>1.001836886919885</v>
      </c>
      <c r="AC177" s="217">
        <f t="shared" si="26"/>
        <v>401014.90788758046</v>
      </c>
      <c r="AD177" s="199">
        <f t="shared" si="27"/>
        <v>0.36455900717052769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29"/>
        <v>375594.05940594018</v>
      </c>
      <c r="Q178" s="196">
        <f t="shared" si="132"/>
        <v>124968.63146209053</v>
      </c>
      <c r="R178" s="196">
        <f t="shared" si="133"/>
        <v>532020.3455938712</v>
      </c>
      <c r="S178" s="196">
        <f t="shared" si="32"/>
        <v>-412265.70671322691</v>
      </c>
      <c r="T178" s="196">
        <f t="shared" si="33"/>
        <v>-192893.0305650454</v>
      </c>
      <c r="U178" s="214">
        <f t="shared" si="19"/>
        <v>0.60579275490857898</v>
      </c>
      <c r="V178" s="224"/>
      <c r="W178" s="196">
        <f t="shared" si="20"/>
        <v>-605158.73727827228</v>
      </c>
      <c r="X178" s="199">
        <f t="shared" si="21"/>
        <v>1.4997955893057855</v>
      </c>
      <c r="Y178" s="196">
        <f t="shared" si="22"/>
        <v>773655.37335427455</v>
      </c>
      <c r="Z178" s="196">
        <f t="shared" si="23"/>
        <v>168496.63607600224</v>
      </c>
      <c r="AA178" s="201">
        <f t="shared" si="24"/>
        <v>1032583.0364619019</v>
      </c>
      <c r="AB178" s="199">
        <f t="shared" si="25"/>
        <v>1.0325830364619017</v>
      </c>
      <c r="AC178" s="217">
        <f t="shared" si="26"/>
        <v>427424.29918362957</v>
      </c>
      <c r="AD178" s="199">
        <f t="shared" si="27"/>
        <v>0.38856754471239052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29"/>
        <v>369712.88198019762</v>
      </c>
      <c r="Q179" s="196">
        <f t="shared" si="132"/>
        <v>121304.67095579344</v>
      </c>
      <c r="R179" s="196">
        <f t="shared" si="133"/>
        <v>533128.72131385852</v>
      </c>
      <c r="S179" s="196">
        <f t="shared" si="32"/>
        <v>-415816.81382453203</v>
      </c>
      <c r="T179" s="196">
        <f t="shared" si="33"/>
        <v>-193696.7515257331</v>
      </c>
      <c r="U179" s="214">
        <f t="shared" si="19"/>
        <v>0.59788551624648389</v>
      </c>
      <c r="V179" s="224"/>
      <c r="W179" s="196">
        <f t="shared" si="20"/>
        <v>-609513.56535026513</v>
      </c>
      <c r="X179" s="199">
        <f t="shared" si="21"/>
        <v>1.4812494005366823</v>
      </c>
      <c r="Y179" s="196">
        <f t="shared" si="22"/>
        <v>770602.58984744246</v>
      </c>
      <c r="Z179" s="196">
        <f t="shared" si="23"/>
        <v>161089.02449717734</v>
      </c>
      <c r="AA179" s="201">
        <f t="shared" si="24"/>
        <v>1024146.2742498496</v>
      </c>
      <c r="AB179" s="199">
        <f t="shared" si="25"/>
        <v>1.0241462742498495</v>
      </c>
      <c r="AC179" s="217">
        <f t="shared" si="26"/>
        <v>414632.70889958442</v>
      </c>
      <c r="AD179" s="199">
        <f t="shared" si="27"/>
        <v>0.37693882627234948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29"/>
        <v>381475.23683168279</v>
      </c>
      <c r="Q180" s="196">
        <f t="shared" si="132"/>
        <v>129105.36106597439</v>
      </c>
      <c r="R180" s="196">
        <f t="shared" si="133"/>
        <v>534239.40614992916</v>
      </c>
      <c r="S180" s="196">
        <f t="shared" si="32"/>
        <v>-419382.71721546754</v>
      </c>
      <c r="T180" s="196">
        <f t="shared" si="33"/>
        <v>-194503.82132375697</v>
      </c>
      <c r="U180" s="214">
        <f t="shared" si="19"/>
        <v>0.61224512976925838</v>
      </c>
      <c r="V180" s="224"/>
      <c r="W180" s="196">
        <f t="shared" si="20"/>
        <v>-613886.53853922454</v>
      </c>
      <c r="X180" s="199">
        <f t="shared" si="21"/>
        <v>1.4916675729046009</v>
      </c>
      <c r="Y180" s="196">
        <f t="shared" si="22"/>
        <v>779902.49568610988</v>
      </c>
      <c r="Z180" s="196">
        <f t="shared" si="23"/>
        <v>166015.95714688537</v>
      </c>
      <c r="AA180" s="201">
        <f t="shared" si="24"/>
        <v>1044820.0040475863</v>
      </c>
      <c r="AB180" s="199">
        <f t="shared" si="25"/>
        <v>1.0448200040475863</v>
      </c>
      <c r="AC180" s="217">
        <f t="shared" si="26"/>
        <v>430933.46550836193</v>
      </c>
      <c r="AD180" s="199">
        <f t="shared" si="27"/>
        <v>0.39175769591669268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29"/>
        <v>400776.23227722733</v>
      </c>
      <c r="Q181" s="196">
        <f t="shared" si="132"/>
        <v>141988.31897521258</v>
      </c>
      <c r="R181" s="196">
        <f t="shared" si="133"/>
        <v>535352.40491274162</v>
      </c>
      <c r="S181" s="196">
        <f t="shared" si="32"/>
        <v>-422963.47853719862</v>
      </c>
      <c r="T181" s="196">
        <f t="shared" si="33"/>
        <v>-195314.25391260596</v>
      </c>
      <c r="U181" s="214">
        <f t="shared" si="19"/>
        <v>0.63513783575326632</v>
      </c>
      <c r="V181" s="224"/>
      <c r="W181" s="196">
        <f t="shared" si="20"/>
        <v>-618277.73244980455</v>
      </c>
      <c r="X181" s="199">
        <f t="shared" si="21"/>
        <v>1.5140908172137177</v>
      </c>
      <c r="Y181" s="196">
        <f t="shared" si="22"/>
        <v>794481.67131029104</v>
      </c>
      <c r="Z181" s="196">
        <f t="shared" si="23"/>
        <v>176203.93886048647</v>
      </c>
      <c r="AA181" s="201">
        <f t="shared" si="24"/>
        <v>1078116.9561651815</v>
      </c>
      <c r="AB181" s="199">
        <f t="shared" si="25"/>
        <v>1.0781169561651816</v>
      </c>
      <c r="AC181" s="217">
        <f t="shared" si="26"/>
        <v>459839.22371537692</v>
      </c>
      <c r="AD181" s="199">
        <f t="shared" si="27"/>
        <v>0.4180356579230699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29"/>
        <v>403877.23306930659</v>
      </c>
      <c r="Q182" s="196">
        <f t="shared" si="132"/>
        <v>144194.57476395063</v>
      </c>
      <c r="R182" s="196">
        <f t="shared" si="133"/>
        <v>536467.72242297651</v>
      </c>
      <c r="S182" s="196">
        <f t="shared" si="32"/>
        <v>-426559.15969777026</v>
      </c>
      <c r="T182" s="196">
        <f t="shared" si="33"/>
        <v>-196128.06330390848</v>
      </c>
      <c r="U182" s="214">
        <f t="shared" si="19"/>
        <v>0.63830442624221606</v>
      </c>
      <c r="V182" s="224"/>
      <c r="W182" s="196">
        <f t="shared" si="20"/>
        <v>-622687.22300167871</v>
      </c>
      <c r="X182" s="199">
        <f t="shared" si="21"/>
        <v>1.5101401165087789</v>
      </c>
      <c r="Y182" s="196">
        <f t="shared" si="22"/>
        <v>797723.07667457196</v>
      </c>
      <c r="Z182" s="196">
        <f t="shared" si="23"/>
        <v>175035.85367289322</v>
      </c>
      <c r="AA182" s="201">
        <f t="shared" si="24"/>
        <v>1084539.5302562336</v>
      </c>
      <c r="AB182" s="199">
        <f t="shared" si="25"/>
        <v>1.0845395302562337</v>
      </c>
      <c r="AC182" s="217">
        <f t="shared" si="26"/>
        <v>461852.30725455494</v>
      </c>
      <c r="AD182" s="199">
        <f t="shared" si="27"/>
        <v>0.4198657338677772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29"/>
        <v>408207.91009900952</v>
      </c>
      <c r="Q183" s="196">
        <f t="shared" si="132"/>
        <v>147779.74042064993</v>
      </c>
      <c r="R183" s="196">
        <f t="shared" si="133"/>
        <v>537585.36351135781</v>
      </c>
      <c r="S183" s="196">
        <f t="shared" si="32"/>
        <v>-430169.82286317763</v>
      </c>
      <c r="T183" s="196">
        <f t="shared" si="33"/>
        <v>-196945.26356767476</v>
      </c>
      <c r="U183" s="214">
        <f t="shared" si="19"/>
        <v>0.64354860801306157</v>
      </c>
      <c r="V183" s="224"/>
      <c r="W183" s="196">
        <f t="shared" si="20"/>
        <v>-627115.08643085242</v>
      </c>
      <c r="X183" s="199">
        <f t="shared" si="21"/>
        <v>1.5081653975081866</v>
      </c>
      <c r="Y183" s="196">
        <f t="shared" si="22"/>
        <v>801827.48604021012</v>
      </c>
      <c r="Z183" s="196">
        <f t="shared" si="23"/>
        <v>174712.39960935773</v>
      </c>
      <c r="AA183" s="201">
        <f t="shared" si="24"/>
        <v>1093573.0140310172</v>
      </c>
      <c r="AB183" s="199">
        <f t="shared" si="25"/>
        <v>1.0935730140310171</v>
      </c>
      <c r="AC183" s="217">
        <f t="shared" si="26"/>
        <v>466457.92760016478</v>
      </c>
      <c r="AD183" s="199">
        <f t="shared" si="27"/>
        <v>0.42405266145469528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29"/>
        <v>435047.54079207883</v>
      </c>
      <c r="Q184" s="196">
        <f t="shared" si="132"/>
        <v>167478.45282009675</v>
      </c>
      <c r="R184" s="196">
        <f t="shared" si="133"/>
        <v>538705.33301867323</v>
      </c>
      <c r="S184" s="196">
        <f t="shared" si="32"/>
        <v>-433795.53045844083</v>
      </c>
      <c r="T184" s="196">
        <f t="shared" si="33"/>
        <v>-197765.86883254006</v>
      </c>
      <c r="U184" s="214">
        <f t="shared" si="19"/>
        <v>0.67471373109383947</v>
      </c>
      <c r="V184" s="224"/>
      <c r="W184" s="196">
        <f t="shared" si="20"/>
        <v>-631561.39929098089</v>
      </c>
      <c r="X184" s="199">
        <f t="shared" si="21"/>
        <v>1.5418182221141612</v>
      </c>
      <c r="Y184" s="196">
        <f t="shared" si="22"/>
        <v>821690.39825238148</v>
      </c>
      <c r="Z184" s="196">
        <f t="shared" si="23"/>
        <v>190128.99896140059</v>
      </c>
      <c r="AA184" s="201">
        <f t="shared" si="24"/>
        <v>1141231.3266308489</v>
      </c>
      <c r="AB184" s="199">
        <f t="shared" si="25"/>
        <v>1.1412313266308489</v>
      </c>
      <c r="AC184" s="217">
        <f t="shared" si="26"/>
        <v>509669.9273398681</v>
      </c>
      <c r="AD184" s="199">
        <f t="shared" si="27"/>
        <v>0.46333629758169825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21" t="s">
        <v>274</v>
      </c>
      <c r="B185" s="222">
        <v>85.830001999999993</v>
      </c>
      <c r="C185" s="223">
        <v>87.959998999999996</v>
      </c>
      <c r="D185" s="223">
        <v>84.050003000000004</v>
      </c>
      <c r="E185" s="223">
        <v>87.959998999999996</v>
      </c>
      <c r="F185" s="223">
        <v>80.394690999999995</v>
      </c>
      <c r="G185" s="223">
        <v>651649200</v>
      </c>
      <c r="H185" s="226" t="s">
        <v>274</v>
      </c>
      <c r="I185" s="223">
        <v>5.9037499999999996</v>
      </c>
      <c r="J185" s="223">
        <v>6.2249999999999996</v>
      </c>
      <c r="K185" s="223">
        <v>5.6512500000000001</v>
      </c>
      <c r="L185" s="223">
        <v>6.2249999999999996</v>
      </c>
      <c r="M185" s="223">
        <v>6.1393649999999997</v>
      </c>
      <c r="N185" s="223">
        <v>850745600</v>
      </c>
      <c r="O185" s="223"/>
      <c r="P185" s="196">
        <f t="shared" si="29"/>
        <v>449376.25366336602</v>
      </c>
      <c r="Q185" s="196">
        <f t="shared" si="132"/>
        <v>178115.75751579803</v>
      </c>
      <c r="R185" s="196">
        <f t="shared" si="133"/>
        <v>539827.63579579548</v>
      </c>
      <c r="S185" s="196">
        <f t="shared" si="32"/>
        <v>-437436.34516868432</v>
      </c>
      <c r="T185" s="196">
        <f t="shared" si="33"/>
        <v>-198589.89328600897</v>
      </c>
      <c r="U185" s="214">
        <f t="shared" si="19"/>
        <v>0.6901346780058466</v>
      </c>
      <c r="V185" s="199">
        <f>(E185-B174)/B174</f>
        <v>0.31814768538224103</v>
      </c>
      <c r="W185" s="196">
        <f t="shared" si="20"/>
        <v>-636026.23845469323</v>
      </c>
      <c r="X185" s="199">
        <f t="shared" si="21"/>
        <v>1.5552878633789675</v>
      </c>
      <c r="Y185" s="196">
        <f t="shared" si="22"/>
        <v>832797.90792831988</v>
      </c>
      <c r="Z185" s="196">
        <f t="shared" si="23"/>
        <v>196771.66947362659</v>
      </c>
      <c r="AA185" s="201">
        <f t="shared" si="24"/>
        <v>1167319.6469749594</v>
      </c>
      <c r="AB185" s="199">
        <f t="shared" si="25"/>
        <v>1.1673196469749594</v>
      </c>
      <c r="AC185" s="217">
        <f t="shared" si="26"/>
        <v>531293.40852026606</v>
      </c>
      <c r="AD185" s="199">
        <f t="shared" si="27"/>
        <v>0.4829940077456964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29"/>
        <v>453172.28792079171</v>
      </c>
      <c r="Q186" s="196">
        <f>(Q174+(Q185-Q174)*(1-$Q$3))*K186/K185</f>
        <v>147788.06259288682</v>
      </c>
      <c r="R186" s="196">
        <f>R185*(1+($S$5/2/12))+(Q185-Q174)*($Q$3)</f>
        <v>574243.10065876856</v>
      </c>
      <c r="S186" s="196">
        <f t="shared" si="32"/>
        <v>-441092.32994022046</v>
      </c>
      <c r="T186" s="196">
        <f t="shared" si="33"/>
        <v>-199417.35117470069</v>
      </c>
      <c r="U186" s="214">
        <f t="shared" si="19"/>
        <v>0.63712237430852769</v>
      </c>
      <c r="V186" s="224"/>
      <c r="W186" s="196">
        <f t="shared" si="20"/>
        <v>-640509.68111492111</v>
      </c>
      <c r="X186" s="199">
        <f t="shared" si="21"/>
        <v>1.6040591092880296</v>
      </c>
      <c r="Y186" s="196">
        <f t="shared" si="22"/>
        <v>868493.9781769719</v>
      </c>
      <c r="Z186" s="196">
        <f t="shared" si="23"/>
        <v>227984.29706205075</v>
      </c>
      <c r="AA186" s="201">
        <f t="shared" si="24"/>
        <v>1175203.4511724471</v>
      </c>
      <c r="AB186" s="199">
        <f t="shared" si="25"/>
        <v>1.175203451172447</v>
      </c>
      <c r="AC186" s="217">
        <f t="shared" si="26"/>
        <v>534693.77005752595</v>
      </c>
      <c r="AD186" s="199">
        <f t="shared" si="27"/>
        <v>0.48608524550684179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29"/>
        <v>447718.80118811841</v>
      </c>
      <c r="Q187" s="196">
        <f t="shared" ref="Q187:Q197" si="134">Q186*K187/K186</f>
        <v>144040.10479005435</v>
      </c>
      <c r="R187" s="196">
        <f t="shared" ref="R187:R197" si="135">R186*(1+$S$5/2/12)</f>
        <v>575439.44045180769</v>
      </c>
      <c r="S187" s="196">
        <f t="shared" si="32"/>
        <v>-444763.547981638</v>
      </c>
      <c r="T187" s="196">
        <f t="shared" si="33"/>
        <v>-200248.25680459526</v>
      </c>
      <c r="U187" s="214">
        <f t="shared" si="19"/>
        <v>0.63039757811408725</v>
      </c>
      <c r="V187" s="224"/>
      <c r="W187" s="196">
        <f t="shared" si="20"/>
        <v>-645011.80478623323</v>
      </c>
      <c r="X187" s="199">
        <f t="shared" si="21"/>
        <v>1.5862628157309715</v>
      </c>
      <c r="Y187" s="196">
        <f t="shared" si="22"/>
        <v>865825.02366541827</v>
      </c>
      <c r="Z187" s="196">
        <f t="shared" si="23"/>
        <v>220813.21887918501</v>
      </c>
      <c r="AA187" s="201">
        <f t="shared" si="24"/>
        <v>1167198.3464299804</v>
      </c>
      <c r="AB187" s="199">
        <f t="shared" si="25"/>
        <v>1.1671983464299804</v>
      </c>
      <c r="AC187" s="217">
        <f t="shared" si="26"/>
        <v>522186.54164374713</v>
      </c>
      <c r="AD187" s="199">
        <f t="shared" si="27"/>
        <v>0.47471503785795194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29"/>
        <v>461940.60475247487</v>
      </c>
      <c r="Q188" s="196">
        <f t="shared" si="134"/>
        <v>154803.47078793231</v>
      </c>
      <c r="R188" s="196">
        <f t="shared" si="135"/>
        <v>576638.27261941566</v>
      </c>
      <c r="S188" s="196">
        <f t="shared" si="32"/>
        <v>-448450.0627648948</v>
      </c>
      <c r="T188" s="196">
        <f t="shared" si="33"/>
        <v>-201082.62454128108</v>
      </c>
      <c r="U188" s="214">
        <f t="shared" si="19"/>
        <v>0.6465216680287369</v>
      </c>
      <c r="V188" s="224"/>
      <c r="W188" s="196">
        <f t="shared" si="20"/>
        <v>-649532.68730617594</v>
      </c>
      <c r="X188" s="199">
        <f t="shared" si="21"/>
        <v>1.5989632202795152</v>
      </c>
      <c r="Y188" s="196">
        <f t="shared" si="22"/>
        <v>876931.16504137148</v>
      </c>
      <c r="Z188" s="196">
        <f t="shared" si="23"/>
        <v>227398.4777351956</v>
      </c>
      <c r="AA188" s="201">
        <f t="shared" si="24"/>
        <v>1193382.3481598229</v>
      </c>
      <c r="AB188" s="199">
        <f t="shared" si="25"/>
        <v>1.1933823481598229</v>
      </c>
      <c r="AC188" s="217">
        <f t="shared" si="26"/>
        <v>543849.66085364693</v>
      </c>
      <c r="AD188" s="199">
        <f t="shared" si="27"/>
        <v>0.49440878259422449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29"/>
        <v>445259.40059405903</v>
      </c>
      <c r="Q189" s="196">
        <f t="shared" si="134"/>
        <v>143191.20836462648</v>
      </c>
      <c r="R189" s="196">
        <f t="shared" si="135"/>
        <v>577839.60235403955</v>
      </c>
      <c r="S189" s="196">
        <f t="shared" si="32"/>
        <v>-452151.93802641518</v>
      </c>
      <c r="T189" s="196">
        <f t="shared" si="33"/>
        <v>-201920.46881020308</v>
      </c>
      <c r="U189" s="214">
        <f t="shared" si="19"/>
        <v>0.62732398010938284</v>
      </c>
      <c r="V189" s="224"/>
      <c r="W189" s="196">
        <f t="shared" si="20"/>
        <v>-654072.4068366182</v>
      </c>
      <c r="X189" s="199">
        <f t="shared" si="21"/>
        <v>1.564198385766272</v>
      </c>
      <c r="Y189" s="196">
        <f t="shared" si="22"/>
        <v>866407.59867571923</v>
      </c>
      <c r="Z189" s="196">
        <f t="shared" si="23"/>
        <v>212335.19183910097</v>
      </c>
      <c r="AA189" s="201">
        <f t="shared" si="24"/>
        <v>1166290.2113127252</v>
      </c>
      <c r="AB189" s="199">
        <f t="shared" si="25"/>
        <v>1.1662902113127251</v>
      </c>
      <c r="AC189" s="217">
        <f t="shared" si="26"/>
        <v>512217.80447610695</v>
      </c>
      <c r="AD189" s="199">
        <f t="shared" si="27"/>
        <v>0.46565254952373358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29"/>
        <v>457289.10356435605</v>
      </c>
      <c r="Q190" s="196">
        <f t="shared" si="134"/>
        <v>150879.32693453931</v>
      </c>
      <c r="R190" s="196">
        <f t="shared" si="135"/>
        <v>579043.43485894392</v>
      </c>
      <c r="S190" s="196">
        <f t="shared" si="32"/>
        <v>-455869.2377681919</v>
      </c>
      <c r="T190" s="196">
        <f t="shared" si="33"/>
        <v>-202761.80409691227</v>
      </c>
      <c r="U190" s="214">
        <f t="shared" si="19"/>
        <v>0.63935324400135529</v>
      </c>
      <c r="V190" s="224"/>
      <c r="W190" s="196">
        <f t="shared" si="20"/>
        <v>-658631.04186510411</v>
      </c>
      <c r="X190" s="199">
        <f t="shared" si="21"/>
        <v>1.5734644627265442</v>
      </c>
      <c r="Y190" s="196">
        <f t="shared" si="22"/>
        <v>875984.06995963538</v>
      </c>
      <c r="Z190" s="196">
        <f t="shared" si="23"/>
        <v>217353.02809453121</v>
      </c>
      <c r="AA190" s="201">
        <f t="shared" si="24"/>
        <v>1187211.8653578393</v>
      </c>
      <c r="AB190" s="199">
        <f t="shared" si="25"/>
        <v>1.1872118653578392</v>
      </c>
      <c r="AC190" s="217">
        <f t="shared" si="26"/>
        <v>528580.82349273516</v>
      </c>
      <c r="AD190" s="199">
        <f t="shared" si="27"/>
        <v>0.48052802135703199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29"/>
        <v>484609.89564356388</v>
      </c>
      <c r="Q191" s="196">
        <f t="shared" si="134"/>
        <v>169186.65927914422</v>
      </c>
      <c r="R191" s="196">
        <f t="shared" si="135"/>
        <v>580249.77534823341</v>
      </c>
      <c r="S191" s="196">
        <f t="shared" si="32"/>
        <v>-459602.02625889267</v>
      </c>
      <c r="T191" s="196">
        <f t="shared" si="33"/>
        <v>-203606.64494731606</v>
      </c>
      <c r="U191" s="214">
        <f t="shared" si="19"/>
        <v>0.66689814961903582</v>
      </c>
      <c r="V191" s="224"/>
      <c r="W191" s="196">
        <f t="shared" si="20"/>
        <v>-663208.67120620876</v>
      </c>
      <c r="X191" s="199">
        <f t="shared" si="21"/>
        <v>1.6056178352660664</v>
      </c>
      <c r="Y191" s="196">
        <f t="shared" si="22"/>
        <v>896266.7112847988</v>
      </c>
      <c r="Z191" s="196">
        <f t="shared" si="23"/>
        <v>233058.04007859007</v>
      </c>
      <c r="AA191" s="201">
        <f t="shared" si="24"/>
        <v>1234046.3302709414</v>
      </c>
      <c r="AB191" s="199">
        <f t="shared" si="25"/>
        <v>1.2340463302709415</v>
      </c>
      <c r="AC191" s="217">
        <f t="shared" si="26"/>
        <v>570837.65906473272</v>
      </c>
      <c r="AD191" s="199">
        <f t="shared" si="27"/>
        <v>0.51894332642248431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29"/>
        <v>500596.02356435597</v>
      </c>
      <c r="Q192" s="196">
        <f t="shared" si="134"/>
        <v>180830.95552982471</v>
      </c>
      <c r="R192" s="196">
        <f t="shared" si="135"/>
        <v>581458.62904687563</v>
      </c>
      <c r="S192" s="196">
        <f t="shared" si="32"/>
        <v>-463350.36803497135</v>
      </c>
      <c r="T192" s="196">
        <f t="shared" si="33"/>
        <v>-204455.00596792987</v>
      </c>
      <c r="U192" s="214">
        <f t="shared" si="19"/>
        <v>0.682768042541266</v>
      </c>
      <c r="V192" s="224"/>
      <c r="W192" s="196">
        <f t="shared" si="20"/>
        <v>-667805.37400290126</v>
      </c>
      <c r="X192" s="199">
        <f t="shared" si="21"/>
        <v>1.6203143831042766</v>
      </c>
      <c r="Y192" s="196">
        <f t="shared" si="22"/>
        <v>908617.50038004981</v>
      </c>
      <c r="Z192" s="196">
        <f t="shared" si="23"/>
        <v>240812.12637714858</v>
      </c>
      <c r="AA192" s="201">
        <f t="shared" si="24"/>
        <v>1262885.6081410563</v>
      </c>
      <c r="AB192" s="199">
        <f t="shared" si="25"/>
        <v>1.2628856081410562</v>
      </c>
      <c r="AC192" s="217">
        <f t="shared" si="26"/>
        <v>595080.23413815501</v>
      </c>
      <c r="AD192" s="199">
        <f t="shared" si="27"/>
        <v>0.54098203103468634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29"/>
        <v>501986.13326732628</v>
      </c>
      <c r="Q193" s="196">
        <f t="shared" si="134"/>
        <v>181455.61516363014</v>
      </c>
      <c r="R193" s="196">
        <f t="shared" si="135"/>
        <v>582670.00119072339</v>
      </c>
      <c r="S193" s="196">
        <f t="shared" si="32"/>
        <v>-467114.32790178369</v>
      </c>
      <c r="T193" s="196">
        <f t="shared" si="33"/>
        <v>-205306.90182612959</v>
      </c>
      <c r="U193" s="214">
        <f t="shared" si="19"/>
        <v>0.683112974706239</v>
      </c>
      <c r="V193" s="224"/>
      <c r="W193" s="196">
        <f t="shared" si="20"/>
        <v>-672421.22972791328</v>
      </c>
      <c r="X193" s="199">
        <f t="shared" si="21"/>
        <v>1.613060514012834</v>
      </c>
      <c r="Y193" s="196">
        <f t="shared" si="22"/>
        <v>910753.49443022278</v>
      </c>
      <c r="Z193" s="196">
        <f t="shared" si="23"/>
        <v>238332.26470230951</v>
      </c>
      <c r="AA193" s="201">
        <f t="shared" si="24"/>
        <v>1266111.7496216798</v>
      </c>
      <c r="AB193" s="199">
        <f t="shared" si="25"/>
        <v>1.2661117496216798</v>
      </c>
      <c r="AC193" s="217">
        <f t="shared" si="26"/>
        <v>593690.51989376661</v>
      </c>
      <c r="AD193" s="199">
        <f t="shared" si="27"/>
        <v>0.53971865444887879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29"/>
        <v>522356.41960395989</v>
      </c>
      <c r="Q194" s="196">
        <f t="shared" si="134"/>
        <v>196895.91995820508</v>
      </c>
      <c r="R194" s="196">
        <f t="shared" si="135"/>
        <v>583883.89702653745</v>
      </c>
      <c r="S194" s="196">
        <f t="shared" si="32"/>
        <v>-470893.97093470779</v>
      </c>
      <c r="T194" s="196">
        <f t="shared" si="33"/>
        <v>-206162.34725040512</v>
      </c>
      <c r="U194" s="214">
        <f t="shared" si="19"/>
        <v>0.70303336964876828</v>
      </c>
      <c r="V194" s="224"/>
      <c r="W194" s="196">
        <f t="shared" si="20"/>
        <v>-677056.3181851129</v>
      </c>
      <c r="X194" s="199">
        <f t="shared" si="21"/>
        <v>1.6338970435957765</v>
      </c>
      <c r="Y194" s="196">
        <f t="shared" si="22"/>
        <v>926178.03486824781</v>
      </c>
      <c r="Z194" s="196">
        <f t="shared" si="23"/>
        <v>249121.7166831349</v>
      </c>
      <c r="AA194" s="201">
        <f t="shared" si="24"/>
        <v>1303136.2365887025</v>
      </c>
      <c r="AB194" s="199">
        <f t="shared" si="25"/>
        <v>1.3031362365887025</v>
      </c>
      <c r="AC194" s="217">
        <f t="shared" si="26"/>
        <v>626079.91840358963</v>
      </c>
      <c r="AD194" s="199">
        <f t="shared" si="27"/>
        <v>0.56916356218508146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29"/>
        <v>482471.27643564309</v>
      </c>
      <c r="Q195" s="196">
        <f t="shared" si="134"/>
        <v>167296.6634640407</v>
      </c>
      <c r="R195" s="196">
        <f t="shared" si="135"/>
        <v>585100.32181200944</v>
      </c>
      <c r="S195" s="196">
        <f t="shared" si="32"/>
        <v>-474689.36248026905</v>
      </c>
      <c r="T195" s="196">
        <f t="shared" si="33"/>
        <v>-207021.35703061512</v>
      </c>
      <c r="U195" s="214">
        <f t="shared" si="19"/>
        <v>0.661661351819961</v>
      </c>
      <c r="V195" s="224"/>
      <c r="W195" s="196">
        <f t="shared" si="20"/>
        <v>-681710.71951088414</v>
      </c>
      <c r="X195" s="199">
        <f t="shared" si="21"/>
        <v>1.5660184997730664</v>
      </c>
      <c r="Y195" s="196">
        <f t="shared" si="22"/>
        <v>899426.2024444791</v>
      </c>
      <c r="Z195" s="196">
        <f t="shared" si="23"/>
        <v>217715.48293359493</v>
      </c>
      <c r="AA195" s="201">
        <f t="shared" si="24"/>
        <v>1234868.2617116934</v>
      </c>
      <c r="AB195" s="199">
        <f t="shared" si="25"/>
        <v>1.2348682617116933</v>
      </c>
      <c r="AC195" s="217">
        <f t="shared" si="26"/>
        <v>553157.54220080923</v>
      </c>
      <c r="AD195" s="199">
        <f t="shared" si="27"/>
        <v>0.50287049290982655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29"/>
        <v>538235.63287128659</v>
      </c>
      <c r="Q196" s="196">
        <f t="shared" si="134"/>
        <v>207835.47200664357</v>
      </c>
      <c r="R196" s="196">
        <f t="shared" si="135"/>
        <v>586319.28081578447</v>
      </c>
      <c r="S196" s="196">
        <f t="shared" si="32"/>
        <v>-478500.56815727014</v>
      </c>
      <c r="T196" s="196">
        <f t="shared" si="33"/>
        <v>-207883.94601824268</v>
      </c>
      <c r="U196" s="214">
        <f t="shared" si="19"/>
        <v>0.71593625046154807</v>
      </c>
      <c r="V196" s="224"/>
      <c r="W196" s="196">
        <f t="shared" si="20"/>
        <v>-686384.51417551283</v>
      </c>
      <c r="X196" s="199">
        <f t="shared" si="21"/>
        <v>1.6383745414738704</v>
      </c>
      <c r="Y196" s="196">
        <f t="shared" si="22"/>
        <v>939631.45259305369</v>
      </c>
      <c r="Z196" s="196">
        <f t="shared" si="23"/>
        <v>253246.93841754086</v>
      </c>
      <c r="AA196" s="201">
        <f t="shared" si="24"/>
        <v>1332390.3856937145</v>
      </c>
      <c r="AB196" s="199">
        <f t="shared" si="25"/>
        <v>1.3323903856937145</v>
      </c>
      <c r="AC196" s="217">
        <f t="shared" si="26"/>
        <v>646005.87151820166</v>
      </c>
      <c r="AD196" s="199">
        <f t="shared" si="27"/>
        <v>0.587278065016547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21" t="s">
        <v>286</v>
      </c>
      <c r="B197" s="222">
        <v>105.720001</v>
      </c>
      <c r="C197" s="223">
        <v>105.91999800000001</v>
      </c>
      <c r="D197" s="223">
        <v>99.919998000000007</v>
      </c>
      <c r="E197" s="223">
        <v>103.25</v>
      </c>
      <c r="F197" s="223">
        <v>95.763062000000005</v>
      </c>
      <c r="G197" s="223">
        <v>815702200</v>
      </c>
      <c r="H197" s="226" t="s">
        <v>286</v>
      </c>
      <c r="I197" s="223">
        <v>8.9362499999999994</v>
      </c>
      <c r="J197" s="223">
        <v>8.96875</v>
      </c>
      <c r="K197" s="223">
        <v>7.96875</v>
      </c>
      <c r="L197" s="223">
        <v>8.5462500000000006</v>
      </c>
      <c r="M197" s="223">
        <v>8.44238</v>
      </c>
      <c r="N197" s="223">
        <v>461129600</v>
      </c>
      <c r="O197" s="223"/>
      <c r="P197" s="196">
        <f t="shared" si="29"/>
        <v>534225.73188118753</v>
      </c>
      <c r="Q197" s="196">
        <f t="shared" si="134"/>
        <v>204215.64951330965</v>
      </c>
      <c r="R197" s="196">
        <f t="shared" si="135"/>
        <v>587540.77931748412</v>
      </c>
      <c r="S197" s="196">
        <f t="shared" si="32"/>
        <v>-482327.65385792538</v>
      </c>
      <c r="T197" s="196">
        <f t="shared" si="33"/>
        <v>-208750.12912665203</v>
      </c>
      <c r="U197" s="214">
        <f t="shared" si="19"/>
        <v>0.71091230247143788</v>
      </c>
      <c r="V197" s="199">
        <f>(E197-B186)/B186</f>
        <v>0.17932605896084317</v>
      </c>
      <c r="W197" s="196">
        <f t="shared" si="20"/>
        <v>-691077.78298457735</v>
      </c>
      <c r="X197" s="199">
        <f t="shared" si="21"/>
        <v>1.623213101069559</v>
      </c>
      <c r="Y197" s="196">
        <f t="shared" si="22"/>
        <v>937997.160461616</v>
      </c>
      <c r="Z197" s="196">
        <f t="shared" si="23"/>
        <v>246919.37747703859</v>
      </c>
      <c r="AA197" s="201">
        <f t="shared" si="24"/>
        <v>1325982.1607119814</v>
      </c>
      <c r="AB197" s="199">
        <f t="shared" si="25"/>
        <v>1.3259821607119813</v>
      </c>
      <c r="AC197" s="217">
        <f t="shared" si="26"/>
        <v>634904.37772740389</v>
      </c>
      <c r="AD197" s="199">
        <f t="shared" si="27"/>
        <v>0.57718579793400349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29"/>
        <v>531231.6885148508</v>
      </c>
      <c r="Q198" s="196">
        <f>(Q186+(Q197-Q186)*(1-$Q$3))*K198/K197</f>
        <v>174662.86154038052</v>
      </c>
      <c r="R198" s="196">
        <f>R197*(1+($S$5/2/12))+(Q197-Q186)*($Q$3)</f>
        <v>616978.61606794025</v>
      </c>
      <c r="S198" s="196">
        <f t="shared" si="32"/>
        <v>-486170.68574900005</v>
      </c>
      <c r="T198" s="196">
        <f t="shared" si="33"/>
        <v>-209619.92133134641</v>
      </c>
      <c r="U198" s="214">
        <f t="shared" si="19"/>
        <v>0.66564008866865465</v>
      </c>
      <c r="V198" s="224"/>
      <c r="W198" s="196">
        <f t="shared" si="20"/>
        <v>-695790.60708034644</v>
      </c>
      <c r="X198" s="199">
        <f t="shared" si="21"/>
        <v>1.6502239221090855</v>
      </c>
      <c r="Y198" s="196">
        <f t="shared" si="22"/>
        <v>964161.65338561812</v>
      </c>
      <c r="Z198" s="196">
        <f t="shared" si="23"/>
        <v>268371.04630527168</v>
      </c>
      <c r="AA198" s="201">
        <f t="shared" si="24"/>
        <v>1322873.1661231716</v>
      </c>
      <c r="AB198" s="199">
        <f t="shared" si="25"/>
        <v>1.3228731661231716</v>
      </c>
      <c r="AC198" s="217">
        <f t="shared" si="26"/>
        <v>627082.55904282513</v>
      </c>
      <c r="AD198" s="199">
        <f t="shared" si="27"/>
        <v>0.57007505367529554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29"/>
        <v>533316.83168316761</v>
      </c>
      <c r="Q199" s="196">
        <f t="shared" ref="Q199:Q209" si="136">Q198*K199/K198</f>
        <v>175711.97064312841</v>
      </c>
      <c r="R199" s="196">
        <f t="shared" ref="R199:R209" si="137">R198*(1+$S$5/2/12)</f>
        <v>618263.98818474857</v>
      </c>
      <c r="S199" s="196">
        <f t="shared" si="32"/>
        <v>-490029.73027295421</v>
      </c>
      <c r="T199" s="196">
        <f t="shared" si="33"/>
        <v>-210493.33767022702</v>
      </c>
      <c r="U199" s="214">
        <f t="shared" si="19"/>
        <v>0.66657543783446205</v>
      </c>
      <c r="V199" s="224"/>
      <c r="W199" s="196">
        <f t="shared" si="20"/>
        <v>-700523.06794318126</v>
      </c>
      <c r="X199" s="199">
        <f t="shared" si="21"/>
        <v>1.6438870789067574</v>
      </c>
      <c r="Y199" s="196">
        <f t="shared" si="22"/>
        <v>966855.21083557594</v>
      </c>
      <c r="Z199" s="196">
        <f t="shared" si="23"/>
        <v>266332.14289239468</v>
      </c>
      <c r="AA199" s="201">
        <f t="shared" si="24"/>
        <v>1327292.7905110447</v>
      </c>
      <c r="AB199" s="199">
        <f t="shared" si="25"/>
        <v>1.3272927905110448</v>
      </c>
      <c r="AC199" s="217">
        <f t="shared" si="26"/>
        <v>626769.72256786341</v>
      </c>
      <c r="AD199" s="199">
        <f t="shared" si="27"/>
        <v>0.56979065687987585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29"/>
        <v>557322.76158415771</v>
      </c>
      <c r="Q200" s="196">
        <f t="shared" si="136"/>
        <v>191835.12106430632</v>
      </c>
      <c r="R200" s="196">
        <f t="shared" si="137"/>
        <v>619552.03816013352</v>
      </c>
      <c r="S200" s="196">
        <f t="shared" si="32"/>
        <v>-493904.85414909152</v>
      </c>
      <c r="T200" s="196">
        <f t="shared" si="33"/>
        <v>-211370.39324385297</v>
      </c>
      <c r="U200" s="214">
        <f t="shared" si="19"/>
        <v>0.68750360423840329</v>
      </c>
      <c r="V200" s="224"/>
      <c r="W200" s="196">
        <f t="shared" si="20"/>
        <v>-705275.24739294453</v>
      </c>
      <c r="X200" s="199">
        <f t="shared" si="21"/>
        <v>1.6686744701371814</v>
      </c>
      <c r="Y200" s="196">
        <f t="shared" si="22"/>
        <v>984895.88974263845</v>
      </c>
      <c r="Z200" s="196">
        <f t="shared" si="23"/>
        <v>279620.64234969392</v>
      </c>
      <c r="AA200" s="201">
        <f t="shared" si="24"/>
        <v>1368709.9208085975</v>
      </c>
      <c r="AB200" s="199">
        <f t="shared" si="25"/>
        <v>1.3687099208085975</v>
      </c>
      <c r="AC200" s="217">
        <f t="shared" si="26"/>
        <v>663434.67341565294</v>
      </c>
      <c r="AD200" s="199">
        <f t="shared" si="27"/>
        <v>0.60312243037786628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29"/>
        <v>557857.40435643494</v>
      </c>
      <c r="Q201" s="196">
        <f t="shared" si="136"/>
        <v>192097.39833999329</v>
      </c>
      <c r="R201" s="196">
        <f t="shared" si="137"/>
        <v>620842.77157296718</v>
      </c>
      <c r="S201" s="196">
        <f t="shared" si="32"/>
        <v>-497796.1243747127</v>
      </c>
      <c r="T201" s="196">
        <f t="shared" si="33"/>
        <v>-212251.10321570234</v>
      </c>
      <c r="U201" s="214">
        <f t="shared" si="19"/>
        <v>0.68722925887763875</v>
      </c>
      <c r="V201" s="224"/>
      <c r="W201" s="196">
        <f t="shared" si="20"/>
        <v>-710047.22759041504</v>
      </c>
      <c r="X201" s="199">
        <f t="shared" si="21"/>
        <v>1.6600306713813768</v>
      </c>
      <c r="Y201" s="196">
        <f t="shared" si="22"/>
        <v>986509.24375955283</v>
      </c>
      <c r="Z201" s="196">
        <f t="shared" si="23"/>
        <v>276462.01616913779</v>
      </c>
      <c r="AA201" s="201">
        <f t="shared" si="24"/>
        <v>1370797.5742693953</v>
      </c>
      <c r="AB201" s="199">
        <f t="shared" si="25"/>
        <v>1.3707975742693954</v>
      </c>
      <c r="AC201" s="217">
        <f t="shared" si="26"/>
        <v>660750.34667898028</v>
      </c>
      <c r="AD201" s="199">
        <f t="shared" si="27"/>
        <v>0.60068213334452747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29"/>
        <v>566732.67326732597</v>
      </c>
      <c r="Q202" s="196">
        <f t="shared" si="136"/>
        <v>197632.82926370247</v>
      </c>
      <c r="R202" s="196">
        <f t="shared" si="137"/>
        <v>622136.19401374424</v>
      </c>
      <c r="S202" s="196">
        <f t="shared" si="32"/>
        <v>-501703.60822627397</v>
      </c>
      <c r="T202" s="196">
        <f t="shared" si="33"/>
        <v>-213135.48281243443</v>
      </c>
      <c r="U202" s="214">
        <f t="shared" si="19"/>
        <v>0.6938313412757271</v>
      </c>
      <c r="V202" s="224"/>
      <c r="W202" s="196">
        <f t="shared" si="20"/>
        <v>-714839.09103870834</v>
      </c>
      <c r="X202" s="199">
        <f t="shared" si="21"/>
        <v>1.663127943315978</v>
      </c>
      <c r="Y202" s="196">
        <f t="shared" si="22"/>
        <v>993963.61754032248</v>
      </c>
      <c r="Z202" s="196">
        <f t="shared" si="23"/>
        <v>279124.52650161408</v>
      </c>
      <c r="AA202" s="201">
        <f t="shared" si="24"/>
        <v>1386501.6965447727</v>
      </c>
      <c r="AB202" s="199">
        <f t="shared" si="25"/>
        <v>1.3865016965447727</v>
      </c>
      <c r="AC202" s="217">
        <f t="shared" si="26"/>
        <v>671662.60550606437</v>
      </c>
      <c r="AD202" s="199">
        <f t="shared" si="27"/>
        <v>0.61060236864187667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29"/>
        <v>570154.45009900921</v>
      </c>
      <c r="Q203" s="196">
        <f t="shared" si="136"/>
        <v>200241.79795343077</v>
      </c>
      <c r="R203" s="196">
        <f t="shared" si="137"/>
        <v>623432.31108460622</v>
      </c>
      <c r="S203" s="196">
        <f t="shared" si="32"/>
        <v>-505627.37326055008</v>
      </c>
      <c r="T203" s="196">
        <f t="shared" si="33"/>
        <v>-214023.5473241529</v>
      </c>
      <c r="U203" s="214">
        <f t="shared" si="19"/>
        <v>0.69638266459887765</v>
      </c>
      <c r="V203" s="224"/>
      <c r="W203" s="196">
        <f t="shared" si="20"/>
        <v>-719650.92058470298</v>
      </c>
      <c r="X203" s="199">
        <f t="shared" si="21"/>
        <v>1.6585635160639387</v>
      </c>
      <c r="Y203" s="196">
        <f t="shared" si="22"/>
        <v>997603.13371052826</v>
      </c>
      <c r="Z203" s="196">
        <f t="shared" si="23"/>
        <v>277952.21312582528</v>
      </c>
      <c r="AA203" s="201">
        <f t="shared" si="24"/>
        <v>1393828.5591370463</v>
      </c>
      <c r="AB203" s="199">
        <f t="shared" si="25"/>
        <v>1.3938285591370463</v>
      </c>
      <c r="AC203" s="217">
        <f t="shared" si="26"/>
        <v>674177.63855234336</v>
      </c>
      <c r="AD203" s="199">
        <f t="shared" si="27"/>
        <v>0.6128887623203122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29"/>
        <v>565823.77306930616</v>
      </c>
      <c r="Q204" s="196">
        <f t="shared" si="136"/>
        <v>197066.86251090426</v>
      </c>
      <c r="R204" s="196">
        <f t="shared" si="137"/>
        <v>624731.12839936593</v>
      </c>
      <c r="S204" s="196">
        <f t="shared" si="32"/>
        <v>-509567.48731580237</v>
      </c>
      <c r="T204" s="196">
        <f t="shared" si="33"/>
        <v>-214915.31210467019</v>
      </c>
      <c r="U204" s="214">
        <f t="shared" si="19"/>
        <v>0.69180054897527798</v>
      </c>
      <c r="V204" s="224"/>
      <c r="W204" s="196">
        <f t="shared" si="20"/>
        <v>-724482.79942047258</v>
      </c>
      <c r="X204" s="199">
        <f t="shared" si="21"/>
        <v>1.6433170013436058</v>
      </c>
      <c r="Y204" s="196">
        <f t="shared" si="22"/>
        <v>995818.52441190556</v>
      </c>
      <c r="Z204" s="196">
        <f t="shared" si="23"/>
        <v>271335.72499143297</v>
      </c>
      <c r="AA204" s="201">
        <f t="shared" si="24"/>
        <v>1387621.7639795765</v>
      </c>
      <c r="AB204" s="199">
        <f t="shared" si="25"/>
        <v>1.3876217639795765</v>
      </c>
      <c r="AC204" s="217">
        <f t="shared" si="26"/>
        <v>663138.96455910394</v>
      </c>
      <c r="AD204" s="199">
        <f t="shared" si="27"/>
        <v>0.60285360414463995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29"/>
        <v>453065.33584158361</v>
      </c>
      <c r="Q205" s="196">
        <f t="shared" si="136"/>
        <v>151844.73855561411</v>
      </c>
      <c r="R205" s="196">
        <f t="shared" si="137"/>
        <v>626032.65158353129</v>
      </c>
      <c r="S205" s="196">
        <f t="shared" si="32"/>
        <v>-513524.0185129515</v>
      </c>
      <c r="T205" s="196">
        <f t="shared" si="33"/>
        <v>-215810.79257177297</v>
      </c>
      <c r="U205" s="214">
        <f t="shared" si="19"/>
        <v>0.61477662362388363</v>
      </c>
      <c r="V205" s="224"/>
      <c r="W205" s="196">
        <f t="shared" si="20"/>
        <v>-729334.8110847245</v>
      </c>
      <c r="X205" s="199">
        <f t="shared" si="21"/>
        <v>1.4795646265947391</v>
      </c>
      <c r="Y205" s="196">
        <f t="shared" si="22"/>
        <v>918137.08060929854</v>
      </c>
      <c r="Z205" s="196">
        <f t="shared" si="23"/>
        <v>188802.26952457408</v>
      </c>
      <c r="AA205" s="201">
        <f t="shared" si="24"/>
        <v>1230942.7259807289</v>
      </c>
      <c r="AB205" s="199">
        <f t="shared" si="25"/>
        <v>1.2309427259807288</v>
      </c>
      <c r="AC205" s="217">
        <f t="shared" si="26"/>
        <v>501607.91489600448</v>
      </c>
      <c r="AD205" s="199">
        <f t="shared" si="27"/>
        <v>0.45600719536000406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29"/>
        <v>527970.29702970234</v>
      </c>
      <c r="Q206" s="196">
        <f t="shared" si="136"/>
        <v>169375.90382521684</v>
      </c>
      <c r="R206" s="196">
        <f t="shared" si="137"/>
        <v>627336.88627433043</v>
      </c>
      <c r="S206" s="196">
        <f t="shared" si="32"/>
        <v>-517497.03525675542</v>
      </c>
      <c r="T206" s="196">
        <f t="shared" si="33"/>
        <v>-216710.00420748867</v>
      </c>
      <c r="U206" s="214">
        <f t="shared" si="19"/>
        <v>0.65428638223080882</v>
      </c>
      <c r="V206" s="224"/>
      <c r="W206" s="196">
        <f t="shared" si="20"/>
        <v>-734207.03946424415</v>
      </c>
      <c r="X206" s="199">
        <f t="shared" si="21"/>
        <v>1.5735441383769191</v>
      </c>
      <c r="Y206" s="196">
        <f t="shared" si="22"/>
        <v>971822.61874414887</v>
      </c>
      <c r="Z206" s="196">
        <f t="shared" si="23"/>
        <v>237615.57927990478</v>
      </c>
      <c r="AA206" s="201">
        <f t="shared" si="24"/>
        <v>1324683.0871292497</v>
      </c>
      <c r="AB206" s="199">
        <f t="shared" si="25"/>
        <v>1.3246830871292496</v>
      </c>
      <c r="AC206" s="217">
        <f t="shared" si="26"/>
        <v>590476.04766500555</v>
      </c>
      <c r="AD206" s="199">
        <f t="shared" si="27"/>
        <v>0.53679640696818687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29"/>
        <v>537219.81801980129</v>
      </c>
      <c r="Q207" s="196">
        <f t="shared" si="136"/>
        <v>175228.8282931787</v>
      </c>
      <c r="R207" s="196">
        <f t="shared" si="137"/>
        <v>628643.83812073537</v>
      </c>
      <c r="S207" s="196">
        <f t="shared" si="32"/>
        <v>-521486.60623699188</v>
      </c>
      <c r="T207" s="196">
        <f t="shared" si="33"/>
        <v>-217612.9625583532</v>
      </c>
      <c r="U207" s="214">
        <f t="shared" si="19"/>
        <v>0.66190623309695606</v>
      </c>
      <c r="V207" s="224"/>
      <c r="W207" s="196">
        <f t="shared" si="20"/>
        <v>-739099.56879534503</v>
      </c>
      <c r="X207" s="199">
        <f t="shared" si="21"/>
        <v>1.5774108190061216</v>
      </c>
      <c r="Y207" s="196">
        <f t="shared" si="22"/>
        <v>979551.95720976684</v>
      </c>
      <c r="Z207" s="196">
        <f t="shared" si="23"/>
        <v>240452.38841442176</v>
      </c>
      <c r="AA207" s="201">
        <f t="shared" si="24"/>
        <v>1341092.4844337152</v>
      </c>
      <c r="AB207" s="199">
        <f t="shared" si="25"/>
        <v>1.3410924844337153</v>
      </c>
      <c r="AC207" s="217">
        <f t="shared" si="26"/>
        <v>601992.91563837009</v>
      </c>
      <c r="AD207" s="199">
        <f t="shared" si="27"/>
        <v>0.54726628694397284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29"/>
        <v>585338.62990098936</v>
      </c>
      <c r="Q208" s="196">
        <f t="shared" si="136"/>
        <v>207254.26406127185</v>
      </c>
      <c r="R208" s="196">
        <f t="shared" si="137"/>
        <v>629953.51278348698</v>
      </c>
      <c r="S208" s="196">
        <f t="shared" si="32"/>
        <v>-525492.80042964604</v>
      </c>
      <c r="T208" s="196">
        <f t="shared" si="33"/>
        <v>-218519.68323567967</v>
      </c>
      <c r="U208" s="214">
        <f t="shared" si="19"/>
        <v>0.70285732211071261</v>
      </c>
      <c r="V208" s="224"/>
      <c r="W208" s="196">
        <f t="shared" si="20"/>
        <v>-744012.48366532568</v>
      </c>
      <c r="X208" s="199">
        <f t="shared" si="21"/>
        <v>1.6334297735132404</v>
      </c>
      <c r="Y208" s="196">
        <f t="shared" si="22"/>
        <v>1014492.4132028399</v>
      </c>
      <c r="Z208" s="196">
        <f t="shared" si="23"/>
        <v>270479.92953751422</v>
      </c>
      <c r="AA208" s="201">
        <f t="shared" si="24"/>
        <v>1422546.4067457481</v>
      </c>
      <c r="AB208" s="199">
        <f t="shared" si="25"/>
        <v>1.4225464067457481</v>
      </c>
      <c r="AC208" s="217">
        <f t="shared" si="26"/>
        <v>678533.92308042245</v>
      </c>
      <c r="AD208" s="199">
        <f t="shared" si="27"/>
        <v>0.61684902098220218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21" t="s">
        <v>298</v>
      </c>
      <c r="B209" s="222">
        <v>114.480003</v>
      </c>
      <c r="C209" s="223">
        <v>115.75</v>
      </c>
      <c r="D209" s="223">
        <v>109.379997</v>
      </c>
      <c r="E209" s="223">
        <v>111.860001</v>
      </c>
      <c r="F209" s="223">
        <v>104.86937</v>
      </c>
      <c r="G209" s="223">
        <v>757497500</v>
      </c>
      <c r="H209" s="226" t="s">
        <v>298</v>
      </c>
      <c r="I209" s="223">
        <v>10.241250000000001</v>
      </c>
      <c r="J209" s="223">
        <v>10.47125</v>
      </c>
      <c r="K209" s="223">
        <v>9.33</v>
      </c>
      <c r="L209" s="223">
        <v>9.7949999999999999</v>
      </c>
      <c r="M209" s="223">
        <v>9.6866280000000007</v>
      </c>
      <c r="N209" s="223">
        <v>249093600</v>
      </c>
      <c r="O209" s="223"/>
      <c r="P209" s="196">
        <f t="shared" si="29"/>
        <v>584803.94435643486</v>
      </c>
      <c r="Q209" s="196">
        <f t="shared" si="136"/>
        <v>206067.11428710978</v>
      </c>
      <c r="R209" s="196">
        <f t="shared" si="137"/>
        <v>631265.91593511926</v>
      </c>
      <c r="S209" s="196">
        <f t="shared" si="32"/>
        <v>-529515.68709810288</v>
      </c>
      <c r="T209" s="196">
        <f t="shared" si="33"/>
        <v>-219430.18191582832</v>
      </c>
      <c r="U209" s="214">
        <f t="shared" si="19"/>
        <v>0.70101417145561307</v>
      </c>
      <c r="V209" s="199">
        <f>(E209-B198)/B198</f>
        <v>7.8064753699599934E-2</v>
      </c>
      <c r="W209" s="196">
        <f t="shared" si="20"/>
        <v>-748945.86901393114</v>
      </c>
      <c r="X209" s="199">
        <f t="shared" si="21"/>
        <v>1.6237086158077654</v>
      </c>
      <c r="Y209" s="196">
        <f t="shared" si="22"/>
        <v>1015378.0403472189</v>
      </c>
      <c r="Z209" s="196">
        <f t="shared" si="23"/>
        <v>266432.17133328767</v>
      </c>
      <c r="AA209" s="201">
        <f t="shared" si="24"/>
        <v>1422136.9745786639</v>
      </c>
      <c r="AB209" s="199">
        <f t="shared" si="25"/>
        <v>1.4221369745786638</v>
      </c>
      <c r="AC209" s="217">
        <f t="shared" si="26"/>
        <v>673191.1055647328</v>
      </c>
      <c r="AD209" s="199">
        <f t="shared" si="27"/>
        <v>0.61199191414975707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29"/>
        <v>519950.49504950421</v>
      </c>
      <c r="Q210" s="196">
        <f>(Q198+(Q209-Q198)*(1-$Q$3))*K210/K209</f>
        <v>149965.98726323975</v>
      </c>
      <c r="R210" s="196">
        <f>R209*(1+($S$5/2/12))+(Q209-Q198)*($Q$3)</f>
        <v>648283.17963334871</v>
      </c>
      <c r="S210" s="196">
        <f t="shared" si="32"/>
        <v>-533555.33579434501</v>
      </c>
      <c r="T210" s="196">
        <f t="shared" si="33"/>
        <v>-220344.47434047761</v>
      </c>
      <c r="U210" s="214">
        <f t="shared" si="19"/>
        <v>0.62197138509773986</v>
      </c>
      <c r="V210" s="224"/>
      <c r="W210" s="196">
        <f t="shared" si="20"/>
        <v>-753899.81013482262</v>
      </c>
      <c r="X210" s="199">
        <f t="shared" si="21"/>
        <v>1.5495874371873544</v>
      </c>
      <c r="Y210" s="196">
        <f t="shared" si="22"/>
        <v>986317.19898266764</v>
      </c>
      <c r="Z210" s="196">
        <f t="shared" si="23"/>
        <v>232417.38884784502</v>
      </c>
      <c r="AA210" s="201">
        <f t="shared" si="24"/>
        <v>1318199.6619460927</v>
      </c>
      <c r="AB210" s="199">
        <f t="shared" si="25"/>
        <v>1.3181996619460927</v>
      </c>
      <c r="AC210" s="217">
        <f t="shared" si="26"/>
        <v>564299.85181127011</v>
      </c>
      <c r="AD210" s="199">
        <f t="shared" si="27"/>
        <v>0.51299986528297281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29"/>
        <v>507065.32514851412</v>
      </c>
      <c r="Q211" s="196">
        <f t="shared" ref="Q211:Q221" si="138">Q210*K211/K210</f>
        <v>141881.08624921815</v>
      </c>
      <c r="R211" s="196">
        <f t="shared" ref="R211:R221" si="139">R210*(1+$S$5/2/12)</f>
        <v>649633.76959091821</v>
      </c>
      <c r="S211" s="196">
        <f t="shared" si="32"/>
        <v>-537611.81636015477</v>
      </c>
      <c r="T211" s="196">
        <f t="shared" si="33"/>
        <v>-221262.57631689627</v>
      </c>
      <c r="U211" s="214">
        <f t="shared" si="19"/>
        <v>0.60899396835462882</v>
      </c>
      <c r="V211" s="224"/>
      <c r="W211" s="196">
        <f t="shared" si="20"/>
        <v>-758874.39267705102</v>
      </c>
      <c r="X211" s="199">
        <f t="shared" si="21"/>
        <v>1.5242299725768729</v>
      </c>
      <c r="Y211" s="196">
        <f t="shared" si="22"/>
        <v>978594.14641124127</v>
      </c>
      <c r="Z211" s="196">
        <f t="shared" si="23"/>
        <v>219719.75373419022</v>
      </c>
      <c r="AA211" s="201">
        <f t="shared" si="24"/>
        <v>1298580.1809886505</v>
      </c>
      <c r="AB211" s="199">
        <f t="shared" si="25"/>
        <v>1.2985801809886506</v>
      </c>
      <c r="AC211" s="217">
        <f t="shared" si="26"/>
        <v>539705.78831159952</v>
      </c>
      <c r="AD211" s="199">
        <f t="shared" si="27"/>
        <v>0.49064162573781772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29"/>
        <v>551548.53623762296</v>
      </c>
      <c r="Q212" s="196">
        <f t="shared" si="138"/>
        <v>167615.04562823326</v>
      </c>
      <c r="R212" s="196">
        <f t="shared" si="139"/>
        <v>650987.17327756598</v>
      </c>
      <c r="S212" s="196">
        <f t="shared" si="32"/>
        <v>-541685.19892832206</v>
      </c>
      <c r="T212" s="196">
        <f t="shared" si="33"/>
        <v>-222184.50371821667</v>
      </c>
      <c r="U212" s="214">
        <f t="shared" si="19"/>
        <v>0.64721245028344709</v>
      </c>
      <c r="V212" s="224"/>
      <c r="W212" s="196">
        <f t="shared" si="20"/>
        <v>-763869.70264653873</v>
      </c>
      <c r="X212" s="199">
        <f t="shared" si="21"/>
        <v>1.5742681053441803</v>
      </c>
      <c r="Y212" s="196">
        <f t="shared" si="22"/>
        <v>1011031.6617127993</v>
      </c>
      <c r="Z212" s="196">
        <f t="shared" si="23"/>
        <v>247161.95906626061</v>
      </c>
      <c r="AA212" s="201">
        <f t="shared" si="24"/>
        <v>1370150.7551434222</v>
      </c>
      <c r="AB212" s="199">
        <f t="shared" si="25"/>
        <v>1.3701507551434222</v>
      </c>
      <c r="AC212" s="217">
        <f t="shared" si="26"/>
        <v>606281.05249688344</v>
      </c>
      <c r="AD212" s="199">
        <f t="shared" si="27"/>
        <v>0.55116459317898492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29"/>
        <v>560744.53841584083</v>
      </c>
      <c r="Q213" s="196">
        <f t="shared" si="138"/>
        <v>173200.51352120086</v>
      </c>
      <c r="R213" s="196">
        <f t="shared" si="139"/>
        <v>652343.39655522769</v>
      </c>
      <c r="S213" s="196">
        <f t="shared" si="32"/>
        <v>-545775.55392385682</v>
      </c>
      <c r="T213" s="196">
        <f t="shared" si="33"/>
        <v>-223110.27248370924</v>
      </c>
      <c r="U213" s="214">
        <f t="shared" si="19"/>
        <v>0.65436999525232731</v>
      </c>
      <c r="V213" s="224"/>
      <c r="W213" s="196">
        <f t="shared" si="20"/>
        <v>-768885.82640756608</v>
      </c>
      <c r="X213" s="199">
        <f t="shared" si="21"/>
        <v>1.5777218064207659</v>
      </c>
      <c r="Y213" s="196">
        <f t="shared" si="22"/>
        <v>1018770.8375841072</v>
      </c>
      <c r="Z213" s="196">
        <f t="shared" si="23"/>
        <v>249885.01117654113</v>
      </c>
      <c r="AA213" s="201">
        <f t="shared" si="24"/>
        <v>1386288.4484922695</v>
      </c>
      <c r="AB213" s="199">
        <f t="shared" si="25"/>
        <v>1.3862884484922695</v>
      </c>
      <c r="AC213" s="217">
        <f t="shared" si="26"/>
        <v>617402.62208470341</v>
      </c>
      <c r="AD213" s="199">
        <f t="shared" si="27"/>
        <v>0.56127511098609406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29"/>
        <v>558178.22851485072</v>
      </c>
      <c r="Q214" s="196">
        <f t="shared" si="138"/>
        <v>171440.70856862204</v>
      </c>
      <c r="R214" s="196">
        <f t="shared" si="139"/>
        <v>653702.44529805111</v>
      </c>
      <c r="S214" s="196">
        <f t="shared" si="32"/>
        <v>-549882.95206520625</v>
      </c>
      <c r="T214" s="196">
        <f t="shared" si="33"/>
        <v>-224039.89861905802</v>
      </c>
      <c r="U214" s="214">
        <f t="shared" si="19"/>
        <v>0.65137404592187531</v>
      </c>
      <c r="V214" s="224"/>
      <c r="W214" s="196">
        <f t="shared" si="20"/>
        <v>-773922.85068426421</v>
      </c>
      <c r="X214" s="199">
        <f t="shared" si="21"/>
        <v>1.565893386842651</v>
      </c>
      <c r="Y214" s="196">
        <f t="shared" si="22"/>
        <v>1018279.1074465245</v>
      </c>
      <c r="Z214" s="196">
        <f t="shared" si="23"/>
        <v>244356.25676226028</v>
      </c>
      <c r="AA214" s="201">
        <f t="shared" si="24"/>
        <v>1383321.382381524</v>
      </c>
      <c r="AB214" s="199">
        <f t="shared" si="25"/>
        <v>1.383321382381524</v>
      </c>
      <c r="AC214" s="217">
        <f t="shared" si="26"/>
        <v>609398.53169725975</v>
      </c>
      <c r="AD214" s="199">
        <f t="shared" si="27"/>
        <v>0.55399866517932705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29"/>
        <v>544009.90099009825</v>
      </c>
      <c r="Q215" s="196">
        <f t="shared" si="138"/>
        <v>162667.18822533046</v>
      </c>
      <c r="R215" s="196">
        <f t="shared" si="139"/>
        <v>655064.32539242215</v>
      </c>
      <c r="S215" s="196">
        <f t="shared" si="32"/>
        <v>-554007.46436547802</v>
      </c>
      <c r="T215" s="196">
        <f t="shared" si="33"/>
        <v>-224973.39819663743</v>
      </c>
      <c r="U215" s="214">
        <f t="shared" si="19"/>
        <v>0.63840628486070505</v>
      </c>
      <c r="V215" s="224"/>
      <c r="W215" s="196">
        <f t="shared" si="20"/>
        <v>-778980.86256211542</v>
      </c>
      <c r="X215" s="199">
        <f t="shared" si="21"/>
        <v>1.5392858592683425</v>
      </c>
      <c r="Y215" s="196">
        <f t="shared" si="22"/>
        <v>1009668.683069794</v>
      </c>
      <c r="Z215" s="196">
        <f t="shared" si="23"/>
        <v>230687.82050767852</v>
      </c>
      <c r="AA215" s="201">
        <f t="shared" si="24"/>
        <v>1361741.4146078508</v>
      </c>
      <c r="AB215" s="199">
        <f t="shared" si="25"/>
        <v>1.3617414146078508</v>
      </c>
      <c r="AC215" s="217">
        <f t="shared" si="26"/>
        <v>582760.55204573541</v>
      </c>
      <c r="AD215" s="199">
        <f t="shared" si="27"/>
        <v>0.52978232004157766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29"/>
        <v>569780.19801980117</v>
      </c>
      <c r="Q216" s="196">
        <f t="shared" si="138"/>
        <v>178224.88418291145</v>
      </c>
      <c r="R216" s="196">
        <f t="shared" si="139"/>
        <v>656429.0427369898</v>
      </c>
      <c r="S216" s="196">
        <f t="shared" si="32"/>
        <v>-558149.1621336675</v>
      </c>
      <c r="T216" s="196">
        <f t="shared" si="33"/>
        <v>-225910.78735579009</v>
      </c>
      <c r="U216" s="214">
        <f t="shared" si="19"/>
        <v>0.65950403079631137</v>
      </c>
      <c r="V216" s="224"/>
      <c r="W216" s="196">
        <f t="shared" si="20"/>
        <v>-784059.94948945753</v>
      </c>
      <c r="X216" s="199">
        <f t="shared" si="21"/>
        <v>1.5639228117125994</v>
      </c>
      <c r="Y216" s="196">
        <f t="shared" si="22"/>
        <v>1029018.019641371</v>
      </c>
      <c r="Z216" s="196">
        <f t="shared" si="23"/>
        <v>244958.07015191339</v>
      </c>
      <c r="AA216" s="201">
        <f t="shared" si="24"/>
        <v>1404434.1249397025</v>
      </c>
      <c r="AB216" s="199">
        <f t="shared" si="25"/>
        <v>1.4044341249397025</v>
      </c>
      <c r="AC216" s="217">
        <f t="shared" si="26"/>
        <v>620374.17545024492</v>
      </c>
      <c r="AD216" s="199">
        <f t="shared" si="27"/>
        <v>0.56397652313658631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29"/>
        <v>610681.19346534566</v>
      </c>
      <c r="Q217" s="196">
        <f t="shared" si="138"/>
        <v>204315.90543636287</v>
      </c>
      <c r="R217" s="196">
        <f t="shared" si="139"/>
        <v>657796.60324269196</v>
      </c>
      <c r="S217" s="196">
        <f t="shared" si="32"/>
        <v>-562308.11697589117</v>
      </c>
      <c r="T217" s="196">
        <f t="shared" si="33"/>
        <v>-226852.08230310588</v>
      </c>
      <c r="U217" s="214">
        <f t="shared" si="19"/>
        <v>0.69209489615140452</v>
      </c>
      <c r="V217" s="224"/>
      <c r="W217" s="196">
        <f t="shared" si="20"/>
        <v>-789160.19927899702</v>
      </c>
      <c r="X217" s="199">
        <f t="shared" si="21"/>
        <v>1.607376801145016</v>
      </c>
      <c r="Y217" s="196">
        <f t="shared" si="22"/>
        <v>1058961.5745387261</v>
      </c>
      <c r="Z217" s="196">
        <f t="shared" si="23"/>
        <v>269801.3752597291</v>
      </c>
      <c r="AA217" s="201">
        <f t="shared" si="24"/>
        <v>1472793.7021444004</v>
      </c>
      <c r="AB217" s="199">
        <f t="shared" si="25"/>
        <v>1.4727937021444004</v>
      </c>
      <c r="AC217" s="217">
        <f t="shared" si="26"/>
        <v>683633.50286540342</v>
      </c>
      <c r="AD217" s="199">
        <f t="shared" si="27"/>
        <v>0.62148500260491224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29"/>
        <v>607526.71663366258</v>
      </c>
      <c r="Q218" s="196">
        <f t="shared" si="138"/>
        <v>201688.9502172959</v>
      </c>
      <c r="R218" s="196">
        <f t="shared" si="139"/>
        <v>659167.01283278095</v>
      </c>
      <c r="S218" s="196">
        <f t="shared" si="32"/>
        <v>-566484.40079662413</v>
      </c>
      <c r="T218" s="196">
        <f t="shared" si="33"/>
        <v>-227797.29931270215</v>
      </c>
      <c r="U218" s="214">
        <f t="shared" si="19"/>
        <v>0.6884476581309058</v>
      </c>
      <c r="V218" s="224"/>
      <c r="W218" s="196">
        <f t="shared" si="20"/>
        <v>-794281.70010932628</v>
      </c>
      <c r="X218" s="199">
        <f t="shared" si="21"/>
        <v>1.5947663521545234</v>
      </c>
      <c r="Y218" s="196">
        <f t="shared" si="22"/>
        <v>1058069.0339630335</v>
      </c>
      <c r="Z218" s="196">
        <f t="shared" si="23"/>
        <v>263787.33385370718</v>
      </c>
      <c r="AA218" s="201">
        <f t="shared" si="24"/>
        <v>1468382.6796837393</v>
      </c>
      <c r="AB218" s="199">
        <f t="shared" si="25"/>
        <v>1.4683826796837394</v>
      </c>
      <c r="AC218" s="217">
        <f t="shared" si="26"/>
        <v>674100.97957441304</v>
      </c>
      <c r="AD218" s="199">
        <f t="shared" si="27"/>
        <v>0.61281907234037547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29"/>
        <v>619877.23841584078</v>
      </c>
      <c r="Q219" s="196">
        <f t="shared" si="138"/>
        <v>210487.97498019008</v>
      </c>
      <c r="R219" s="196">
        <f t="shared" si="139"/>
        <v>660540.27744284936</v>
      </c>
      <c r="S219" s="196">
        <f t="shared" si="32"/>
        <v>-570678.08579994342</v>
      </c>
      <c r="T219" s="196">
        <f t="shared" si="33"/>
        <v>-228746.45472650506</v>
      </c>
      <c r="U219" s="214">
        <f t="shared" si="19"/>
        <v>0.69813492187929993</v>
      </c>
      <c r="V219" s="224"/>
      <c r="W219" s="196">
        <f t="shared" si="20"/>
        <v>-799424.54052644852</v>
      </c>
      <c r="X219" s="199">
        <f t="shared" si="21"/>
        <v>1.6016740179323132</v>
      </c>
      <c r="Y219" s="196">
        <f t="shared" si="22"/>
        <v>1068032.7332362239</v>
      </c>
      <c r="Z219" s="196">
        <f t="shared" si="23"/>
        <v>268608.19270977541</v>
      </c>
      <c r="AA219" s="201">
        <f t="shared" si="24"/>
        <v>1490905.4908388802</v>
      </c>
      <c r="AB219" s="199">
        <f t="shared" si="25"/>
        <v>1.4909054908388801</v>
      </c>
      <c r="AC219" s="217">
        <f t="shared" si="26"/>
        <v>691480.95031243167</v>
      </c>
      <c r="AD219" s="199">
        <f t="shared" si="27"/>
        <v>0.62861904573857419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29"/>
        <v>606564.34039603872</v>
      </c>
      <c r="Q220" s="196">
        <f t="shared" si="138"/>
        <v>201178.86182524406</v>
      </c>
      <c r="R220" s="196">
        <f t="shared" si="139"/>
        <v>661916.40302085539</v>
      </c>
      <c r="S220" s="196">
        <f t="shared" si="32"/>
        <v>-574889.24449077656</v>
      </c>
      <c r="T220" s="196">
        <f t="shared" si="33"/>
        <v>-229699.56495453216</v>
      </c>
      <c r="U220" s="214">
        <f t="shared" si="19"/>
        <v>0.68650050695262776</v>
      </c>
      <c r="V220" s="224"/>
      <c r="W220" s="196">
        <f t="shared" si="20"/>
        <v>-804588.80944530875</v>
      </c>
      <c r="X220" s="199">
        <f t="shared" si="21"/>
        <v>1.5765577752583919</v>
      </c>
      <c r="Y220" s="196">
        <f t="shared" si="22"/>
        <v>1060034.7851772481</v>
      </c>
      <c r="Z220" s="196">
        <f t="shared" si="23"/>
        <v>255445.97573193934</v>
      </c>
      <c r="AA220" s="201">
        <f t="shared" si="24"/>
        <v>1469659.6052421383</v>
      </c>
      <c r="AB220" s="199">
        <f t="shared" si="25"/>
        <v>1.4696596052421382</v>
      </c>
      <c r="AC220" s="217">
        <f t="shared" si="26"/>
        <v>665070.79579682951</v>
      </c>
      <c r="AD220" s="199">
        <f t="shared" si="27"/>
        <v>0.60460981436075412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21" t="s">
        <v>310</v>
      </c>
      <c r="B221" s="222">
        <v>117.459999</v>
      </c>
      <c r="C221" s="223">
        <v>121.519997</v>
      </c>
      <c r="D221" s="223">
        <v>115.220001</v>
      </c>
      <c r="E221" s="223">
        <v>118.480003</v>
      </c>
      <c r="F221" s="223">
        <v>112.323723</v>
      </c>
      <c r="G221" s="223">
        <v>498414300</v>
      </c>
      <c r="H221" s="226" t="s">
        <v>310</v>
      </c>
      <c r="I221" s="223">
        <v>10.546250000000001</v>
      </c>
      <c r="J221" s="223">
        <v>11.31875</v>
      </c>
      <c r="K221" s="223">
        <v>10.141249999999999</v>
      </c>
      <c r="L221" s="223">
        <v>10.765000000000001</v>
      </c>
      <c r="M221" s="223">
        <v>10.658204</v>
      </c>
      <c r="N221" s="223">
        <v>153863200</v>
      </c>
      <c r="O221" s="223"/>
      <c r="P221" s="196">
        <f t="shared" si="29"/>
        <v>616027.72811881104</v>
      </c>
      <c r="Q221" s="196">
        <f t="shared" si="138"/>
        <v>206917.35623582723</v>
      </c>
      <c r="R221" s="196">
        <f t="shared" si="139"/>
        <v>663295.39552714885</v>
      </c>
      <c r="S221" s="196">
        <f t="shared" si="32"/>
        <v>-579117.94967615488</v>
      </c>
      <c r="T221" s="196">
        <f t="shared" si="33"/>
        <v>-230656.64647517604</v>
      </c>
      <c r="U221" s="214">
        <f t="shared" si="19"/>
        <v>0.6929312278403148</v>
      </c>
      <c r="V221" s="199">
        <f>(E221-B210)/B210</f>
        <v>8.250348330297351E-2</v>
      </c>
      <c r="W221" s="196">
        <f t="shared" si="20"/>
        <v>-809774.59615133097</v>
      </c>
      <c r="X221" s="199">
        <f t="shared" si="21"/>
        <v>1.5798508989122197</v>
      </c>
      <c r="Y221" s="196">
        <f t="shared" si="22"/>
        <v>1067982.9893892305</v>
      </c>
      <c r="Z221" s="196">
        <f t="shared" si="23"/>
        <v>258208.39323789958</v>
      </c>
      <c r="AA221" s="201">
        <f t="shared" si="24"/>
        <v>1486240.4798817872</v>
      </c>
      <c r="AB221" s="199">
        <f t="shared" si="25"/>
        <v>1.4862404798817872</v>
      </c>
      <c r="AC221" s="217">
        <f t="shared" si="26"/>
        <v>676465.88373045623</v>
      </c>
      <c r="AD221" s="199">
        <f t="shared" si="27"/>
        <v>0.61496898520950571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29"/>
        <v>635649.49960395962</v>
      </c>
      <c r="Q222" s="196">
        <f>(Q210+(Q221-Q210)*(1-$Q$3))*K222/K221</f>
        <v>190626.64477421509</v>
      </c>
      <c r="R222" s="196">
        <f>R221*(1+($S$5/2/12))+(Q221-Q210)*($Q$3)</f>
        <v>693152.94542079081</v>
      </c>
      <c r="S222" s="196">
        <f t="shared" si="32"/>
        <v>-583364.27446647221</v>
      </c>
      <c r="T222" s="196">
        <f t="shared" si="33"/>
        <v>-231617.71583548927</v>
      </c>
      <c r="U222" s="214">
        <f t="shared" si="19"/>
        <v>0.66926636851933341</v>
      </c>
      <c r="V222" s="224"/>
      <c r="W222" s="196">
        <f t="shared" si="20"/>
        <v>-814981.99030196154</v>
      </c>
      <c r="X222" s="199">
        <f t="shared" si="21"/>
        <v>1.6304684776315261</v>
      </c>
      <c r="Y222" s="196">
        <f t="shared" si="22"/>
        <v>1110381.4773267307</v>
      </c>
      <c r="Z222" s="196">
        <f t="shared" si="23"/>
        <v>295399.48702476925</v>
      </c>
      <c r="AA222" s="201">
        <f t="shared" si="24"/>
        <v>1519429.0897989655</v>
      </c>
      <c r="AB222" s="199">
        <f t="shared" si="25"/>
        <v>1.5194290897989655</v>
      </c>
      <c r="AC222" s="217">
        <f t="shared" si="26"/>
        <v>704447.09949700395</v>
      </c>
      <c r="AD222" s="199">
        <f t="shared" si="27"/>
        <v>0.64040645408818542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29"/>
        <v>667568.322178217</v>
      </c>
      <c r="Q223" s="196">
        <f t="shared" ref="Q223:Q233" si="140">Q222*K223/K222</f>
        <v>209783.88575706279</v>
      </c>
      <c r="R223" s="196">
        <f t="shared" ref="R223:R233" si="141">R222*(1+$S$5/2/12)</f>
        <v>694597.01405708422</v>
      </c>
      <c r="S223" s="196">
        <f t="shared" si="32"/>
        <v>-587628.29227674915</v>
      </c>
      <c r="T223" s="196">
        <f t="shared" si="33"/>
        <v>-232582.78965147046</v>
      </c>
      <c r="U223" s="214">
        <f t="shared" si="19"/>
        <v>0.69158473981395774</v>
      </c>
      <c r="V223" s="224"/>
      <c r="W223" s="196">
        <f t="shared" si="20"/>
        <v>-820211.08192821965</v>
      </c>
      <c r="X223" s="199">
        <f t="shared" si="21"/>
        <v>1.6607497341208934</v>
      </c>
      <c r="Y223" s="196">
        <f t="shared" si="22"/>
        <v>1134110.9590195527</v>
      </c>
      <c r="Z223" s="196">
        <f t="shared" si="23"/>
        <v>313899.87709133304</v>
      </c>
      <c r="AA223" s="201">
        <f t="shared" si="24"/>
        <v>1571949.2219923642</v>
      </c>
      <c r="AB223" s="199">
        <f t="shared" si="25"/>
        <v>1.5719492219923641</v>
      </c>
      <c r="AC223" s="217">
        <f t="shared" si="26"/>
        <v>751738.14006414451</v>
      </c>
      <c r="AD223" s="199">
        <f t="shared" si="27"/>
        <v>0.68339830914922228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29"/>
        <v>691841.55207920703</v>
      </c>
      <c r="Q224" s="196">
        <f t="shared" si="140"/>
        <v>225487.98456504589</v>
      </c>
      <c r="R224" s="196">
        <f t="shared" si="141"/>
        <v>696044.09116970317</v>
      </c>
      <c r="S224" s="196">
        <f t="shared" si="32"/>
        <v>-591910.07682790235</v>
      </c>
      <c r="T224" s="196">
        <f t="shared" si="33"/>
        <v>-233551.8846083516</v>
      </c>
      <c r="U224" s="214">
        <f t="shared" si="19"/>
        <v>0.70834027624324181</v>
      </c>
      <c r="V224" s="224"/>
      <c r="W224" s="196">
        <f t="shared" si="20"/>
        <v>-825461.96143625397</v>
      </c>
      <c r="X224" s="199">
        <f t="shared" si="21"/>
        <v>1.6813441540468719</v>
      </c>
      <c r="Y224" s="196">
        <f t="shared" si="22"/>
        <v>1152491.4139783599</v>
      </c>
      <c r="Z224" s="196">
        <f t="shared" si="23"/>
        <v>327029.45254210592</v>
      </c>
      <c r="AA224" s="201">
        <f t="shared" si="24"/>
        <v>1613373.6278139562</v>
      </c>
      <c r="AB224" s="199">
        <f t="shared" si="25"/>
        <v>1.6133736278139563</v>
      </c>
      <c r="AC224" s="217">
        <f t="shared" si="26"/>
        <v>787911.66637770226</v>
      </c>
      <c r="AD224" s="199">
        <f t="shared" si="27"/>
        <v>0.71628333307063841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29"/>
        <v>697081.2148514844</v>
      </c>
      <c r="Q225" s="196">
        <f t="shared" si="140"/>
        <v>228655.19777001729</v>
      </c>
      <c r="R225" s="196">
        <f t="shared" si="141"/>
        <v>697494.1830263068</v>
      </c>
      <c r="S225" s="196">
        <f t="shared" si="32"/>
        <v>-596209.70214801864</v>
      </c>
      <c r="T225" s="196">
        <f t="shared" si="33"/>
        <v>-234525.01746088639</v>
      </c>
      <c r="U225" s="214">
        <f t="shared" si="19"/>
        <v>0.71116920386213978</v>
      </c>
      <c r="V225" s="224"/>
      <c r="W225" s="196">
        <f t="shared" si="20"/>
        <v>-830734.71960890503</v>
      </c>
      <c r="X225" s="199">
        <f t="shared" si="21"/>
        <v>1.6787253078026307</v>
      </c>
      <c r="Y225" s="196">
        <f t="shared" si="22"/>
        <v>1157551.2661012935</v>
      </c>
      <c r="Z225" s="196">
        <f t="shared" si="23"/>
        <v>326816.54649238847</v>
      </c>
      <c r="AA225" s="201">
        <f t="shared" si="24"/>
        <v>1623230.5956478086</v>
      </c>
      <c r="AB225" s="199">
        <f t="shared" si="25"/>
        <v>1.6232305956478086</v>
      </c>
      <c r="AC225" s="217">
        <f t="shared" si="26"/>
        <v>792495.8760389036</v>
      </c>
      <c r="AD225" s="199">
        <f t="shared" si="27"/>
        <v>0.72045079639900322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29"/>
        <v>726433.63663366251</v>
      </c>
      <c r="Q226" s="196">
        <f t="shared" si="140"/>
        <v>247592.49339140867</v>
      </c>
      <c r="R226" s="196">
        <f t="shared" si="141"/>
        <v>698947.29590761173</v>
      </c>
      <c r="S226" s="196">
        <f t="shared" si="32"/>
        <v>-600527.24257363542</v>
      </c>
      <c r="T226" s="196">
        <f t="shared" si="33"/>
        <v>-235502.20503364009</v>
      </c>
      <c r="U226" s="214">
        <f t="shared" si="19"/>
        <v>0.73020802630826442</v>
      </c>
      <c r="V226" s="224"/>
      <c r="W226" s="196">
        <f t="shared" si="20"/>
        <v>-836029.44760727556</v>
      </c>
      <c r="X226" s="199">
        <f t="shared" si="21"/>
        <v>1.7049410599360206</v>
      </c>
      <c r="Y226" s="196">
        <f t="shared" si="22"/>
        <v>1179492.9497148711</v>
      </c>
      <c r="Z226" s="196">
        <f t="shared" si="23"/>
        <v>343463.50210759562</v>
      </c>
      <c r="AA226" s="201">
        <f t="shared" si="24"/>
        <v>1672973.4259326831</v>
      </c>
      <c r="AB226" s="199">
        <f t="shared" si="25"/>
        <v>1.6729734259326829</v>
      </c>
      <c r="AC226" s="217">
        <f t="shared" si="26"/>
        <v>836943.97832540749</v>
      </c>
      <c r="AD226" s="199">
        <f t="shared" si="27"/>
        <v>0.76085816211400681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29"/>
        <v>728465.34653465264</v>
      </c>
      <c r="Q227" s="196">
        <f t="shared" si="140"/>
        <v>248956.15463243803</v>
      </c>
      <c r="R227" s="196">
        <f t="shared" si="141"/>
        <v>700403.43610741931</v>
      </c>
      <c r="S227" s="196">
        <f t="shared" si="32"/>
        <v>-604862.77275102562</v>
      </c>
      <c r="T227" s="196">
        <f t="shared" si="33"/>
        <v>-236483.46422128024</v>
      </c>
      <c r="U227" s="214">
        <f t="shared" si="19"/>
        <v>0.73093302439030328</v>
      </c>
      <c r="V227" s="224"/>
      <c r="W227" s="196">
        <f t="shared" si="20"/>
        <v>-841346.23697230592</v>
      </c>
      <c r="X227" s="199">
        <f t="shared" si="21"/>
        <v>1.6983124424304108</v>
      </c>
      <c r="Y227" s="196">
        <f t="shared" si="22"/>
        <v>1182313.0412373792</v>
      </c>
      <c r="Z227" s="196">
        <f t="shared" si="23"/>
        <v>340966.80426507333</v>
      </c>
      <c r="AA227" s="201">
        <f t="shared" si="24"/>
        <v>1677824.93727451</v>
      </c>
      <c r="AB227" s="199">
        <f t="shared" si="25"/>
        <v>1.67782493727451</v>
      </c>
      <c r="AC227" s="217">
        <f t="shared" si="26"/>
        <v>836478.70030220412</v>
      </c>
      <c r="AD227" s="199">
        <f t="shared" si="27"/>
        <v>0.76043518209291283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29"/>
        <v>726059.42198019719</v>
      </c>
      <c r="Q228" s="196">
        <f t="shared" si="140"/>
        <v>247240.58081307853</v>
      </c>
      <c r="R228" s="196">
        <f t="shared" si="141"/>
        <v>701862.60993264313</v>
      </c>
      <c r="S228" s="196">
        <f t="shared" si="32"/>
        <v>-609216.36763748829</v>
      </c>
      <c r="T228" s="196">
        <f t="shared" si="33"/>
        <v>-237468.8119888689</v>
      </c>
      <c r="U228" s="214">
        <f t="shared" si="19"/>
        <v>0.72861021033666806</v>
      </c>
      <c r="V228" s="224"/>
      <c r="W228" s="196">
        <f t="shared" si="20"/>
        <v>-846685.17962635716</v>
      </c>
      <c r="X228" s="199">
        <f t="shared" si="21"/>
        <v>1.6864852087560851</v>
      </c>
      <c r="Y228" s="196">
        <f t="shared" si="22"/>
        <v>1182029.7009214754</v>
      </c>
      <c r="Z228" s="196">
        <f t="shared" si="23"/>
        <v>335344.52129511826</v>
      </c>
      <c r="AA228" s="201">
        <f t="shared" si="24"/>
        <v>1675162.6127259189</v>
      </c>
      <c r="AB228" s="199">
        <f t="shared" si="25"/>
        <v>1.6751626127259189</v>
      </c>
      <c r="AC228" s="217">
        <f t="shared" si="26"/>
        <v>828477.43309956172</v>
      </c>
      <c r="AD228" s="199">
        <f t="shared" si="27"/>
        <v>0.75316130281778337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29"/>
        <v>749477.19029702886</v>
      </c>
      <c r="Q229" s="196">
        <f t="shared" si="140"/>
        <v>262218.85992825573</v>
      </c>
      <c r="R229" s="196">
        <f t="shared" si="141"/>
        <v>703324.82370333618</v>
      </c>
      <c r="S229" s="196">
        <f t="shared" si="32"/>
        <v>-613588.10250264453</v>
      </c>
      <c r="T229" s="196">
        <f t="shared" si="33"/>
        <v>-238458.26537215585</v>
      </c>
      <c r="U229" s="214">
        <f t="shared" si="19"/>
        <v>0.74279848689851025</v>
      </c>
      <c r="V229" s="224"/>
      <c r="W229" s="196">
        <f t="shared" si="20"/>
        <v>-852046.36787480034</v>
      </c>
      <c r="X229" s="199">
        <f t="shared" si="21"/>
        <v>1.7050738889058203</v>
      </c>
      <c r="Y229" s="196">
        <f t="shared" si="22"/>
        <v>1199825.8639631229</v>
      </c>
      <c r="Z229" s="196">
        <f t="shared" si="23"/>
        <v>347779.4960883226</v>
      </c>
      <c r="AA229" s="201">
        <f t="shared" si="24"/>
        <v>1715020.8739286209</v>
      </c>
      <c r="AB229" s="199">
        <f t="shared" si="25"/>
        <v>1.715020873928621</v>
      </c>
      <c r="AC229" s="217">
        <f t="shared" si="26"/>
        <v>862974.5060538206</v>
      </c>
      <c r="AD229" s="199">
        <f t="shared" si="27"/>
        <v>0.78452227823074605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29"/>
        <v>759742.60633663286</v>
      </c>
      <c r="Q230" s="196">
        <f t="shared" si="140"/>
        <v>269784.98036235402</v>
      </c>
      <c r="R230" s="196">
        <f t="shared" si="141"/>
        <v>704790.08375271817</v>
      </c>
      <c r="S230" s="196">
        <f t="shared" si="32"/>
        <v>-617978.05292973889</v>
      </c>
      <c r="T230" s="196">
        <f t="shared" si="33"/>
        <v>-239451.84147787315</v>
      </c>
      <c r="U230" s="214">
        <f t="shared" si="19"/>
        <v>0.74917795580260305</v>
      </c>
      <c r="V230" s="224"/>
      <c r="W230" s="196">
        <f t="shared" si="20"/>
        <v>-857429.89440761204</v>
      </c>
      <c r="X230" s="199">
        <f t="shared" si="21"/>
        <v>1.7080494856097581</v>
      </c>
      <c r="Y230" s="196">
        <f t="shared" si="22"/>
        <v>1208418.3048382523</v>
      </c>
      <c r="Z230" s="196">
        <f t="shared" si="23"/>
        <v>350988.41043064022</v>
      </c>
      <c r="AA230" s="201">
        <f t="shared" si="24"/>
        <v>1734317.6704517049</v>
      </c>
      <c r="AB230" s="199">
        <f t="shared" si="25"/>
        <v>1.7343176704517049</v>
      </c>
      <c r="AC230" s="217">
        <f t="shared" si="26"/>
        <v>876887.77604409272</v>
      </c>
      <c r="AD230" s="199">
        <f t="shared" si="27"/>
        <v>0.79717070549462976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29"/>
        <v>774873.22990098922</v>
      </c>
      <c r="Q231" s="196">
        <f t="shared" si="140"/>
        <v>280562.30307371501</v>
      </c>
      <c r="R231" s="196">
        <f t="shared" si="141"/>
        <v>706258.39642720309</v>
      </c>
      <c r="S231" s="196">
        <f t="shared" si="32"/>
        <v>-622386.29481694615</v>
      </c>
      <c r="T231" s="196">
        <f t="shared" si="33"/>
        <v>-240449.55748403096</v>
      </c>
      <c r="U231" s="214">
        <f t="shared" si="19"/>
        <v>0.75835978869609244</v>
      </c>
      <c r="V231" s="224"/>
      <c r="W231" s="196">
        <f t="shared" si="20"/>
        <v>-862835.8523009771</v>
      </c>
      <c r="X231" s="199">
        <f t="shared" si="21"/>
        <v>1.7165856314134003</v>
      </c>
      <c r="Y231" s="196">
        <f t="shared" si="22"/>
        <v>1220419.3215008075</v>
      </c>
      <c r="Z231" s="196">
        <f t="shared" si="23"/>
        <v>357583.46919983043</v>
      </c>
      <c r="AA231" s="201">
        <f t="shared" si="24"/>
        <v>1761693.9294019071</v>
      </c>
      <c r="AB231" s="199">
        <f t="shared" si="25"/>
        <v>1.7616939294019072</v>
      </c>
      <c r="AC231" s="217">
        <f t="shared" si="26"/>
        <v>898858.07710093004</v>
      </c>
      <c r="AD231" s="199">
        <f t="shared" si="27"/>
        <v>0.81714370645539092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29"/>
        <v>806097.05108910811</v>
      </c>
      <c r="Q232" s="196">
        <f t="shared" si="140"/>
        <v>302732.79550851462</v>
      </c>
      <c r="R232" s="196">
        <f t="shared" si="141"/>
        <v>707729.76808642654</v>
      </c>
      <c r="S232" s="196">
        <f t="shared" si="32"/>
        <v>-626812.90437868342</v>
      </c>
      <c r="T232" s="196">
        <f t="shared" si="33"/>
        <v>-241451.43064021441</v>
      </c>
      <c r="U232" s="214">
        <f t="shared" si="19"/>
        <v>0.77705274888633247</v>
      </c>
      <c r="V232" s="224"/>
      <c r="W232" s="196">
        <f t="shared" si="20"/>
        <v>-868264.33501889789</v>
      </c>
      <c r="X232" s="199">
        <f t="shared" si="21"/>
        <v>1.7435091574302497</v>
      </c>
      <c r="Y232" s="196">
        <f t="shared" si="22"/>
        <v>1243688.5131253451</v>
      </c>
      <c r="Z232" s="196">
        <f t="shared" si="23"/>
        <v>375424.17810644727</v>
      </c>
      <c r="AA232" s="201">
        <f t="shared" si="24"/>
        <v>1816559.614684049</v>
      </c>
      <c r="AB232" s="199">
        <f t="shared" si="25"/>
        <v>1.816559614684049</v>
      </c>
      <c r="AC232" s="232">
        <f t="shared" si="26"/>
        <v>948295.27966515138</v>
      </c>
      <c r="AD232" s="199">
        <f t="shared" si="27"/>
        <v>0.86208661787741037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21" t="s">
        <v>322</v>
      </c>
      <c r="B233" s="222">
        <v>154.199997</v>
      </c>
      <c r="C233" s="223">
        <v>158.770004</v>
      </c>
      <c r="D233" s="223">
        <v>152.05999800000001</v>
      </c>
      <c r="E233" s="223">
        <v>155.759995</v>
      </c>
      <c r="F233" s="223">
        <v>149.14137299999999</v>
      </c>
      <c r="G233" s="223">
        <v>622383900</v>
      </c>
      <c r="H233" s="226" t="s">
        <v>322</v>
      </c>
      <c r="I233" s="223">
        <v>17.934999000000001</v>
      </c>
      <c r="J233" s="223">
        <v>19.072500000000002</v>
      </c>
      <c r="K233" s="223">
        <v>17.440000999999999</v>
      </c>
      <c r="L233" s="223">
        <v>18.3325</v>
      </c>
      <c r="M233" s="223">
        <v>18.167048000000001</v>
      </c>
      <c r="N233" s="223">
        <v>94058800</v>
      </c>
      <c r="O233" s="223"/>
      <c r="P233" s="196">
        <f t="shared" si="29"/>
        <v>812994.04871287046</v>
      </c>
      <c r="Q233" s="196">
        <f t="shared" si="140"/>
        <v>306867.78589952283</v>
      </c>
      <c r="R233" s="196">
        <f t="shared" si="141"/>
        <v>709204.20510327339</v>
      </c>
      <c r="S233" s="196">
        <f t="shared" si="32"/>
        <v>-631257.95814692799</v>
      </c>
      <c r="T233" s="196">
        <f t="shared" si="33"/>
        <v>-242457.47826788196</v>
      </c>
      <c r="U233" s="214">
        <f t="shared" si="19"/>
        <v>0.78003177005774216</v>
      </c>
      <c r="V233" s="199">
        <f>(E233-B222)/B222</f>
        <v>0.30594448660881579</v>
      </c>
      <c r="W233" s="196">
        <f t="shared" si="20"/>
        <v>-873715.4364148099</v>
      </c>
      <c r="X233" s="199">
        <f t="shared" si="21"/>
        <v>1.7422128422754073</v>
      </c>
      <c r="Y233" s="196">
        <f t="shared" si="22"/>
        <v>1249931.8709981516</v>
      </c>
      <c r="Z233" s="196">
        <f t="shared" si="23"/>
        <v>376216.43458334164</v>
      </c>
      <c r="AA233" s="201">
        <f t="shared" si="24"/>
        <v>1829066.0397156668</v>
      </c>
      <c r="AB233" s="199">
        <f t="shared" si="25"/>
        <v>1.8290660397156668</v>
      </c>
      <c r="AC233" s="217">
        <f t="shared" si="26"/>
        <v>955350.60330085689</v>
      </c>
      <c r="AD233" s="199">
        <f t="shared" si="27"/>
        <v>0.86850054845532443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29"/>
        <v>834968.30613861291</v>
      </c>
      <c r="Q234" s="196">
        <f>(Q222+(Q233-Q222)*(1-$Q$3))*K234/K233</f>
        <v>262938.89925740048</v>
      </c>
      <c r="R234" s="196">
        <f>R233*(1+($S$5/2/12))+(Q233-Q222)*($Q$3)</f>
        <v>768802.28442655911</v>
      </c>
      <c r="S234" s="196">
        <f t="shared" si="32"/>
        <v>-635721.53297254024</v>
      </c>
      <c r="T234" s="196">
        <f t="shared" si="33"/>
        <v>-243467.71776066479</v>
      </c>
      <c r="U234" s="214">
        <f t="shared" si="19"/>
        <v>0.72900797476674306</v>
      </c>
      <c r="V234" s="224"/>
      <c r="W234" s="196">
        <f t="shared" si="20"/>
        <v>-879189.250733205</v>
      </c>
      <c r="X234" s="199">
        <f t="shared" si="21"/>
        <v>1.8241471779002054</v>
      </c>
      <c r="Y234" s="196">
        <f t="shared" si="22"/>
        <v>1322528.0073465258</v>
      </c>
      <c r="Z234" s="196">
        <f t="shared" si="23"/>
        <v>443338.75661332079</v>
      </c>
      <c r="AA234" s="201">
        <f t="shared" si="24"/>
        <v>1866709.4898225726</v>
      </c>
      <c r="AB234" s="199">
        <f t="shared" si="25"/>
        <v>1.8667094898225725</v>
      </c>
      <c r="AC234" s="217">
        <f t="shared" si="26"/>
        <v>987520.23908936756</v>
      </c>
      <c r="AD234" s="199">
        <f t="shared" si="27"/>
        <v>0.897745671899425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29"/>
        <v>802675.27425742499</v>
      </c>
      <c r="Q235" s="196">
        <f t="shared" ref="Q235:Q245" si="142">Q234*K235/K234</f>
        <v>240617.28961369864</v>
      </c>
      <c r="R235" s="196">
        <f t="shared" ref="R235:R245" si="143">R234*(1+$S$5/2/12)</f>
        <v>770403.95585244789</v>
      </c>
      <c r="S235" s="196">
        <f t="shared" si="32"/>
        <v>-640203.70602659252</v>
      </c>
      <c r="T235" s="196">
        <f t="shared" si="33"/>
        <v>-244482.16658466755</v>
      </c>
      <c r="U235" s="214">
        <f t="shared" si="19"/>
        <v>0.70789673990249768</v>
      </c>
      <c r="V235" s="224"/>
      <c r="W235" s="196">
        <f t="shared" si="20"/>
        <v>-884685.87261126004</v>
      </c>
      <c r="X235" s="199">
        <f t="shared" si="21"/>
        <v>1.7781217930684643</v>
      </c>
      <c r="Y235" s="196">
        <f t="shared" si="22"/>
        <v>1301460.4895985473</v>
      </c>
      <c r="Z235" s="196">
        <f t="shared" si="23"/>
        <v>416774.6169872873</v>
      </c>
      <c r="AA235" s="201">
        <f t="shared" si="24"/>
        <v>1813696.5197235714</v>
      </c>
      <c r="AB235" s="199">
        <f t="shared" si="25"/>
        <v>1.8136965197235713</v>
      </c>
      <c r="AC235" s="217">
        <f t="shared" si="26"/>
        <v>929010.64711231133</v>
      </c>
      <c r="AD235" s="199">
        <f t="shared" si="27"/>
        <v>0.8445551337384648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29"/>
        <v>834273.22990098933</v>
      </c>
      <c r="Q236" s="196">
        <f t="shared" si="142"/>
        <v>258018.16900377237</v>
      </c>
      <c r="R236" s="196">
        <f t="shared" si="143"/>
        <v>772008.96409380727</v>
      </c>
      <c r="S236" s="196">
        <f t="shared" si="32"/>
        <v>-644704.55480170331</v>
      </c>
      <c r="T236" s="196">
        <f t="shared" si="33"/>
        <v>-245500.84227877032</v>
      </c>
      <c r="U236" s="214">
        <f t="shared" si="19"/>
        <v>0.72429829157822812</v>
      </c>
      <c r="V236" s="224"/>
      <c r="W236" s="196">
        <f t="shared" si="20"/>
        <v>-890205.3970804736</v>
      </c>
      <c r="X236" s="199">
        <f t="shared" si="21"/>
        <v>1.8043950298018587</v>
      </c>
      <c r="Y236" s="196">
        <f t="shared" si="22"/>
        <v>1325119.8664607476</v>
      </c>
      <c r="Z236" s="196">
        <f t="shared" si="23"/>
        <v>434914.46938027395</v>
      </c>
      <c r="AA236" s="201">
        <f t="shared" si="24"/>
        <v>1864300.3629985689</v>
      </c>
      <c r="AB236" s="199">
        <f t="shared" si="25"/>
        <v>1.8643003629985688</v>
      </c>
      <c r="AC236" s="217">
        <f t="shared" si="26"/>
        <v>974094.9659180952</v>
      </c>
      <c r="AD236" s="199">
        <f t="shared" si="27"/>
        <v>0.88554087810735926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29"/>
        <v>822724.77920792007</v>
      </c>
      <c r="Q237" s="196">
        <f t="shared" si="142"/>
        <v>250387.44924605993</v>
      </c>
      <c r="R237" s="196">
        <f t="shared" si="143"/>
        <v>773617.31610233616</v>
      </c>
      <c r="S237" s="196">
        <f t="shared" si="32"/>
        <v>-649224.15711337712</v>
      </c>
      <c r="T237" s="196">
        <f t="shared" si="33"/>
        <v>-246523.76245493186</v>
      </c>
      <c r="U237" s="214">
        <f t="shared" si="19"/>
        <v>0.71667217411524964</v>
      </c>
      <c r="V237" s="224"/>
      <c r="W237" s="196">
        <f t="shared" si="20"/>
        <v>-895747.91956830898</v>
      </c>
      <c r="X237" s="199">
        <f t="shared" si="21"/>
        <v>1.7821331877383397</v>
      </c>
      <c r="Y237" s="196">
        <f t="shared" si="22"/>
        <v>1318579.9689037867</v>
      </c>
      <c r="Z237" s="196">
        <f t="shared" si="23"/>
        <v>422832.04933547776</v>
      </c>
      <c r="AA237" s="201">
        <f t="shared" si="24"/>
        <v>1846729.5445563162</v>
      </c>
      <c r="AB237" s="199">
        <f t="shared" si="25"/>
        <v>1.8467295445563163</v>
      </c>
      <c r="AC237" s="217">
        <f t="shared" si="26"/>
        <v>950981.62498800713</v>
      </c>
      <c r="AD237" s="199">
        <f t="shared" si="27"/>
        <v>0.86452874998909734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29"/>
        <v>851275.25287128624</v>
      </c>
      <c r="Q238" s="196">
        <f t="shared" si="142"/>
        <v>266504.65615352779</v>
      </c>
      <c r="R238" s="196">
        <f t="shared" si="143"/>
        <v>775229.01884421613</v>
      </c>
      <c r="S238" s="196">
        <f t="shared" si="32"/>
        <v>-653762.59110134956</v>
      </c>
      <c r="T238" s="196">
        <f t="shared" si="33"/>
        <v>-247550.94479849408</v>
      </c>
      <c r="U238" s="214">
        <f t="shared" si="19"/>
        <v>0.73126150901815234</v>
      </c>
      <c r="V238" s="224"/>
      <c r="W238" s="196">
        <f t="shared" si="20"/>
        <v>-901313.53589984367</v>
      </c>
      <c r="X238" s="199">
        <f t="shared" si="21"/>
        <v>1.8045931930797539</v>
      </c>
      <c r="Y238" s="196">
        <f t="shared" si="22"/>
        <v>1340112.5351003478</v>
      </c>
      <c r="Z238" s="196">
        <f t="shared" si="23"/>
        <v>438798.99920050416</v>
      </c>
      <c r="AA238" s="201">
        <f t="shared" si="24"/>
        <v>1893008.9278690303</v>
      </c>
      <c r="AB238" s="199">
        <f t="shared" si="25"/>
        <v>1.8930089278690303</v>
      </c>
      <c r="AC238" s="217">
        <f t="shared" si="26"/>
        <v>991695.3919691866</v>
      </c>
      <c r="AD238" s="199">
        <f t="shared" si="27"/>
        <v>0.90154126542653323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29"/>
        <v>904473.2566336625</v>
      </c>
      <c r="Q239" s="196">
        <f t="shared" si="142"/>
        <v>300094.11464110226</v>
      </c>
      <c r="R239" s="196">
        <f t="shared" si="143"/>
        <v>776844.07930014166</v>
      </c>
      <c r="S239" s="196">
        <f t="shared" si="32"/>
        <v>-658319.9352309386</v>
      </c>
      <c r="T239" s="196">
        <f t="shared" si="33"/>
        <v>-248582.40706848781</v>
      </c>
      <c r="U239" s="214">
        <f t="shared" si="19"/>
        <v>0.75938871024455312</v>
      </c>
      <c r="V239" s="224"/>
      <c r="W239" s="196">
        <f t="shared" si="20"/>
        <v>-906902.34229942644</v>
      </c>
      <c r="X239" s="199">
        <f t="shared" si="21"/>
        <v>1.8539122213212829</v>
      </c>
      <c r="Y239" s="196">
        <f t="shared" si="22"/>
        <v>1378901.5957716997</v>
      </c>
      <c r="Z239" s="196">
        <f t="shared" si="23"/>
        <v>471999.25347227324</v>
      </c>
      <c r="AA239" s="201">
        <f t="shared" si="24"/>
        <v>1981411.4505749063</v>
      </c>
      <c r="AB239" s="199">
        <f t="shared" si="25"/>
        <v>1.9814114505749063</v>
      </c>
      <c r="AC239" s="217">
        <f t="shared" si="26"/>
        <v>1074509.1082754801</v>
      </c>
      <c r="AD239" s="199">
        <f t="shared" si="27"/>
        <v>0.97682646206861823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29"/>
        <v>907146.52396039513</v>
      </c>
      <c r="Q240" s="196">
        <f t="shared" si="142"/>
        <v>301769.99185622693</v>
      </c>
      <c r="R240" s="196">
        <f t="shared" si="143"/>
        <v>778462.50446535042</v>
      </c>
      <c r="S240" s="196">
        <f t="shared" si="32"/>
        <v>-662896.26829440088</v>
      </c>
      <c r="T240" s="196">
        <f t="shared" si="33"/>
        <v>-249618.16709793985</v>
      </c>
      <c r="U240" s="214">
        <f t="shared" si="19"/>
        <v>0.76014011029386364</v>
      </c>
      <c r="V240" s="224"/>
      <c r="W240" s="196">
        <f t="shared" si="20"/>
        <v>-912514.43539234076</v>
      </c>
      <c r="X240" s="199">
        <f t="shared" si="21"/>
        <v>1.8472135486832146</v>
      </c>
      <c r="Y240" s="196">
        <f t="shared" si="22"/>
        <v>1382326.5710590128</v>
      </c>
      <c r="Z240" s="196">
        <f t="shared" si="23"/>
        <v>469812.13566667202</v>
      </c>
      <c r="AA240" s="201">
        <f t="shared" si="24"/>
        <v>1987379.0202819724</v>
      </c>
      <c r="AB240" s="199">
        <f t="shared" si="25"/>
        <v>1.9873790202819723</v>
      </c>
      <c r="AC240" s="217">
        <f t="shared" si="26"/>
        <v>1074864.5848896315</v>
      </c>
      <c r="AD240" s="199">
        <f t="shared" si="27"/>
        <v>0.97714962262693772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29"/>
        <v>939867.2893069298</v>
      </c>
      <c r="Q241" s="196">
        <f t="shared" si="142"/>
        <v>322344.42340990913</v>
      </c>
      <c r="R241" s="196">
        <f t="shared" si="143"/>
        <v>780084.30134965328</v>
      </c>
      <c r="S241" s="196">
        <f t="shared" si="32"/>
        <v>-667491.66941229429</v>
      </c>
      <c r="T241" s="196">
        <f t="shared" si="33"/>
        <v>-250658.24279418125</v>
      </c>
      <c r="U241" s="214">
        <f t="shared" si="19"/>
        <v>0.77586996459522972</v>
      </c>
      <c r="V241" s="224"/>
      <c r="W241" s="196">
        <f t="shared" si="20"/>
        <v>-918149.91220647551</v>
      </c>
      <c r="X241" s="199">
        <f t="shared" si="21"/>
        <v>1.873279698435343</v>
      </c>
      <c r="Y241" s="196">
        <f t="shared" si="22"/>
        <v>1406788.0318105179</v>
      </c>
      <c r="Z241" s="196">
        <f t="shared" si="23"/>
        <v>488638.11960404238</v>
      </c>
      <c r="AA241" s="201">
        <f t="shared" si="24"/>
        <v>2042296.0140664922</v>
      </c>
      <c r="AB241" s="199">
        <f t="shared" si="25"/>
        <v>2.0422960140664923</v>
      </c>
      <c r="AC241" s="217">
        <f t="shared" si="26"/>
        <v>1124146.1018600166</v>
      </c>
      <c r="AD241" s="199">
        <f t="shared" si="27"/>
        <v>1.0219510016909241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29"/>
        <v>964728.7235643554</v>
      </c>
      <c r="Q242" s="196">
        <f t="shared" si="142"/>
        <v>338140.72645975306</v>
      </c>
      <c r="R242" s="196">
        <f t="shared" si="143"/>
        <v>781709.47697746509</v>
      </c>
      <c r="S242" s="196">
        <f t="shared" si="32"/>
        <v>-672106.21803484554</v>
      </c>
      <c r="T242" s="196">
        <f t="shared" si="33"/>
        <v>-251702.652139157</v>
      </c>
      <c r="U242" s="214">
        <f t="shared" si="19"/>
        <v>0.78721422116852424</v>
      </c>
      <c r="V242" s="224"/>
      <c r="W242" s="196">
        <f t="shared" si="20"/>
        <v>-923808.8701740026</v>
      </c>
      <c r="X242" s="199">
        <f t="shared" si="21"/>
        <v>1.8904756783866696</v>
      </c>
      <c r="Y242" s="196">
        <f t="shared" si="22"/>
        <v>1425751.2043934152</v>
      </c>
      <c r="Z242" s="196">
        <f t="shared" si="23"/>
        <v>501942.3342194127</v>
      </c>
      <c r="AA242" s="201">
        <f t="shared" si="24"/>
        <v>2084578.9270015736</v>
      </c>
      <c r="AB242" s="199">
        <f t="shared" si="25"/>
        <v>2.0845789270015738</v>
      </c>
      <c r="AC242" s="217">
        <f t="shared" si="26"/>
        <v>1160770.056827571</v>
      </c>
      <c r="AD242" s="199">
        <f t="shared" si="27"/>
        <v>1.0552455062068828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29"/>
        <v>855926.71128712792</v>
      </c>
      <c r="Q243" s="196">
        <f t="shared" si="142"/>
        <v>262831.94081354421</v>
      </c>
      <c r="R243" s="196">
        <f t="shared" si="143"/>
        <v>783338.03838783491</v>
      </c>
      <c r="S243" s="196">
        <f t="shared" si="32"/>
        <v>-676739.99394332408</v>
      </c>
      <c r="T243" s="196">
        <f t="shared" si="33"/>
        <v>-252751.41318973681</v>
      </c>
      <c r="U243" s="214">
        <f t="shared" si="19"/>
        <v>0.72635139939147286</v>
      </c>
      <c r="V243" s="224"/>
      <c r="W243" s="196">
        <f t="shared" si="20"/>
        <v>-929491.40713306086</v>
      </c>
      <c r="X243" s="199">
        <f t="shared" si="21"/>
        <v>1.7636147436060103</v>
      </c>
      <c r="Y243" s="196">
        <f t="shared" si="22"/>
        <v>1351153.2147533111</v>
      </c>
      <c r="Z243" s="196">
        <f t="shared" si="23"/>
        <v>421661.80762025027</v>
      </c>
      <c r="AA243" s="201">
        <f t="shared" si="24"/>
        <v>1902096.690488507</v>
      </c>
      <c r="AB243" s="199">
        <f t="shared" si="25"/>
        <v>1.902096690488507</v>
      </c>
      <c r="AC243" s="217">
        <f t="shared" si="26"/>
        <v>972605.28335544618</v>
      </c>
      <c r="AD243" s="199">
        <f t="shared" si="27"/>
        <v>0.8841866212322238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29"/>
        <v>840101.0168316823</v>
      </c>
      <c r="Q244" s="196">
        <f t="shared" si="142"/>
        <v>251385.86117697557</v>
      </c>
      <c r="R244" s="196">
        <f t="shared" si="143"/>
        <v>784969.99263447628</v>
      </c>
      <c r="S244" s="196">
        <f t="shared" si="32"/>
        <v>-681393.07725142129</v>
      </c>
      <c r="T244" s="196">
        <f t="shared" si="33"/>
        <v>-253804.54407802736</v>
      </c>
      <c r="U244" s="214">
        <f t="shared" si="19"/>
        <v>0.71564274148511553</v>
      </c>
      <c r="V244" s="224"/>
      <c r="W244" s="196">
        <f t="shared" si="20"/>
        <v>-935197.62132944865</v>
      </c>
      <c r="X244" s="199">
        <f t="shared" si="21"/>
        <v>1.7376765855713008</v>
      </c>
      <c r="Y244" s="196">
        <f t="shared" si="22"/>
        <v>1341641.9047112749</v>
      </c>
      <c r="Z244" s="196">
        <f t="shared" si="23"/>
        <v>406444.28338182624</v>
      </c>
      <c r="AA244" s="201">
        <f t="shared" si="24"/>
        <v>1876456.8706431342</v>
      </c>
      <c r="AB244" s="199">
        <f t="shared" si="25"/>
        <v>1.8764568706431342</v>
      </c>
      <c r="AC244" s="217">
        <f t="shared" si="26"/>
        <v>941259.24931368558</v>
      </c>
      <c r="AD244" s="199">
        <f t="shared" si="27"/>
        <v>0.85569022664880512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21" t="s">
        <v>334</v>
      </c>
      <c r="B245" s="222">
        <v>173.11000100000001</v>
      </c>
      <c r="C245" s="223">
        <v>173.30999800000001</v>
      </c>
      <c r="D245" s="223">
        <v>143.46000699999999</v>
      </c>
      <c r="E245" s="223">
        <v>154.259995</v>
      </c>
      <c r="F245" s="223">
        <v>148.838852</v>
      </c>
      <c r="G245" s="223">
        <v>1395544900</v>
      </c>
      <c r="H245" s="226" t="s">
        <v>334</v>
      </c>
      <c r="I245" s="223">
        <v>21.34</v>
      </c>
      <c r="J245" s="223">
        <v>21.385000000000002</v>
      </c>
      <c r="K245" s="223">
        <v>14.61</v>
      </c>
      <c r="L245" s="223">
        <v>16.797501</v>
      </c>
      <c r="M245" s="223">
        <v>16.645899</v>
      </c>
      <c r="N245" s="223">
        <v>217454400</v>
      </c>
      <c r="O245" s="223"/>
      <c r="P245" s="196">
        <f t="shared" si="29"/>
        <v>767013.89881188027</v>
      </c>
      <c r="Q245" s="196">
        <f t="shared" si="142"/>
        <v>208382.83300968015</v>
      </c>
      <c r="R245" s="196">
        <f t="shared" si="143"/>
        <v>786605.3467857982</v>
      </c>
      <c r="S245" s="196">
        <f t="shared" si="32"/>
        <v>-686065.54840663553</v>
      </c>
      <c r="T245" s="196">
        <f t="shared" si="33"/>
        <v>-254862.06301168579</v>
      </c>
      <c r="U245" s="214">
        <f t="shared" si="19"/>
        <v>0.67183777999108252</v>
      </c>
      <c r="V245" s="199">
        <f>(E245-B234)/B234</f>
        <v>-1.4690872696613113E-2</v>
      </c>
      <c r="W245" s="196">
        <f t="shared" si="20"/>
        <v>-940927.61141832126</v>
      </c>
      <c r="X245" s="199">
        <f t="shared" si="21"/>
        <v>1.6511570356148944</v>
      </c>
      <c r="Y245" s="196">
        <f t="shared" si="22"/>
        <v>1292050.8620826823</v>
      </c>
      <c r="Z245" s="196">
        <f t="shared" si="23"/>
        <v>351123.250664361</v>
      </c>
      <c r="AA245" s="201">
        <f t="shared" si="24"/>
        <v>1762002.0786073585</v>
      </c>
      <c r="AB245" s="199">
        <f t="shared" si="25"/>
        <v>1.7620020786073585</v>
      </c>
      <c r="AC245" s="217">
        <f t="shared" si="26"/>
        <v>821074.46718903724</v>
      </c>
      <c r="AD245" s="199">
        <f t="shared" si="27"/>
        <v>0.74643133380821569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29"/>
        <v>799253.49207920698</v>
      </c>
      <c r="Q246" s="196">
        <f>(Q245+$S$3)*K246/K245</f>
        <v>246086.01975735044</v>
      </c>
      <c r="R246" s="196">
        <f>R245*(1+($S$5)/2/12)-$S$3</f>
        <v>768244.10792493541</v>
      </c>
      <c r="S246" s="196">
        <f t="shared" si="32"/>
        <v>-690757.48819166317</v>
      </c>
      <c r="T246" s="196">
        <f t="shared" si="33"/>
        <v>-255923.98827423449</v>
      </c>
      <c r="U246" s="214">
        <f t="shared" si="19"/>
        <v>0.71208491162031184</v>
      </c>
      <c r="V246" s="224"/>
      <c r="W246" s="196">
        <f t="shared" si="20"/>
        <v>-946681.47646589763</v>
      </c>
      <c r="X246" s="199">
        <f t="shared" si="21"/>
        <v>1.6557814206483086</v>
      </c>
      <c r="Y246" s="196">
        <f t="shared" si="22"/>
        <v>1296991.7880633827</v>
      </c>
      <c r="Z246" s="196">
        <f t="shared" si="23"/>
        <v>350310.3115974851</v>
      </c>
      <c r="AA246" s="201">
        <f t="shared" si="24"/>
        <v>1813583.6197614928</v>
      </c>
      <c r="AB246" s="199">
        <f t="shared" si="25"/>
        <v>1.8135836197614927</v>
      </c>
      <c r="AC246" s="217">
        <f t="shared" si="26"/>
        <v>866902.14329559531</v>
      </c>
      <c r="AD246" s="199">
        <f t="shared" si="27"/>
        <v>0.78809285754145031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29"/>
        <v>890572.31465346436</v>
      </c>
      <c r="Q247" s="196">
        <f t="shared" ref="Q247:Q257" si="144">Q246*K247/K246</f>
        <v>302986.32859754452</v>
      </c>
      <c r="R247" s="196">
        <f t="shared" ref="R247:R257" si="145">R246*(1+$S$5/2/12)</f>
        <v>769844.61648311245</v>
      </c>
      <c r="S247" s="196">
        <f t="shared" si="32"/>
        <v>-695468.97772579512</v>
      </c>
      <c r="T247" s="196">
        <f t="shared" si="33"/>
        <v>-256990.33822537714</v>
      </c>
      <c r="U247" s="214">
        <f t="shared" si="19"/>
        <v>0.76221986717655321</v>
      </c>
      <c r="V247" s="224"/>
      <c r="W247" s="196">
        <f t="shared" si="20"/>
        <v>-952459.31595117226</v>
      </c>
      <c r="X247" s="199">
        <f t="shared" si="21"/>
        <v>1.7432943363868552</v>
      </c>
      <c r="Y247" s="196">
        <f t="shared" si="22"/>
        <v>1362451.4520812128</v>
      </c>
      <c r="Z247" s="196">
        <f t="shared" si="23"/>
        <v>409992.13613004051</v>
      </c>
      <c r="AA247" s="201">
        <f t="shared" si="24"/>
        <v>1963403.2597341212</v>
      </c>
      <c r="AB247" s="199">
        <f t="shared" si="25"/>
        <v>1.9634032597341211</v>
      </c>
      <c r="AC247" s="217">
        <f t="shared" si="26"/>
        <v>1010943.943782949</v>
      </c>
      <c r="AD247" s="199">
        <f t="shared" si="27"/>
        <v>0.91903994889358998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29"/>
        <v>905382.15683168208</v>
      </c>
      <c r="Q248" s="196">
        <f t="shared" si="144"/>
        <v>312052.86132482818</v>
      </c>
      <c r="R248" s="196">
        <f t="shared" si="145"/>
        <v>771448.45943411905</v>
      </c>
      <c r="S248" s="196">
        <f t="shared" si="32"/>
        <v>-700200.09846631926</v>
      </c>
      <c r="T248" s="196">
        <f t="shared" si="33"/>
        <v>-258061.1313013162</v>
      </c>
      <c r="U248" s="214">
        <f t="shared" si="19"/>
        <v>0.7690183445709895</v>
      </c>
      <c r="V248" s="224"/>
      <c r="W248" s="196">
        <f t="shared" si="20"/>
        <v>-958261.22976763546</v>
      </c>
      <c r="X248" s="199">
        <f t="shared" si="21"/>
        <v>1.7498679526796763</v>
      </c>
      <c r="Y248" s="196">
        <f t="shared" si="22"/>
        <v>1374358.0308389317</v>
      </c>
      <c r="Z248" s="196">
        <f t="shared" si="23"/>
        <v>416096.80107129621</v>
      </c>
      <c r="AA248" s="201">
        <f t="shared" si="24"/>
        <v>1988883.4775906294</v>
      </c>
      <c r="AB248" s="199">
        <f t="shared" si="25"/>
        <v>1.9888834775906294</v>
      </c>
      <c r="AC248" s="217">
        <f t="shared" si="26"/>
        <v>1030622.2478229939</v>
      </c>
      <c r="AD248" s="199">
        <f t="shared" si="27"/>
        <v>0.93692931620272168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29"/>
        <v>966493.09069306799</v>
      </c>
      <c r="Q249" s="196">
        <f t="shared" si="144"/>
        <v>355470.61072143231</v>
      </c>
      <c r="R249" s="196">
        <f t="shared" si="145"/>
        <v>773055.64372460684</v>
      </c>
      <c r="S249" s="196">
        <f t="shared" si="32"/>
        <v>-704950.93220992899</v>
      </c>
      <c r="T249" s="196">
        <f t="shared" si="33"/>
        <v>-259136.38601507168</v>
      </c>
      <c r="U249" s="214">
        <f t="shared" si="19"/>
        <v>0.80067724244548799</v>
      </c>
      <c r="V249" s="224"/>
      <c r="W249" s="196">
        <f t="shared" si="20"/>
        <v>-964087.31822500064</v>
      </c>
      <c r="X249" s="199">
        <f t="shared" si="21"/>
        <v>1.8043476991486527</v>
      </c>
      <c r="Y249" s="196">
        <f t="shared" si="22"/>
        <v>1418678.5814607702</v>
      </c>
      <c r="Z249" s="196">
        <f t="shared" si="23"/>
        <v>454591.26323576958</v>
      </c>
      <c r="AA249" s="201">
        <f t="shared" si="24"/>
        <v>2095019.3451391072</v>
      </c>
      <c r="AB249" s="199">
        <f t="shared" si="25"/>
        <v>2.0950193451391073</v>
      </c>
      <c r="AC249" s="217">
        <f t="shared" si="26"/>
        <v>1130932.0269141064</v>
      </c>
      <c r="AD249" s="199">
        <f t="shared" si="27"/>
        <v>1.0281200244673696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29"/>
        <v>929601.9534653452</v>
      </c>
      <c r="Q250" s="196">
        <f t="shared" si="144"/>
        <v>325379.11687059031</v>
      </c>
      <c r="R250" s="196">
        <f t="shared" si="145"/>
        <v>774666.17631569982</v>
      </c>
      <c r="S250" s="196">
        <f t="shared" si="32"/>
        <v>-709721.56109413703</v>
      </c>
      <c r="T250" s="196">
        <f t="shared" si="33"/>
        <v>-260216.12095680114</v>
      </c>
      <c r="U250" s="214">
        <f t="shared" si="19"/>
        <v>0.77863785927022011</v>
      </c>
      <c r="V250" s="224"/>
      <c r="W250" s="196">
        <f t="shared" si="20"/>
        <v>-969937.68205093814</v>
      </c>
      <c r="X250" s="199">
        <f t="shared" si="21"/>
        <v>1.7570903381930285</v>
      </c>
      <c r="Y250" s="196">
        <f t="shared" si="22"/>
        <v>1394400.8966888133</v>
      </c>
      <c r="Z250" s="196">
        <f t="shared" si="23"/>
        <v>424463.21463787521</v>
      </c>
      <c r="AA250" s="201">
        <f t="shared" si="24"/>
        <v>2029647.2466516355</v>
      </c>
      <c r="AB250" s="199">
        <f t="shared" si="25"/>
        <v>2.0296472466516353</v>
      </c>
      <c r="AC250" s="217">
        <f t="shared" si="26"/>
        <v>1059709.5646006975</v>
      </c>
      <c r="AD250" s="199">
        <f t="shared" si="27"/>
        <v>0.96337233145517953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29"/>
        <v>905007.94217821665</v>
      </c>
      <c r="Q251" s="196">
        <f t="shared" si="144"/>
        <v>308105.77756591118</v>
      </c>
      <c r="R251" s="196">
        <f t="shared" si="145"/>
        <v>776280.06418302422</v>
      </c>
      <c r="S251" s="196">
        <f t="shared" si="32"/>
        <v>-714512.06759869598</v>
      </c>
      <c r="T251" s="196">
        <f t="shared" si="33"/>
        <v>-261300.35479412114</v>
      </c>
      <c r="U251" s="214">
        <f t="shared" si="19"/>
        <v>0.76466484896071407</v>
      </c>
      <c r="V251" s="224"/>
      <c r="W251" s="196">
        <f t="shared" si="20"/>
        <v>-975812.4223928171</v>
      </c>
      <c r="X251" s="199">
        <f t="shared" si="21"/>
        <v>1.7229622904763882</v>
      </c>
      <c r="Y251" s="196">
        <f t="shared" si="22"/>
        <v>1378734.4211404547</v>
      </c>
      <c r="Z251" s="196">
        <f t="shared" si="23"/>
        <v>402921.99874763761</v>
      </c>
      <c r="AA251" s="201">
        <f t="shared" si="24"/>
        <v>1989393.7839271519</v>
      </c>
      <c r="AB251" s="199">
        <f t="shared" si="25"/>
        <v>1.9893937839271518</v>
      </c>
      <c r="AC251" s="217">
        <f t="shared" si="26"/>
        <v>1013581.361534335</v>
      </c>
      <c r="AD251" s="199">
        <f t="shared" si="27"/>
        <v>0.92143760139484998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29"/>
        <v>1007180.224752474</v>
      </c>
      <c r="Q252" s="196">
        <f t="shared" si="144"/>
        <v>381458.73254748248</v>
      </c>
      <c r="R252" s="196">
        <f t="shared" si="145"/>
        <v>777897.31431673898</v>
      </c>
      <c r="S252" s="196">
        <f t="shared" si="32"/>
        <v>-719322.53454702394</v>
      </c>
      <c r="T252" s="196">
        <f t="shared" si="33"/>
        <v>-262389.10627242998</v>
      </c>
      <c r="U252" s="214">
        <f t="shared" si="19"/>
        <v>0.81701733455243331</v>
      </c>
      <c r="V252" s="224"/>
      <c r="W252" s="196">
        <f t="shared" si="20"/>
        <v>-981711.64081945387</v>
      </c>
      <c r="X252" s="199">
        <f t="shared" si="21"/>
        <v>1.8183318449592529</v>
      </c>
      <c r="Y252" s="196">
        <f t="shared" si="22"/>
        <v>1451807.5790708011</v>
      </c>
      <c r="Z252" s="196">
        <f t="shared" si="23"/>
        <v>470095.93825134722</v>
      </c>
      <c r="AA252" s="201">
        <f t="shared" si="24"/>
        <v>2166536.2716166954</v>
      </c>
      <c r="AB252" s="199">
        <f t="shared" si="25"/>
        <v>2.1665362716166956</v>
      </c>
      <c r="AC252" s="217">
        <f t="shared" si="26"/>
        <v>1184824.6307972416</v>
      </c>
      <c r="AD252" s="199">
        <f t="shared" si="27"/>
        <v>1.0771133007247651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29"/>
        <v>958098.99386138481</v>
      </c>
      <c r="Q253" s="196">
        <f t="shared" si="144"/>
        <v>342769.6489267461</v>
      </c>
      <c r="R253" s="196">
        <f t="shared" si="145"/>
        <v>779517.93372156564</v>
      </c>
      <c r="S253" s="196">
        <f t="shared" si="32"/>
        <v>-724153.0451076366</v>
      </c>
      <c r="T253" s="196">
        <f t="shared" si="33"/>
        <v>-263482.39421523176</v>
      </c>
      <c r="U253" s="214">
        <f t="shared" si="19"/>
        <v>0.79006388056610122</v>
      </c>
      <c r="V253" s="224"/>
      <c r="W253" s="196">
        <f t="shared" si="20"/>
        <v>-987635.43932286836</v>
      </c>
      <c r="X253" s="199">
        <f t="shared" si="21"/>
        <v>1.7593707742750462</v>
      </c>
      <c r="Y253" s="196">
        <f t="shared" si="22"/>
        <v>1419006.5120756724</v>
      </c>
      <c r="Z253" s="196">
        <f t="shared" si="23"/>
        <v>431371.07275280403</v>
      </c>
      <c r="AA253" s="201">
        <f t="shared" si="24"/>
        <v>2080386.5765096964</v>
      </c>
      <c r="AB253" s="199">
        <f t="shared" si="25"/>
        <v>2.0803865765096963</v>
      </c>
      <c r="AC253" s="217">
        <f t="shared" si="26"/>
        <v>1092751.1371868281</v>
      </c>
      <c r="AD253" s="199">
        <f t="shared" si="27"/>
        <v>0.99341012471529822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29"/>
        <v>989269.30158415704</v>
      </c>
      <c r="Q254" s="196">
        <f t="shared" si="144"/>
        <v>363052.10791579884</v>
      </c>
      <c r="R254" s="196">
        <f t="shared" si="145"/>
        <v>781141.92941681901</v>
      </c>
      <c r="S254" s="196">
        <f t="shared" si="32"/>
        <v>-729003.68279558513</v>
      </c>
      <c r="T254" s="196">
        <f t="shared" si="33"/>
        <v>-264580.23752446187</v>
      </c>
      <c r="U254" s="214">
        <f t="shared" si="19"/>
        <v>0.80403233846366573</v>
      </c>
      <c r="V254" s="224"/>
      <c r="W254" s="196">
        <f t="shared" si="20"/>
        <v>-993583.92032004707</v>
      </c>
      <c r="X254" s="199">
        <f t="shared" si="21"/>
        <v>1.7818436820421795</v>
      </c>
      <c r="Y254" s="196">
        <f t="shared" si="22"/>
        <v>1442384.7633490562</v>
      </c>
      <c r="Z254" s="196">
        <f t="shared" si="23"/>
        <v>448800.84302900924</v>
      </c>
      <c r="AA254" s="201">
        <f t="shared" si="24"/>
        <v>2133463.3389167748</v>
      </c>
      <c r="AB254" s="199">
        <f t="shared" si="25"/>
        <v>2.133463338916775</v>
      </c>
      <c r="AC254" s="217">
        <f t="shared" si="26"/>
        <v>1139879.4185967278</v>
      </c>
      <c r="AD254" s="199">
        <f t="shared" si="27"/>
        <v>1.0362540169061161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29"/>
        <v>972106.96811881044</v>
      </c>
      <c r="Q255" s="196">
        <f t="shared" si="144"/>
        <v>350351.14612111263</v>
      </c>
      <c r="R255" s="196">
        <f t="shared" si="145"/>
        <v>782769.30843643751</v>
      </c>
      <c r="S255" s="196">
        <f t="shared" si="32"/>
        <v>-733874.53147390008</v>
      </c>
      <c r="T255" s="196">
        <f t="shared" si="33"/>
        <v>-265682.6551808138</v>
      </c>
      <c r="U255" s="214">
        <f t="shared" si="19"/>
        <v>0.79459788635776241</v>
      </c>
      <c r="V255" s="224"/>
      <c r="W255" s="196">
        <f t="shared" si="20"/>
        <v>-999557.18665471394</v>
      </c>
      <c r="X255" s="199">
        <f t="shared" si="21"/>
        <v>1.7556537034448343</v>
      </c>
      <c r="Y255" s="196">
        <f t="shared" si="22"/>
        <v>1431933.4137821472</v>
      </c>
      <c r="Z255" s="196">
        <f t="shared" si="23"/>
        <v>432376.22712743335</v>
      </c>
      <c r="AA255" s="201">
        <f t="shared" si="24"/>
        <v>2105227.4226763607</v>
      </c>
      <c r="AB255" s="199">
        <f t="shared" si="25"/>
        <v>2.1052274226763608</v>
      </c>
      <c r="AC255" s="217">
        <f t="shared" si="26"/>
        <v>1105670.2360216468</v>
      </c>
      <c r="AD255" s="199">
        <f t="shared" si="27"/>
        <v>1.0051547600196789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29"/>
        <v>1056635.6702970283</v>
      </c>
      <c r="Q256" s="196">
        <f t="shared" si="144"/>
        <v>412331.85531113407</v>
      </c>
      <c r="R256" s="196">
        <f t="shared" si="145"/>
        <v>784400.07782901346</v>
      </c>
      <c r="S256" s="196">
        <f t="shared" si="32"/>
        <v>-738765.6753550414</v>
      </c>
      <c r="T256" s="196">
        <f t="shared" si="33"/>
        <v>-266789.66624406719</v>
      </c>
      <c r="U256" s="214">
        <f t="shared" si="19"/>
        <v>0.83488347753365</v>
      </c>
      <c r="V256" s="224"/>
      <c r="W256" s="196">
        <f t="shared" si="20"/>
        <v>-1005555.3415991087</v>
      </c>
      <c r="X256" s="199">
        <f t="shared" si="21"/>
        <v>1.830864669465422</v>
      </c>
      <c r="Y256" s="196">
        <f t="shared" si="22"/>
        <v>1492669.0439237726</v>
      </c>
      <c r="Z256" s="196">
        <f t="shared" si="23"/>
        <v>487113.70232466405</v>
      </c>
      <c r="AA256" s="201">
        <f t="shared" si="24"/>
        <v>2253367.603437176</v>
      </c>
      <c r="AB256" s="199">
        <f t="shared" si="25"/>
        <v>2.2533676034371761</v>
      </c>
      <c r="AC256" s="217">
        <f t="shared" si="26"/>
        <v>1247812.2618380673</v>
      </c>
      <c r="AD256" s="199">
        <f t="shared" si="27"/>
        <v>1.1343747834891522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21" t="s">
        <v>346</v>
      </c>
      <c r="B257" s="222">
        <v>205.11000100000001</v>
      </c>
      <c r="C257" s="223">
        <v>214.55999800000001</v>
      </c>
      <c r="D257" s="223">
        <v>199.229996</v>
      </c>
      <c r="E257" s="223">
        <v>212.61000100000001</v>
      </c>
      <c r="F257" s="223">
        <v>206.97178600000001</v>
      </c>
      <c r="G257" s="223">
        <v>429951100</v>
      </c>
      <c r="H257" s="226" t="s">
        <v>346</v>
      </c>
      <c r="I257" s="223">
        <v>28.337499999999999</v>
      </c>
      <c r="J257" s="223">
        <v>31.047501</v>
      </c>
      <c r="K257" s="223">
        <v>26.717500999999999</v>
      </c>
      <c r="L257" s="223">
        <v>30.4725</v>
      </c>
      <c r="M257" s="223">
        <v>30.252146</v>
      </c>
      <c r="N257" s="223">
        <v>74275600</v>
      </c>
      <c r="O257" s="223"/>
      <c r="P257" s="196">
        <f t="shared" si="29"/>
        <v>1065190.0776237608</v>
      </c>
      <c r="Q257" s="196">
        <f t="shared" si="144"/>
        <v>417646.71932367969</v>
      </c>
      <c r="R257" s="196">
        <f t="shared" si="145"/>
        <v>786034.24465782393</v>
      </c>
      <c r="S257" s="196">
        <f t="shared" si="32"/>
        <v>-743677.19900235406</v>
      </c>
      <c r="T257" s="196">
        <f t="shared" si="33"/>
        <v>-267901.28985341749</v>
      </c>
      <c r="U257" s="214">
        <f t="shared" si="19"/>
        <v>0.83763399568381647</v>
      </c>
      <c r="V257" s="199">
        <f>(E257-B246)/B246</f>
        <v>0.4081064571128401</v>
      </c>
      <c r="W257" s="196">
        <f t="shared" si="20"/>
        <v>-1011578.4888557715</v>
      </c>
      <c r="X257" s="199">
        <f t="shared" si="21"/>
        <v>1.8300352791957479</v>
      </c>
      <c r="Y257" s="196">
        <f t="shared" si="22"/>
        <v>1500225.9292081434</v>
      </c>
      <c r="Z257" s="196">
        <f t="shared" si="23"/>
        <v>488647.44035237184</v>
      </c>
      <c r="AA257" s="201">
        <f t="shared" si="24"/>
        <v>2268871.0416052644</v>
      </c>
      <c r="AB257" s="199">
        <f t="shared" si="25"/>
        <v>2.2688710416052644</v>
      </c>
      <c r="AC257" s="217">
        <f t="shared" si="26"/>
        <v>1257292.5527494929</v>
      </c>
      <c r="AD257" s="199">
        <f t="shared" si="27"/>
        <v>1.1429932297722663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29"/>
        <v>1134748.5415841567</v>
      </c>
      <c r="Q258" s="196">
        <f>(Q246+(Q257-Q246)*(1-$Q$3))*K258/K257</f>
        <v>376831.50029395998</v>
      </c>
      <c r="R258" s="196">
        <f>R257*(1+($S$5/2/12))+(Q257-Q246)*($Q$3)</f>
        <v>873452.1657840258</v>
      </c>
      <c r="S258" s="196">
        <f t="shared" si="32"/>
        <v>-748609.18733153061</v>
      </c>
      <c r="T258" s="196">
        <f t="shared" si="33"/>
        <v>-269017.54522780672</v>
      </c>
      <c r="U258" s="214">
        <f t="shared" si="19"/>
        <v>0.79177611778380808</v>
      </c>
      <c r="V258" s="224"/>
      <c r="W258" s="196">
        <f t="shared" si="20"/>
        <v>-1017626.7325593373</v>
      </c>
      <c r="X258" s="199">
        <f t="shared" si="21"/>
        <v>1.9734158342298513</v>
      </c>
      <c r="Y258" s="196">
        <f t="shared" si="22"/>
        <v>1632838.0582615742</v>
      </c>
      <c r="Z258" s="196">
        <f t="shared" si="23"/>
        <v>615211.32570223697</v>
      </c>
      <c r="AA258" s="201">
        <f t="shared" si="24"/>
        <v>2385032.2076621428</v>
      </c>
      <c r="AB258" s="199">
        <f t="shared" si="25"/>
        <v>2.3850322076621429</v>
      </c>
      <c r="AC258" s="217">
        <f t="shared" si="26"/>
        <v>1367405.4751028053</v>
      </c>
      <c r="AD258" s="199">
        <f t="shared" si="27"/>
        <v>1.2430958864570958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29"/>
        <v>1059522.7615841569</v>
      </c>
      <c r="Q259" s="196">
        <f t="shared" ref="Q259:Q269" si="146">Q258*K259/K258</f>
        <v>324040.93164956511</v>
      </c>
      <c r="R259" s="196">
        <f t="shared" ref="R259:R269" si="147">R258*(1+$S$5/2/12)</f>
        <v>875271.85779607599</v>
      </c>
      <c r="S259" s="196">
        <f t="shared" si="32"/>
        <v>-753561.72561207868</v>
      </c>
      <c r="T259" s="196">
        <f t="shared" si="33"/>
        <v>-270138.45166625589</v>
      </c>
      <c r="U259" s="214">
        <f t="shared" si="19"/>
        <v>0.75596677416591673</v>
      </c>
      <c r="V259" s="224"/>
      <c r="W259" s="196">
        <f t="shared" si="20"/>
        <v>-1023700.1772783345</v>
      </c>
      <c r="X259" s="199">
        <f t="shared" si="21"/>
        <v>1.8900012545901712</v>
      </c>
      <c r="Y259" s="196">
        <f t="shared" si="22"/>
        <v>1581926.9165931428</v>
      </c>
      <c r="Z259" s="196">
        <f t="shared" si="23"/>
        <v>558226.73931480828</v>
      </c>
      <c r="AA259" s="201">
        <f t="shared" si="24"/>
        <v>2258835.5510297976</v>
      </c>
      <c r="AB259" s="199">
        <f t="shared" si="25"/>
        <v>2.2588355510297977</v>
      </c>
      <c r="AC259" s="217">
        <f t="shared" si="26"/>
        <v>1235135.3737514629</v>
      </c>
      <c r="AD259" s="199">
        <f t="shared" si="27"/>
        <v>1.1228503397740572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29"/>
        <v>881803.92297029565</v>
      </c>
      <c r="Q260" s="196">
        <f t="shared" si="146"/>
        <v>211255.4344045991</v>
      </c>
      <c r="R260" s="196">
        <f t="shared" si="147"/>
        <v>877095.34083315125</v>
      </c>
      <c r="S260" s="196">
        <f t="shared" si="32"/>
        <v>-758534.89946879575</v>
      </c>
      <c r="T260" s="196">
        <f t="shared" si="33"/>
        <v>-271264.02854819864</v>
      </c>
      <c r="U260" s="214">
        <f t="shared" si="19"/>
        <v>0.66203673902655125</v>
      </c>
      <c r="V260" s="224"/>
      <c r="W260" s="196">
        <f t="shared" si="20"/>
        <v>-1029798.9280169944</v>
      </c>
      <c r="X260" s="199">
        <f t="shared" si="21"/>
        <v>1.7080026167733788</v>
      </c>
      <c r="Y260" s="196">
        <f t="shared" si="22"/>
        <v>1459274.2732790322</v>
      </c>
      <c r="Z260" s="196">
        <f t="shared" si="23"/>
        <v>429475.34526203782</v>
      </c>
      <c r="AA260" s="201">
        <f t="shared" si="24"/>
        <v>1970154.6982080459</v>
      </c>
      <c r="AB260" s="199">
        <f t="shared" si="25"/>
        <v>1.970154698208046</v>
      </c>
      <c r="AC260" s="217">
        <f t="shared" si="26"/>
        <v>940355.77019105165</v>
      </c>
      <c r="AD260" s="199">
        <f t="shared" si="27"/>
        <v>0.85486888199186517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29"/>
        <v>966974.26277227583</v>
      </c>
      <c r="Q261" s="196">
        <f t="shared" si="146"/>
        <v>250755.20106087573</v>
      </c>
      <c r="R261" s="196">
        <f t="shared" si="147"/>
        <v>878922.62279322045</v>
      </c>
      <c r="S261" s="196">
        <f t="shared" si="32"/>
        <v>-763528.79488324909</v>
      </c>
      <c r="T261" s="196">
        <f t="shared" si="33"/>
        <v>-272394.29533381615</v>
      </c>
      <c r="U261" s="214">
        <f t="shared" si="19"/>
        <v>0.70039501272569227</v>
      </c>
      <c r="V261" s="224"/>
      <c r="W261" s="196">
        <f t="shared" si="20"/>
        <v>-1035923.0902170653</v>
      </c>
      <c r="X261" s="199">
        <f t="shared" si="21"/>
        <v>1.7818860328508661</v>
      </c>
      <c r="Y261" s="196">
        <f t="shared" si="22"/>
        <v>1520647.7018220848</v>
      </c>
      <c r="Z261" s="196">
        <f t="shared" si="23"/>
        <v>484724.6116050196</v>
      </c>
      <c r="AA261" s="201">
        <f t="shared" si="24"/>
        <v>2096652.0866263721</v>
      </c>
      <c r="AB261" s="199">
        <f t="shared" si="25"/>
        <v>2.096652086626372</v>
      </c>
      <c r="AC261" s="217">
        <f t="shared" si="26"/>
        <v>1060728.9964093068</v>
      </c>
      <c r="AD261" s="199">
        <f t="shared" si="27"/>
        <v>0.9642990876448243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29"/>
        <v>1128760.3693069289</v>
      </c>
      <c r="Q262" s="196">
        <f t="shared" si="146"/>
        <v>336493.29519450763</v>
      </c>
      <c r="R262" s="196">
        <f t="shared" si="147"/>
        <v>880753.71159070637</v>
      </c>
      <c r="S262" s="196">
        <f t="shared" si="32"/>
        <v>-768543.49819526263</v>
      </c>
      <c r="T262" s="196">
        <f t="shared" si="33"/>
        <v>-273529.27156437369</v>
      </c>
      <c r="U262" s="214">
        <f t="shared" si="19"/>
        <v>0.76800566701422757</v>
      </c>
      <c r="V262" s="224"/>
      <c r="W262" s="196">
        <f t="shared" si="20"/>
        <v>-1042072.7697596364</v>
      </c>
      <c r="X262" s="199">
        <f t="shared" si="21"/>
        <v>1.9283817207517553</v>
      </c>
      <c r="Y262" s="196">
        <f t="shared" si="22"/>
        <v>1635655.8216419283</v>
      </c>
      <c r="Z262" s="196">
        <f t="shared" si="23"/>
        <v>593583.05188229191</v>
      </c>
      <c r="AA262" s="201">
        <f t="shared" si="24"/>
        <v>2346007.3760921429</v>
      </c>
      <c r="AB262" s="199">
        <f t="shared" si="25"/>
        <v>2.3460073760921429</v>
      </c>
      <c r="AC262" s="217">
        <f t="shared" si="26"/>
        <v>1303934.6063325065</v>
      </c>
      <c r="AD262" s="199">
        <f t="shared" si="27"/>
        <v>1.185395096665915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29"/>
        <v>1237562.3815841565</v>
      </c>
      <c r="Q263" s="196">
        <f t="shared" si="146"/>
        <v>401301.46910311037</v>
      </c>
      <c r="R263" s="196">
        <f t="shared" si="147"/>
        <v>882588.61515652039</v>
      </c>
      <c r="S263" s="196">
        <f t="shared" si="32"/>
        <v>-773579.09610440955</v>
      </c>
      <c r="T263" s="196">
        <f t="shared" si="33"/>
        <v>-274668.97686255857</v>
      </c>
      <c r="U263" s="214">
        <f t="shared" si="19"/>
        <v>0.80912305404403073</v>
      </c>
      <c r="V263" s="224"/>
      <c r="W263" s="196">
        <f t="shared" si="20"/>
        <v>-1048248.0729669682</v>
      </c>
      <c r="X263" s="199">
        <f t="shared" si="21"/>
        <v>2.0225660808894097</v>
      </c>
      <c r="Y263" s="196">
        <f t="shared" si="22"/>
        <v>1713578.7376591691</v>
      </c>
      <c r="Z263" s="196">
        <f t="shared" si="23"/>
        <v>665330.66469220095</v>
      </c>
      <c r="AA263" s="201">
        <f t="shared" si="24"/>
        <v>2521452.4658437874</v>
      </c>
      <c r="AB263" s="199">
        <f t="shared" si="25"/>
        <v>2.5214524658437876</v>
      </c>
      <c r="AC263" s="217">
        <f t="shared" si="26"/>
        <v>1473204.3928768192</v>
      </c>
      <c r="AD263" s="199">
        <f t="shared" si="27"/>
        <v>1.3392767207971084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29"/>
        <v>1321021.7928712852</v>
      </c>
      <c r="Q264" s="196">
        <f t="shared" si="146"/>
        <v>457725.25857995631</v>
      </c>
      <c r="R264" s="196">
        <f t="shared" si="147"/>
        <v>884427.3414380966</v>
      </c>
      <c r="S264" s="196">
        <f t="shared" si="32"/>
        <v>-778635.67567151133</v>
      </c>
      <c r="T264" s="196">
        <f t="shared" si="33"/>
        <v>-275813.4309328192</v>
      </c>
      <c r="U264" s="214">
        <f t="shared" si="19"/>
        <v>0.83977689031652136</v>
      </c>
      <c r="V264" s="224"/>
      <c r="W264" s="196">
        <f t="shared" si="20"/>
        <v>-1054449.1066043305</v>
      </c>
      <c r="X264" s="199">
        <f t="shared" si="21"/>
        <v>2.0915652737491013</v>
      </c>
      <c r="Y264" s="196">
        <f t="shared" si="22"/>
        <v>1773765.5027904725</v>
      </c>
      <c r="Z264" s="196">
        <f t="shared" si="23"/>
        <v>719316.396186142</v>
      </c>
      <c r="AA264" s="201">
        <f t="shared" si="24"/>
        <v>2663174.3928893381</v>
      </c>
      <c r="AB264" s="199">
        <f t="shared" si="25"/>
        <v>2.6631743928893381</v>
      </c>
      <c r="AC264" s="217">
        <f t="shared" si="26"/>
        <v>1608725.2862850076</v>
      </c>
      <c r="AD264" s="199">
        <f t="shared" si="27"/>
        <v>1.4624775329863706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29"/>
        <v>1414853.4920792056</v>
      </c>
      <c r="Q265" s="196">
        <f t="shared" si="146"/>
        <v>521539.75250963803</v>
      </c>
      <c r="R265" s="196">
        <f t="shared" si="147"/>
        <v>886269.89839942602</v>
      </c>
      <c r="S265" s="196">
        <f t="shared" si="32"/>
        <v>-783713.32432014262</v>
      </c>
      <c r="T265" s="196">
        <f t="shared" si="33"/>
        <v>-276962.65356170596</v>
      </c>
      <c r="U265" s="214">
        <f t="shared" si="19"/>
        <v>0.87078509640946422</v>
      </c>
      <c r="V265" s="224"/>
      <c r="W265" s="196">
        <f t="shared" si="20"/>
        <v>-1060675.9778818486</v>
      </c>
      <c r="X265" s="199">
        <f t="shared" si="21"/>
        <v>2.1694876083400461</v>
      </c>
      <c r="Y265" s="196">
        <f t="shared" si="22"/>
        <v>1841216.5469188928</v>
      </c>
      <c r="Z265" s="196">
        <f t="shared" si="23"/>
        <v>780540.56903704419</v>
      </c>
      <c r="AA265" s="201">
        <f t="shared" si="24"/>
        <v>2822663.1429882697</v>
      </c>
      <c r="AB265" s="199">
        <f t="shared" si="25"/>
        <v>2.8226631429882696</v>
      </c>
      <c r="AC265" s="217">
        <f t="shared" si="26"/>
        <v>1761987.1651064211</v>
      </c>
      <c r="AD265" s="199">
        <f t="shared" si="27"/>
        <v>1.6018065137331101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29"/>
        <v>1390687.0485148493</v>
      </c>
      <c r="Q266" s="196">
        <f t="shared" si="146"/>
        <v>499212.44730062631</v>
      </c>
      <c r="R266" s="196">
        <f t="shared" si="147"/>
        <v>888116.29402109154</v>
      </c>
      <c r="S266" s="196">
        <f t="shared" si="32"/>
        <v>-788812.12983814324</v>
      </c>
      <c r="T266" s="196">
        <f t="shared" si="33"/>
        <v>-278116.66461821308</v>
      </c>
      <c r="U266" s="214">
        <f t="shared" si="19"/>
        <v>0.8600066104219859</v>
      </c>
      <c r="V266" s="224"/>
      <c r="W266" s="196">
        <f t="shared" si="20"/>
        <v>-1066928.7944563562</v>
      </c>
      <c r="X266" s="199">
        <f t="shared" si="21"/>
        <v>2.135853258789481</v>
      </c>
      <c r="Y266" s="196">
        <f t="shared" si="22"/>
        <v>1826072.5762206423</v>
      </c>
      <c r="Z266" s="196">
        <f t="shared" si="23"/>
        <v>759143.78176428599</v>
      </c>
      <c r="AA266" s="201">
        <f t="shared" si="24"/>
        <v>2778015.7898365669</v>
      </c>
      <c r="AB266" s="199">
        <f t="shared" si="25"/>
        <v>2.7780157898365667</v>
      </c>
      <c r="AC266" s="217">
        <f t="shared" si="26"/>
        <v>1711086.9953802107</v>
      </c>
      <c r="AD266" s="199">
        <f t="shared" si="27"/>
        <v>1.555533632163828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29"/>
        <v>1427899.0473267303</v>
      </c>
      <c r="Q267" s="196">
        <f t="shared" si="146"/>
        <v>520514.99441242329</v>
      </c>
      <c r="R267" s="196">
        <f t="shared" si="147"/>
        <v>889966.53630030225</v>
      </c>
      <c r="S267" s="196">
        <f t="shared" si="32"/>
        <v>-793932.18037913553</v>
      </c>
      <c r="T267" s="196">
        <f t="shared" si="33"/>
        <v>-279275.48405412229</v>
      </c>
      <c r="U267" s="214">
        <f t="shared" si="19"/>
        <v>0.86983720761538286</v>
      </c>
      <c r="V267" s="224"/>
      <c r="W267" s="196">
        <f t="shared" si="20"/>
        <v>-1073207.6644332579</v>
      </c>
      <c r="X267" s="199">
        <f t="shared" si="21"/>
        <v>2.1597549667622404</v>
      </c>
      <c r="Y267" s="196">
        <f t="shared" si="22"/>
        <v>1853897.2079770013</v>
      </c>
      <c r="Z267" s="196">
        <f t="shared" si="23"/>
        <v>780689.54354374344</v>
      </c>
      <c r="AA267" s="201">
        <f t="shared" si="24"/>
        <v>2838380.5780394562</v>
      </c>
      <c r="AB267" s="199">
        <f t="shared" si="25"/>
        <v>2.8383805780394562</v>
      </c>
      <c r="AC267" s="217">
        <f t="shared" si="26"/>
        <v>1765172.9136061983</v>
      </c>
      <c r="AD267" s="199">
        <f t="shared" si="27"/>
        <v>1.6047026487329075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29"/>
        <v>1427364.3617821762</v>
      </c>
      <c r="Q268" s="196">
        <f t="shared" si="146"/>
        <v>520452.92512500781</v>
      </c>
      <c r="R268" s="196">
        <f t="shared" si="147"/>
        <v>891820.63325092802</v>
      </c>
      <c r="S268" s="196">
        <f t="shared" si="32"/>
        <v>-799073.5644640486</v>
      </c>
      <c r="T268" s="196">
        <f t="shared" si="33"/>
        <v>-280439.1319043478</v>
      </c>
      <c r="U268" s="214">
        <f t="shared" si="19"/>
        <v>0.86922004897538407</v>
      </c>
      <c r="V268" s="224"/>
      <c r="W268" s="196">
        <f t="shared" si="20"/>
        <v>-1079512.6963683963</v>
      </c>
      <c r="X268" s="199">
        <f t="shared" si="21"/>
        <v>2.1483628704276536</v>
      </c>
      <c r="Y268" s="196">
        <f t="shared" si="22"/>
        <v>1855302.8611684141</v>
      </c>
      <c r="Z268" s="196">
        <f t="shared" si="23"/>
        <v>775790.16480001761</v>
      </c>
      <c r="AA268" s="201">
        <f t="shared" si="24"/>
        <v>2839637.920158112</v>
      </c>
      <c r="AB268" s="199">
        <f t="shared" si="25"/>
        <v>2.8396379201581121</v>
      </c>
      <c r="AC268" s="217">
        <f t="shared" si="26"/>
        <v>1760125.2237897157</v>
      </c>
      <c r="AD268" s="199">
        <f t="shared" si="27"/>
        <v>1.6001138398088324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21" t="s">
        <v>358</v>
      </c>
      <c r="B269" s="222">
        <v>301.97000100000002</v>
      </c>
      <c r="C269" s="223">
        <v>314.69000199999999</v>
      </c>
      <c r="D269" s="223">
        <v>298.08999599999999</v>
      </c>
      <c r="E269" s="223">
        <v>313.73998999999998</v>
      </c>
      <c r="F269" s="223">
        <v>307.26773100000003</v>
      </c>
      <c r="G269" s="223">
        <v>569870600</v>
      </c>
      <c r="H269" s="226" t="s">
        <v>358</v>
      </c>
      <c r="I269" s="223">
        <v>53.255001</v>
      </c>
      <c r="J269" s="223">
        <v>57.959999000000003</v>
      </c>
      <c r="K269" s="223">
        <v>51.880001</v>
      </c>
      <c r="L269" s="223">
        <v>57.555</v>
      </c>
      <c r="M269" s="223">
        <v>57.168526</v>
      </c>
      <c r="N269" s="223">
        <v>56182800</v>
      </c>
      <c r="O269" s="223"/>
      <c r="P269" s="196">
        <f t="shared" si="29"/>
        <v>1593748.4934653442</v>
      </c>
      <c r="Q269" s="196">
        <f t="shared" si="146"/>
        <v>644417.58919100603</v>
      </c>
      <c r="R269" s="196">
        <f t="shared" si="147"/>
        <v>893678.59290353418</v>
      </c>
      <c r="S269" s="196">
        <f t="shared" si="32"/>
        <v>-804236.3709826488</v>
      </c>
      <c r="T269" s="196">
        <f t="shared" si="33"/>
        <v>-281607.6282872826</v>
      </c>
      <c r="U269" s="214">
        <f t="shared" si="19"/>
        <v>0.92041080272668163</v>
      </c>
      <c r="V269" s="199">
        <f>(E269-B258)/B258</f>
        <v>0.46333954654868131</v>
      </c>
      <c r="W269" s="196">
        <f t="shared" si="20"/>
        <v>-1085843.9992699313</v>
      </c>
      <c r="X269" s="199">
        <f t="shared" si="21"/>
        <v>2.29077757766429</v>
      </c>
      <c r="Y269" s="196">
        <f t="shared" si="22"/>
        <v>1973555.3946131337</v>
      </c>
      <c r="Z269" s="196">
        <f t="shared" si="23"/>
        <v>887711.3953432024</v>
      </c>
      <c r="AA269" s="201">
        <f t="shared" si="24"/>
        <v>3131844.6755598839</v>
      </c>
      <c r="AB269" s="199">
        <f t="shared" si="25"/>
        <v>3.1318446755598841</v>
      </c>
      <c r="AC269" s="217">
        <f t="shared" si="26"/>
        <v>2046000.6762899526</v>
      </c>
      <c r="AD269" s="199">
        <f t="shared" si="27"/>
        <v>1.8600006148090478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29"/>
        <v>1631655.4081188098</v>
      </c>
      <c r="Q270" s="196">
        <f>(Q258+(Q269-Q258)*(1-$Q$3))*K270/K269</f>
        <v>536214.81614024006</v>
      </c>
      <c r="R270" s="196">
        <f>R269*(1+($S$5/2/12))+(Q269-Q258)*($Q$3)</f>
        <v>1029333.4677539396</v>
      </c>
      <c r="S270" s="196">
        <f t="shared" si="32"/>
        <v>-809420.68919507659</v>
      </c>
      <c r="T270" s="196">
        <f t="shared" si="33"/>
        <v>-282780.99340514629</v>
      </c>
      <c r="U270" s="214">
        <f t="shared" si="19"/>
        <v>0.84576564425795864</v>
      </c>
      <c r="V270" s="224"/>
      <c r="W270" s="196">
        <f t="shared" si="20"/>
        <v>-1092201.682600223</v>
      </c>
      <c r="X270" s="199">
        <f t="shared" si="21"/>
        <v>2.4363530273435288</v>
      </c>
      <c r="Y270" s="196">
        <f t="shared" si="22"/>
        <v>2130318.9147269484</v>
      </c>
      <c r="Z270" s="196">
        <f t="shared" si="23"/>
        <v>1038117.2321267256</v>
      </c>
      <c r="AA270" s="201">
        <f t="shared" si="24"/>
        <v>3197203.692012989</v>
      </c>
      <c r="AB270" s="199">
        <f t="shared" si="25"/>
        <v>3.1972036920129892</v>
      </c>
      <c r="AC270" s="217">
        <f t="shared" si="26"/>
        <v>2105002.0094127664</v>
      </c>
      <c r="AD270" s="199">
        <f t="shared" si="27"/>
        <v>1.9136381903752422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29"/>
        <v>1662130.719801978</v>
      </c>
      <c r="Q271" s="196">
        <f t="shared" ref="Q271:Q281" si="148">Q270*K271/K270</f>
        <v>551618.17727882019</v>
      </c>
      <c r="R271" s="196">
        <f t="shared" ref="R271:R281" si="149">R270*(1+$S$5/2/12)</f>
        <v>1031477.9124784271</v>
      </c>
      <c r="S271" s="196">
        <f t="shared" si="32"/>
        <v>-814626.60873338941</v>
      </c>
      <c r="T271" s="196">
        <f t="shared" si="33"/>
        <v>-283959.24754433439</v>
      </c>
      <c r="U271" s="214">
        <f t="shared" si="19"/>
        <v>0.85213368329568839</v>
      </c>
      <c r="V271" s="224"/>
      <c r="W271" s="196">
        <f t="shared" si="20"/>
        <v>-1098585.8562777238</v>
      </c>
      <c r="X271" s="199">
        <f t="shared" si="21"/>
        <v>2.4518872301951955</v>
      </c>
      <c r="Y271" s="196">
        <f t="shared" si="22"/>
        <v>2153710.2998406743</v>
      </c>
      <c r="Z271" s="196">
        <f t="shared" si="23"/>
        <v>1055124.4435629505</v>
      </c>
      <c r="AA271" s="201">
        <f t="shared" si="24"/>
        <v>3245226.8095592251</v>
      </c>
      <c r="AB271" s="199">
        <f t="shared" si="25"/>
        <v>3.2452268095592252</v>
      </c>
      <c r="AC271" s="217">
        <f t="shared" si="26"/>
        <v>2146640.9532815013</v>
      </c>
      <c r="AD271" s="199">
        <f t="shared" si="27"/>
        <v>1.9514917757104557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29"/>
        <v>1590326.7968316812</v>
      </c>
      <c r="Q272" s="196">
        <f t="shared" si="148"/>
        <v>503931.70195659163</v>
      </c>
      <c r="R272" s="196">
        <f t="shared" si="149"/>
        <v>1033626.8247960906</v>
      </c>
      <c r="S272" s="196">
        <f t="shared" si="32"/>
        <v>-819854.21960311185</v>
      </c>
      <c r="T272" s="196">
        <f t="shared" si="33"/>
        <v>-285142.41107576911</v>
      </c>
      <c r="U272" s="214">
        <f t="shared" si="19"/>
        <v>0.83065391852905246</v>
      </c>
      <c r="V272" s="224"/>
      <c r="W272" s="196">
        <f t="shared" si="20"/>
        <v>-1104996.630678881</v>
      </c>
      <c r="X272" s="199">
        <f t="shared" si="21"/>
        <v>2.3746259027194347</v>
      </c>
      <c r="Y272" s="196">
        <f t="shared" si="22"/>
        <v>2105510.5095864236</v>
      </c>
      <c r="Z272" s="196">
        <f t="shared" si="23"/>
        <v>1000513.8789075426</v>
      </c>
      <c r="AA272" s="201">
        <f t="shared" si="24"/>
        <v>3127885.3235843633</v>
      </c>
      <c r="AB272" s="199">
        <f t="shared" si="25"/>
        <v>3.1278853235843633</v>
      </c>
      <c r="AC272" s="217">
        <f t="shared" si="26"/>
        <v>2022888.6929054824</v>
      </c>
      <c r="AD272" s="199">
        <f t="shared" si="27"/>
        <v>1.8389897208231658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29"/>
        <v>1725914.8407920769</v>
      </c>
      <c r="Q273" s="196">
        <f t="shared" si="148"/>
        <v>590643.35617008409</v>
      </c>
      <c r="R273" s="196">
        <f t="shared" si="149"/>
        <v>1035780.2140144159</v>
      </c>
      <c r="S273" s="196">
        <f t="shared" si="32"/>
        <v>-825103.61218479148</v>
      </c>
      <c r="T273" s="196">
        <f t="shared" si="33"/>
        <v>-286330.5044552515</v>
      </c>
      <c r="U273" s="214">
        <f t="shared" si="19"/>
        <v>0.86721601363787804</v>
      </c>
      <c r="V273" s="224"/>
      <c r="W273" s="196">
        <f t="shared" si="20"/>
        <v>-1111434.116640043</v>
      </c>
      <c r="X273" s="199">
        <f t="shared" si="21"/>
        <v>2.484803204669769</v>
      </c>
      <c r="Y273" s="196">
        <f t="shared" si="22"/>
        <v>2202489.3940082928</v>
      </c>
      <c r="Z273" s="196">
        <f t="shared" si="23"/>
        <v>1091055.2773682498</v>
      </c>
      <c r="AA273" s="201">
        <f t="shared" si="24"/>
        <v>3352338.4109765766</v>
      </c>
      <c r="AB273" s="199">
        <f t="shared" si="25"/>
        <v>3.3523384109765768</v>
      </c>
      <c r="AC273" s="217">
        <f t="shared" si="26"/>
        <v>2240904.2943365336</v>
      </c>
      <c r="AD273" s="199">
        <f t="shared" si="27"/>
        <v>2.0371857221241214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29"/>
        <v>1689504.9504950473</v>
      </c>
      <c r="Q274" s="196">
        <f t="shared" si="148"/>
        <v>562887.75328277389</v>
      </c>
      <c r="R274" s="196">
        <f t="shared" si="149"/>
        <v>1037938.0894602793</v>
      </c>
      <c r="S274" s="196">
        <f t="shared" si="32"/>
        <v>-830374.87723556149</v>
      </c>
      <c r="T274" s="196">
        <f t="shared" si="33"/>
        <v>-287523.54822381504</v>
      </c>
      <c r="U274" s="214">
        <f t="shared" si="19"/>
        <v>0.85562231701633984</v>
      </c>
      <c r="V274" s="224"/>
      <c r="W274" s="196">
        <f t="shared" si="20"/>
        <v>-1117898.4254593765</v>
      </c>
      <c r="X274" s="199">
        <f t="shared" si="21"/>
        <v>2.4397950456317545</v>
      </c>
      <c r="Y274" s="196">
        <f t="shared" si="22"/>
        <v>2179074.0312284012</v>
      </c>
      <c r="Z274" s="196">
        <f t="shared" si="23"/>
        <v>1061175.6057690247</v>
      </c>
      <c r="AA274" s="201">
        <f t="shared" si="24"/>
        <v>3290330.7932381006</v>
      </c>
      <c r="AB274" s="199">
        <f t="shared" si="25"/>
        <v>3.2903307932381005</v>
      </c>
      <c r="AC274" s="217">
        <f t="shared" si="26"/>
        <v>2172432.3677787241</v>
      </c>
      <c r="AD274" s="199">
        <f t="shared" si="27"/>
        <v>1.9749385161624764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29"/>
        <v>1755160.3906930671</v>
      </c>
      <c r="Q275" s="196">
        <f t="shared" si="148"/>
        <v>605997.54459901969</v>
      </c>
      <c r="R275" s="196">
        <f t="shared" si="149"/>
        <v>1040100.4604799884</v>
      </c>
      <c r="S275" s="196">
        <f t="shared" si="32"/>
        <v>-835668.10589070967</v>
      </c>
      <c r="T275" s="196">
        <f t="shared" si="33"/>
        <v>-288721.56300808094</v>
      </c>
      <c r="U275" s="214">
        <f t="shared" ref="U275:U307" si="150">(Q275*2+P275)/(P275+Q275+R275)</f>
        <v>0.87236990978968876</v>
      </c>
      <c r="V275" s="224"/>
      <c r="W275" s="196">
        <f t="shared" ref="W275:W307" si="151">S275+T275</f>
        <v>-1124389.6688987906</v>
      </c>
      <c r="X275" s="199">
        <f t="shared" ref="X275:X307" si="152">IF(S275+T275=0,"NA",((P275+R275)/-(S275+T275)))</f>
        <v>2.4860250218331243</v>
      </c>
      <c r="Y275" s="196">
        <f t="shared" ref="Y275:Y307" si="153">P275*0.7+R275*0.96</f>
        <v>2227108.7155459356</v>
      </c>
      <c r="Z275" s="196">
        <f t="shared" ref="Z275:Z307" si="154">Y275+S275+T275</f>
        <v>1102719.0466471449</v>
      </c>
      <c r="AA275" s="201">
        <f t="shared" ref="AA275:AA307" si="155">P275+Q275+R275</f>
        <v>3401258.3957720748</v>
      </c>
      <c r="AB275" s="199">
        <f t="shared" ref="AB275:AB307" si="156">AA275/($O$8+$T$4)</f>
        <v>3.401258395772075</v>
      </c>
      <c r="AC275" s="217">
        <f t="shared" ref="AC275:AC307" si="157">SUM(P275:T275)</f>
        <v>2276868.7268732842</v>
      </c>
      <c r="AD275" s="199">
        <f t="shared" ref="AD275:AD307" si="158">AC275/($O$8)</f>
        <v>2.0698806607938947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159">P275*D276/D275</f>
        <v>1882194.1075247501</v>
      </c>
      <c r="Q276" s="196">
        <f t="shared" si="148"/>
        <v>696154.10341856896</v>
      </c>
      <c r="R276" s="196">
        <f t="shared" si="149"/>
        <v>1042267.3364393217</v>
      </c>
      <c r="S276" s="196">
        <f t="shared" ref="S276:S307" si="160">S275*(1+$S$5/12)+$S$20</f>
        <v>-840983.38966525428</v>
      </c>
      <c r="T276" s="196">
        <f t="shared" ref="T276:T307" si="161">T275*(1+$S$5/12)</f>
        <v>-289924.56952061458</v>
      </c>
      <c r="U276" s="214">
        <f t="shared" si="150"/>
        <v>0.90440486472777826</v>
      </c>
      <c r="V276" s="224"/>
      <c r="W276" s="196">
        <f t="shared" si="151"/>
        <v>-1130907.959185869</v>
      </c>
      <c r="X276" s="199">
        <f t="shared" si="152"/>
        <v>2.5859411636552339</v>
      </c>
      <c r="Y276" s="196">
        <f t="shared" si="153"/>
        <v>2318112.518249074</v>
      </c>
      <c r="Z276" s="196">
        <f t="shared" si="154"/>
        <v>1187204.559063205</v>
      </c>
      <c r="AA276" s="201">
        <f t="shared" si="155"/>
        <v>3620615.5473826407</v>
      </c>
      <c r="AB276" s="199">
        <f t="shared" si="156"/>
        <v>3.6206155473826405</v>
      </c>
      <c r="AC276" s="217">
        <f t="shared" si="157"/>
        <v>2489707.5881967717</v>
      </c>
      <c r="AD276" s="199">
        <f t="shared" si="158"/>
        <v>2.2633705347243378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59"/>
        <v>1924538.5657425718</v>
      </c>
      <c r="Q277" s="196">
        <f t="shared" si="148"/>
        <v>726370.32011369639</v>
      </c>
      <c r="R277" s="196">
        <f t="shared" si="149"/>
        <v>1044438.7267235705</v>
      </c>
      <c r="S277" s="196">
        <f t="shared" si="160"/>
        <v>-846320.82045552623</v>
      </c>
      <c r="T277" s="196">
        <f t="shared" si="161"/>
        <v>-291132.58856028382</v>
      </c>
      <c r="U277" s="214">
        <f t="shared" si="150"/>
        <v>0.91392733784310476</v>
      </c>
      <c r="V277" s="224"/>
      <c r="W277" s="196">
        <f t="shared" si="151"/>
        <v>-1137453.4090158101</v>
      </c>
      <c r="X277" s="199">
        <f t="shared" si="152"/>
        <v>2.6101968387743208</v>
      </c>
      <c r="Y277" s="196">
        <f t="shared" si="153"/>
        <v>2349838.1736744279</v>
      </c>
      <c r="Z277" s="196">
        <f t="shared" si="154"/>
        <v>1212384.7646586178</v>
      </c>
      <c r="AA277" s="201">
        <f t="shared" si="155"/>
        <v>3695347.6125798384</v>
      </c>
      <c r="AB277" s="199">
        <f t="shared" si="156"/>
        <v>3.6953476125798383</v>
      </c>
      <c r="AC277" s="217">
        <f t="shared" si="157"/>
        <v>2557894.2035640287</v>
      </c>
      <c r="AD277" s="199">
        <f t="shared" si="158"/>
        <v>2.3253583668763897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59"/>
        <v>1909247.5568316809</v>
      </c>
      <c r="Q278" s="196">
        <f t="shared" si="148"/>
        <v>715838.93514177902</v>
      </c>
      <c r="R278" s="196">
        <f t="shared" si="149"/>
        <v>1046614.640737578</v>
      </c>
      <c r="S278" s="196">
        <f t="shared" si="160"/>
        <v>-851680.49054075766</v>
      </c>
      <c r="T278" s="196">
        <f t="shared" si="161"/>
        <v>-292345.64101261832</v>
      </c>
      <c r="U278" s="214">
        <f t="shared" si="150"/>
        <v>0.90991213782381919</v>
      </c>
      <c r="V278" s="224"/>
      <c r="W278" s="196">
        <f t="shared" si="151"/>
        <v>-1144026.1315533761</v>
      </c>
      <c r="X278" s="199">
        <f t="shared" si="152"/>
        <v>2.583736608844541</v>
      </c>
      <c r="Y278" s="196">
        <f t="shared" si="153"/>
        <v>2341223.3448902513</v>
      </c>
      <c r="Z278" s="196">
        <f t="shared" si="154"/>
        <v>1197197.2133368752</v>
      </c>
      <c r="AA278" s="201">
        <f t="shared" si="155"/>
        <v>3671701.132711038</v>
      </c>
      <c r="AB278" s="199">
        <f t="shared" si="156"/>
        <v>3.6717011327110378</v>
      </c>
      <c r="AC278" s="217">
        <f t="shared" si="157"/>
        <v>2527675.0011576619</v>
      </c>
      <c r="AD278" s="199">
        <f t="shared" si="158"/>
        <v>2.2978863646887837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59"/>
        <v>1872998.0572277205</v>
      </c>
      <c r="Q279" s="196">
        <f t="shared" si="148"/>
        <v>686311.687556964</v>
      </c>
      <c r="R279" s="196">
        <f t="shared" si="149"/>
        <v>1048795.0879057813</v>
      </c>
      <c r="S279" s="196">
        <f t="shared" si="160"/>
        <v>-857062.49258467753</v>
      </c>
      <c r="T279" s="196">
        <f t="shared" si="161"/>
        <v>-293563.74785017088</v>
      </c>
      <c r="U279" s="214">
        <f t="shared" si="150"/>
        <v>0.89953634465811139</v>
      </c>
      <c r="V279" s="224"/>
      <c r="W279" s="196">
        <f t="shared" si="151"/>
        <v>-1150626.2404348485</v>
      </c>
      <c r="X279" s="199">
        <f t="shared" si="152"/>
        <v>2.5393068943302457</v>
      </c>
      <c r="Y279" s="196">
        <f t="shared" si="153"/>
        <v>2317941.9244489544</v>
      </c>
      <c r="Z279" s="196">
        <f t="shared" si="154"/>
        <v>1167315.6840141062</v>
      </c>
      <c r="AA279" s="201">
        <f t="shared" si="155"/>
        <v>3608104.8326904657</v>
      </c>
      <c r="AB279" s="199">
        <f t="shared" si="156"/>
        <v>3.6081048326904659</v>
      </c>
      <c r="AC279" s="217">
        <f t="shared" si="157"/>
        <v>2457478.5922556175</v>
      </c>
      <c r="AD279" s="199">
        <f t="shared" si="158"/>
        <v>2.2340714475051069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59"/>
        <v>2055314.9209900966</v>
      </c>
      <c r="Q280" s="196">
        <f t="shared" si="148"/>
        <v>824696.0348862987</v>
      </c>
      <c r="R280" s="196">
        <f t="shared" si="149"/>
        <v>1050980.0776722517</v>
      </c>
      <c r="S280" s="196">
        <f t="shared" si="160"/>
        <v>-862466.91963711369</v>
      </c>
      <c r="T280" s="196">
        <f t="shared" si="161"/>
        <v>-294786.93013287993</v>
      </c>
      <c r="U280" s="214">
        <f t="shared" si="150"/>
        <v>0.94243587918294536</v>
      </c>
      <c r="V280" s="224"/>
      <c r="W280" s="196">
        <f t="shared" si="151"/>
        <v>-1157253.8497699937</v>
      </c>
      <c r="X280" s="199">
        <f t="shared" si="152"/>
        <v>2.6841950011915969</v>
      </c>
      <c r="Y280" s="196">
        <f t="shared" si="153"/>
        <v>2447661.3192584291</v>
      </c>
      <c r="Z280" s="196">
        <f t="shared" si="154"/>
        <v>1290407.4694884354</v>
      </c>
      <c r="AA280" s="201">
        <f t="shared" si="155"/>
        <v>3930991.0335486466</v>
      </c>
      <c r="AB280" s="199">
        <f t="shared" si="156"/>
        <v>3.9309910335486467</v>
      </c>
      <c r="AC280" s="217">
        <f t="shared" si="157"/>
        <v>2773737.1837786529</v>
      </c>
      <c r="AD280" s="199">
        <f t="shared" si="158"/>
        <v>2.5215792579805933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21" t="s">
        <v>370</v>
      </c>
      <c r="B281" s="222">
        <v>398.27999899999998</v>
      </c>
      <c r="C281" s="223">
        <v>404.57998700000002</v>
      </c>
      <c r="D281" s="223">
        <v>377.47000100000002</v>
      </c>
      <c r="E281" s="223">
        <v>397.85000600000001</v>
      </c>
      <c r="F281" s="223">
        <v>391.72909499999997</v>
      </c>
      <c r="G281" s="223">
        <v>1232817200</v>
      </c>
      <c r="H281" s="226" t="s">
        <v>370</v>
      </c>
      <c r="I281" s="223">
        <v>89.650002000000001</v>
      </c>
      <c r="J281" s="223">
        <v>92.25</v>
      </c>
      <c r="K281" s="223">
        <v>80.330001999999993</v>
      </c>
      <c r="L281" s="223">
        <v>89.019997000000004</v>
      </c>
      <c r="M281" s="223">
        <v>88.422225999999995</v>
      </c>
      <c r="N281" s="223">
        <v>101761400</v>
      </c>
      <c r="O281" s="223"/>
      <c r="P281" s="196">
        <f t="shared" si="159"/>
        <v>2018156.4409900967</v>
      </c>
      <c r="Q281" s="196">
        <f t="shared" si="148"/>
        <v>790641.2858475612</v>
      </c>
      <c r="R281" s="196">
        <f t="shared" si="149"/>
        <v>1053169.6195007358</v>
      </c>
      <c r="S281" s="196">
        <f t="shared" si="160"/>
        <v>-867893.86513560172</v>
      </c>
      <c r="T281" s="196">
        <f t="shared" si="161"/>
        <v>-296015.20900843362</v>
      </c>
      <c r="U281" s="214">
        <f t="shared" si="150"/>
        <v>0.93202212496641557</v>
      </c>
      <c r="V281" s="199">
        <f>(E281-B270)/B270</f>
        <v>0.26257505296127004</v>
      </c>
      <c r="W281" s="196">
        <f t="shared" si="151"/>
        <v>-1163909.0741440353</v>
      </c>
      <c r="X281" s="199">
        <f t="shared" si="152"/>
        <v>2.6388024019398202</v>
      </c>
      <c r="Y281" s="196">
        <f t="shared" si="153"/>
        <v>2423752.3434137739</v>
      </c>
      <c r="Z281" s="196">
        <f t="shared" si="154"/>
        <v>1259843.2692697386</v>
      </c>
      <c r="AA281" s="201">
        <f t="shared" si="155"/>
        <v>3861967.3463383936</v>
      </c>
      <c r="AB281" s="199">
        <f t="shared" si="156"/>
        <v>3.8619673463383934</v>
      </c>
      <c r="AC281" s="217">
        <f t="shared" si="157"/>
        <v>2698058.2721943585</v>
      </c>
      <c r="AD281" s="199">
        <f t="shared" si="158"/>
        <v>2.4527802474494167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159"/>
        <v>1786544.5223762353</v>
      </c>
      <c r="Q282" s="196">
        <f>(Q270+(Q281-Q270)*(1-$Q$3))*K282/K281</f>
        <v>515100.28441256029</v>
      </c>
      <c r="R282" s="196">
        <f>R281*(1+($S$5/2/12))+(Q281-Q270)*($Q$3)</f>
        <v>1182576.9577283561</v>
      </c>
      <c r="S282" s="196">
        <f t="shared" si="160"/>
        <v>-873343.42290700006</v>
      </c>
      <c r="T282" s="196">
        <f t="shared" si="161"/>
        <v>-297248.60571263544</v>
      </c>
      <c r="U282" s="214">
        <f t="shared" si="150"/>
        <v>0.80842876302728794</v>
      </c>
      <c r="V282" s="224"/>
      <c r="W282" s="196">
        <f t="shared" si="151"/>
        <v>-1170592.0286196354</v>
      </c>
      <c r="X282" s="199">
        <f t="shared" si="152"/>
        <v>2.5364272158984256</v>
      </c>
      <c r="Y282" s="196">
        <f t="shared" si="153"/>
        <v>2385855.0450825864</v>
      </c>
      <c r="Z282" s="196">
        <f t="shared" si="154"/>
        <v>1215263.016462951</v>
      </c>
      <c r="AA282" s="201">
        <f t="shared" si="155"/>
        <v>3484221.7645171518</v>
      </c>
      <c r="AB282" s="199">
        <f t="shared" si="156"/>
        <v>3.4842217645171516</v>
      </c>
      <c r="AC282" s="217">
        <f t="shared" si="157"/>
        <v>2313629.7358975164</v>
      </c>
      <c r="AD282" s="199">
        <f t="shared" si="158"/>
        <v>2.1032997599068333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159"/>
        <v>1701588.1722772256</v>
      </c>
      <c r="Q283" s="196">
        <f t="shared" ref="Q283:Q293" si="162">Q282*K283/K282</f>
        <v>463482.89096705936</v>
      </c>
      <c r="R283" s="196">
        <f t="shared" ref="R283:R293" si="163">R282*(1+$S$5/2/12)</f>
        <v>1185040.6597236237</v>
      </c>
      <c r="S283" s="196">
        <f t="shared" si="160"/>
        <v>-878815.68716911261</v>
      </c>
      <c r="T283" s="196">
        <f t="shared" si="161"/>
        <v>-298487.1415697714</v>
      </c>
      <c r="U283" s="214">
        <f t="shared" si="150"/>
        <v>0.78461680432635639</v>
      </c>
      <c r="V283" s="224"/>
      <c r="W283" s="196">
        <f t="shared" si="151"/>
        <v>-1177302.8287388841</v>
      </c>
      <c r="X283" s="199">
        <f t="shared" si="152"/>
        <v>2.45190002226783</v>
      </c>
      <c r="Y283" s="196">
        <f t="shared" si="153"/>
        <v>2328750.7539287368</v>
      </c>
      <c r="Z283" s="196">
        <f t="shared" si="154"/>
        <v>1151447.9251898527</v>
      </c>
      <c r="AA283" s="201">
        <f t="shared" si="155"/>
        <v>3350111.7229679087</v>
      </c>
      <c r="AB283" s="199">
        <f t="shared" si="156"/>
        <v>3.3501117229679087</v>
      </c>
      <c r="AC283" s="217">
        <f t="shared" si="157"/>
        <v>2172808.8942290246</v>
      </c>
      <c r="AD283" s="199">
        <f t="shared" si="158"/>
        <v>1.9752808129354769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59"/>
        <v>1697257.4899009881</v>
      </c>
      <c r="Q284" s="196">
        <f t="shared" si="162"/>
        <v>457784.33898945904</v>
      </c>
      <c r="R284" s="196">
        <f t="shared" si="163"/>
        <v>1187509.4944313813</v>
      </c>
      <c r="S284" s="196">
        <f t="shared" si="160"/>
        <v>-884310.7525323173</v>
      </c>
      <c r="T284" s="196">
        <f t="shared" si="161"/>
        <v>-299730.83799297875</v>
      </c>
      <c r="U284" s="214">
        <f t="shared" si="150"/>
        <v>0.78168617775576243</v>
      </c>
      <c r="V284" s="224"/>
      <c r="W284" s="196">
        <f t="shared" si="151"/>
        <v>-1184041.5905252961</v>
      </c>
      <c r="X284" s="199">
        <f t="shared" si="152"/>
        <v>2.4363730188333608</v>
      </c>
      <c r="Y284" s="196">
        <f t="shared" si="153"/>
        <v>2328089.3575848173</v>
      </c>
      <c r="Z284" s="196">
        <f t="shared" si="154"/>
        <v>1144047.7670595213</v>
      </c>
      <c r="AA284" s="201">
        <f t="shared" si="155"/>
        <v>3342551.3233218286</v>
      </c>
      <c r="AB284" s="199">
        <f t="shared" si="156"/>
        <v>3.3425513233218287</v>
      </c>
      <c r="AC284" s="217">
        <f t="shared" si="157"/>
        <v>2158509.7327965326</v>
      </c>
      <c r="AD284" s="199">
        <f t="shared" si="158"/>
        <v>1.962281575269575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59"/>
        <v>1671326.7647524732</v>
      </c>
      <c r="Q285" s="196">
        <f t="shared" si="162"/>
        <v>437798.06772979524</v>
      </c>
      <c r="R285" s="196">
        <f t="shared" si="163"/>
        <v>1189983.4725447802</v>
      </c>
      <c r="S285" s="196">
        <f t="shared" si="160"/>
        <v>-889828.71400120202</v>
      </c>
      <c r="T285" s="196">
        <f t="shared" si="161"/>
        <v>-300979.71648461616</v>
      </c>
      <c r="U285" s="214">
        <f t="shared" si="150"/>
        <v>0.77200342175222447</v>
      </c>
      <c r="V285" s="224"/>
      <c r="W285" s="196">
        <f t="shared" si="151"/>
        <v>-1190808.4304858181</v>
      </c>
      <c r="X285" s="199">
        <f t="shared" si="152"/>
        <v>2.4028300136655192</v>
      </c>
      <c r="Y285" s="196">
        <f t="shared" si="153"/>
        <v>2312312.8689697199</v>
      </c>
      <c r="Z285" s="196">
        <f t="shared" si="154"/>
        <v>1121504.4384839018</v>
      </c>
      <c r="AA285" s="201">
        <f t="shared" si="155"/>
        <v>3299108.305027049</v>
      </c>
      <c r="AB285" s="199">
        <f t="shared" si="156"/>
        <v>3.2991083050270489</v>
      </c>
      <c r="AC285" s="217">
        <f t="shared" si="157"/>
        <v>2108299.874541231</v>
      </c>
      <c r="AD285" s="199">
        <f t="shared" si="158"/>
        <v>1.9166362495829372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59"/>
        <v>1498152.427128711</v>
      </c>
      <c r="Q286" s="196">
        <f t="shared" si="162"/>
        <v>346538.52437693242</v>
      </c>
      <c r="R286" s="196">
        <f t="shared" si="163"/>
        <v>1192462.6047792486</v>
      </c>
      <c r="S286" s="196">
        <f t="shared" si="160"/>
        <v>-895369.66697620705</v>
      </c>
      <c r="T286" s="196">
        <f t="shared" si="161"/>
        <v>-302233.79863663542</v>
      </c>
      <c r="U286" s="214">
        <f t="shared" si="150"/>
        <v>0.72147470823402571</v>
      </c>
      <c r="V286" s="224"/>
      <c r="W286" s="196">
        <f t="shared" si="151"/>
        <v>-1197603.4656128425</v>
      </c>
      <c r="X286" s="199">
        <f t="shared" si="152"/>
        <v>2.2466660369349443</v>
      </c>
      <c r="Y286" s="196">
        <f t="shared" si="153"/>
        <v>2193470.7995781763</v>
      </c>
      <c r="Z286" s="196">
        <f t="shared" si="154"/>
        <v>995867.33396533399</v>
      </c>
      <c r="AA286" s="201">
        <f t="shared" si="155"/>
        <v>3037153.5562848919</v>
      </c>
      <c r="AB286" s="199">
        <f t="shared" si="156"/>
        <v>3.0371535562848919</v>
      </c>
      <c r="AC286" s="217">
        <f t="shared" si="157"/>
        <v>1839550.0906720497</v>
      </c>
      <c r="AD286" s="199">
        <f t="shared" si="158"/>
        <v>1.6723182642473178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59"/>
        <v>1439714.8461386119</v>
      </c>
      <c r="Q287" s="196">
        <f t="shared" si="162"/>
        <v>315815.87657451903</v>
      </c>
      <c r="R287" s="196">
        <f t="shared" si="163"/>
        <v>1194946.9018725387</v>
      </c>
      <c r="S287" s="196">
        <f t="shared" si="160"/>
        <v>-900933.70725527464</v>
      </c>
      <c r="T287" s="196">
        <f t="shared" si="161"/>
        <v>-303493.10613095475</v>
      </c>
      <c r="U287" s="214">
        <f t="shared" si="150"/>
        <v>0.7020377250203772</v>
      </c>
      <c r="V287" s="224"/>
      <c r="W287" s="196">
        <f t="shared" si="151"/>
        <v>-1204426.8133862293</v>
      </c>
      <c r="X287" s="199">
        <f t="shared" si="152"/>
        <v>2.187481811870192</v>
      </c>
      <c r="Y287" s="196">
        <f t="shared" si="153"/>
        <v>2154949.4180946653</v>
      </c>
      <c r="Z287" s="196">
        <f t="shared" si="154"/>
        <v>950522.60470843595</v>
      </c>
      <c r="AA287" s="201">
        <f t="shared" si="155"/>
        <v>2950477.6245856695</v>
      </c>
      <c r="AB287" s="199">
        <f t="shared" si="156"/>
        <v>2.9504776245856696</v>
      </c>
      <c r="AC287" s="217">
        <f t="shared" si="157"/>
        <v>1746050.8111994402</v>
      </c>
      <c r="AD287" s="199">
        <f t="shared" si="158"/>
        <v>1.5873189192722184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59"/>
        <v>1479653.4653465329</v>
      </c>
      <c r="Q288" s="196">
        <f t="shared" si="162"/>
        <v>333159.30425464147</v>
      </c>
      <c r="R288" s="196">
        <f t="shared" si="163"/>
        <v>1197436.3745847733</v>
      </c>
      <c r="S288" s="196">
        <f t="shared" si="160"/>
        <v>-906520.93103550503</v>
      </c>
      <c r="T288" s="196">
        <f t="shared" si="161"/>
        <v>-304757.66073983372</v>
      </c>
      <c r="U288" s="214">
        <f t="shared" si="150"/>
        <v>0.71288852552307413</v>
      </c>
      <c r="V288" s="224"/>
      <c r="W288" s="196">
        <f t="shared" si="151"/>
        <v>-1211278.5917753386</v>
      </c>
      <c r="X288" s="199">
        <f t="shared" si="152"/>
        <v>2.2101355196970562</v>
      </c>
      <c r="Y288" s="196">
        <f t="shared" si="153"/>
        <v>2185296.3453439553</v>
      </c>
      <c r="Z288" s="196">
        <f t="shared" si="154"/>
        <v>974017.75356861646</v>
      </c>
      <c r="AA288" s="201">
        <f t="shared" si="155"/>
        <v>3010249.1441859477</v>
      </c>
      <c r="AB288" s="199">
        <f t="shared" si="156"/>
        <v>3.0102491441859476</v>
      </c>
      <c r="AC288" s="217">
        <f t="shared" si="157"/>
        <v>1798970.5524106089</v>
      </c>
      <c r="AD288" s="199">
        <f t="shared" si="158"/>
        <v>1.6354277749187354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59"/>
        <v>1595619.8126732653</v>
      </c>
      <c r="Q289" s="196">
        <f t="shared" si="162"/>
        <v>380729.87753644923</v>
      </c>
      <c r="R289" s="196">
        <f t="shared" si="163"/>
        <v>1199931.0336984918</v>
      </c>
      <c r="S289" s="196">
        <f t="shared" si="160"/>
        <v>-912131.43491481966</v>
      </c>
      <c r="T289" s="196">
        <f t="shared" si="161"/>
        <v>-306027.48432624969</v>
      </c>
      <c r="U289" s="214">
        <f t="shared" si="150"/>
        <v>0.74208792377958677</v>
      </c>
      <c r="V289" s="224"/>
      <c r="W289" s="196">
        <f t="shared" si="151"/>
        <v>-1218158.9192410694</v>
      </c>
      <c r="X289" s="199">
        <f t="shared" si="152"/>
        <v>2.2948983110622589</v>
      </c>
      <c r="Y289" s="196">
        <f t="shared" si="153"/>
        <v>2268867.6612218376</v>
      </c>
      <c r="Z289" s="196">
        <f t="shared" si="154"/>
        <v>1050708.7419807683</v>
      </c>
      <c r="AA289" s="201">
        <f t="shared" si="155"/>
        <v>3176280.7239082064</v>
      </c>
      <c r="AB289" s="199">
        <f t="shared" si="156"/>
        <v>3.1762807239082065</v>
      </c>
      <c r="AC289" s="217">
        <f t="shared" si="157"/>
        <v>1958121.8046671369</v>
      </c>
      <c r="AD289" s="199">
        <f t="shared" si="158"/>
        <v>1.7801107315155789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59"/>
        <v>1428059.4380198005</v>
      </c>
      <c r="Q290" s="196">
        <f t="shared" si="162"/>
        <v>302519.22776417504</v>
      </c>
      <c r="R290" s="196">
        <f t="shared" si="163"/>
        <v>1202430.8900186971</v>
      </c>
      <c r="S290" s="196">
        <f t="shared" si="160"/>
        <v>-917765.31589363143</v>
      </c>
      <c r="T290" s="196">
        <f t="shared" si="161"/>
        <v>-307302.59884427575</v>
      </c>
      <c r="U290" s="214">
        <f t="shared" si="150"/>
        <v>0.69317806671507942</v>
      </c>
      <c r="V290" s="224"/>
      <c r="W290" s="196">
        <f t="shared" si="151"/>
        <v>-1225067.9147379072</v>
      </c>
      <c r="X290" s="199">
        <f t="shared" si="152"/>
        <v>2.1472200001264978</v>
      </c>
      <c r="Y290" s="196">
        <f t="shared" si="153"/>
        <v>2153975.2610318093</v>
      </c>
      <c r="Z290" s="196">
        <f t="shared" si="154"/>
        <v>928907.34629390202</v>
      </c>
      <c r="AA290" s="201">
        <f t="shared" si="155"/>
        <v>2933009.5558026726</v>
      </c>
      <c r="AB290" s="199">
        <f t="shared" si="156"/>
        <v>2.9330095558026725</v>
      </c>
      <c r="AC290" s="217">
        <f t="shared" si="157"/>
        <v>1707941.6410647654</v>
      </c>
      <c r="AD290" s="199">
        <f t="shared" si="158"/>
        <v>1.5526742191497866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59"/>
        <v>1359409.8742574241</v>
      </c>
      <c r="Q291" s="196">
        <f t="shared" si="162"/>
        <v>272374.66173321952</v>
      </c>
      <c r="R291" s="196">
        <f t="shared" si="163"/>
        <v>1204935.9543729029</v>
      </c>
      <c r="S291" s="196">
        <f t="shared" si="160"/>
        <v>-923422.67137652158</v>
      </c>
      <c r="T291" s="196">
        <f t="shared" si="161"/>
        <v>-308583.02633946022</v>
      </c>
      <c r="U291" s="214">
        <f t="shared" si="150"/>
        <v>0.6712537256287211</v>
      </c>
      <c r="V291" s="224"/>
      <c r="W291" s="196">
        <f t="shared" si="151"/>
        <v>-1232005.6977159819</v>
      </c>
      <c r="X291" s="199">
        <f t="shared" si="152"/>
        <v>2.081439910046174</v>
      </c>
      <c r="Y291" s="196">
        <f t="shared" si="153"/>
        <v>2108325.4281781837</v>
      </c>
      <c r="Z291" s="196">
        <f t="shared" si="154"/>
        <v>876319.73046220187</v>
      </c>
      <c r="AA291" s="201">
        <f t="shared" si="155"/>
        <v>2836720.4903635466</v>
      </c>
      <c r="AB291" s="199">
        <f t="shared" si="156"/>
        <v>2.8367204903635468</v>
      </c>
      <c r="AC291" s="217">
        <f t="shared" si="157"/>
        <v>1604714.7926475648</v>
      </c>
      <c r="AD291" s="199">
        <f t="shared" si="158"/>
        <v>1.4588316296796044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59"/>
        <v>1385180.1285148498</v>
      </c>
      <c r="Q292" s="196">
        <f t="shared" si="162"/>
        <v>279972.75856596319</v>
      </c>
      <c r="R292" s="196">
        <f t="shared" si="163"/>
        <v>1207446.2376111799</v>
      </c>
      <c r="S292" s="196">
        <f t="shared" si="160"/>
        <v>-929103.59917392384</v>
      </c>
      <c r="T292" s="196">
        <f t="shared" si="161"/>
        <v>-309868.78894920798</v>
      </c>
      <c r="U292" s="214">
        <f t="shared" si="150"/>
        <v>0.67713090522344888</v>
      </c>
      <c r="V292" s="224"/>
      <c r="W292" s="196">
        <f t="shared" si="151"/>
        <v>-1238972.3881231318</v>
      </c>
      <c r="X292" s="199">
        <f t="shared" si="152"/>
        <v>2.0925618609253211</v>
      </c>
      <c r="Y292" s="196">
        <f t="shared" si="153"/>
        <v>2128774.4780671275</v>
      </c>
      <c r="Z292" s="196">
        <f t="shared" si="154"/>
        <v>889802.08994399558</v>
      </c>
      <c r="AA292" s="201">
        <f t="shared" si="155"/>
        <v>2872599.124691993</v>
      </c>
      <c r="AB292" s="199">
        <f t="shared" si="156"/>
        <v>2.8725991246919929</v>
      </c>
      <c r="AC292" s="217">
        <f t="shared" si="157"/>
        <v>1633626.7365688612</v>
      </c>
      <c r="AD292" s="199">
        <f t="shared" si="158"/>
        <v>1.485115215062601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21" t="s">
        <v>382</v>
      </c>
      <c r="B293" s="222">
        <v>293.69000199999999</v>
      </c>
      <c r="C293" s="223">
        <v>296.88000499999998</v>
      </c>
      <c r="D293" s="223">
        <v>259.73001099999999</v>
      </c>
      <c r="E293" s="223">
        <v>266.27999899999998</v>
      </c>
      <c r="F293" s="223">
        <v>263.82122800000002</v>
      </c>
      <c r="G293" s="223">
        <v>1057037700</v>
      </c>
      <c r="H293" s="226" t="s">
        <v>382</v>
      </c>
      <c r="I293" s="223">
        <v>42.970001000000003</v>
      </c>
      <c r="J293" s="223">
        <v>43.720001000000003</v>
      </c>
      <c r="K293" s="223">
        <v>33.380001</v>
      </c>
      <c r="L293" s="223">
        <v>35.040000999999997</v>
      </c>
      <c r="M293" s="223">
        <v>34.80471</v>
      </c>
      <c r="N293" s="223">
        <v>98713400</v>
      </c>
      <c r="O293" s="223"/>
      <c r="P293" s="196">
        <f t="shared" si="159"/>
        <v>1388655.5043564336</v>
      </c>
      <c r="Q293" s="196">
        <f t="shared" si="162"/>
        <v>275678.18317251455</v>
      </c>
      <c r="R293" s="196">
        <f t="shared" si="163"/>
        <v>1209961.7506062035</v>
      </c>
      <c r="S293" s="196">
        <f t="shared" si="160"/>
        <v>-934808.19750381517</v>
      </c>
      <c r="T293" s="196">
        <f t="shared" si="161"/>
        <v>-311159.90890316298</v>
      </c>
      <c r="U293" s="214">
        <f t="shared" si="150"/>
        <v>0.67495214478026866</v>
      </c>
      <c r="V293" s="199">
        <f>(E293-B282)/B282</f>
        <v>-0.33271518103641695</v>
      </c>
      <c r="W293" s="196">
        <f t="shared" si="151"/>
        <v>-1245968.1064069781</v>
      </c>
      <c r="X293" s="199">
        <f t="shared" si="152"/>
        <v>2.0856210055458955</v>
      </c>
      <c r="Y293" s="196">
        <f t="shared" si="153"/>
        <v>2133622.133631459</v>
      </c>
      <c r="Z293" s="196">
        <f t="shared" si="154"/>
        <v>887654.02722448087</v>
      </c>
      <c r="AA293" s="201">
        <f t="shared" si="155"/>
        <v>2874295.4381351518</v>
      </c>
      <c r="AB293" s="199">
        <f t="shared" si="156"/>
        <v>2.8742954381351518</v>
      </c>
      <c r="AC293" s="217">
        <f t="shared" si="157"/>
        <v>1628327.3317281737</v>
      </c>
      <c r="AD293" s="199">
        <f t="shared" si="158"/>
        <v>1.4802975742983397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159"/>
        <v>1391916.8102970277</v>
      </c>
      <c r="Q294" s="196">
        <f>(Q293+$S$3)*K294/K293</f>
        <v>296032.47436298965</v>
      </c>
      <c r="R294" s="196">
        <f>R293*(1+($S$5)/2/12)-$S$3</f>
        <v>1192482.5042532999</v>
      </c>
      <c r="S294" s="196">
        <f t="shared" si="160"/>
        <v>-940536.56499341445</v>
      </c>
      <c r="T294" s="196">
        <f t="shared" si="161"/>
        <v>-312456.40852359281</v>
      </c>
      <c r="U294" s="214">
        <f t="shared" si="150"/>
        <v>0.68877928880638128</v>
      </c>
      <c r="V294" s="224"/>
      <c r="W294" s="196">
        <f t="shared" si="151"/>
        <v>-1252992.9735170072</v>
      </c>
      <c r="X294" s="199">
        <f t="shared" si="152"/>
        <v>2.0625808517474891</v>
      </c>
      <c r="Y294" s="196">
        <f t="shared" si="153"/>
        <v>2119124.9712910871</v>
      </c>
      <c r="Z294" s="196">
        <f t="shared" si="154"/>
        <v>866131.99777407967</v>
      </c>
      <c r="AA294" s="201">
        <f t="shared" si="155"/>
        <v>2880431.788913317</v>
      </c>
      <c r="AB294" s="199">
        <f t="shared" si="156"/>
        <v>2.8804317889133171</v>
      </c>
      <c r="AC294" s="217">
        <f t="shared" si="157"/>
        <v>1627438.8153963096</v>
      </c>
      <c r="AD294" s="199">
        <f t="shared" si="158"/>
        <v>1.4794898321784633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159"/>
        <v>1550762.3120792056</v>
      </c>
      <c r="Q295" s="196">
        <f t="shared" ref="Q295:Q305" si="164">Q294*K295/K294</f>
        <v>360961.2223882188</v>
      </c>
      <c r="R295" s="196">
        <f t="shared" ref="R295:R305" si="165">R294*(1+$S$5/2/12)</f>
        <v>1194966.8428038277</v>
      </c>
      <c r="S295" s="196">
        <f t="shared" si="160"/>
        <v>-946288.80068088707</v>
      </c>
      <c r="T295" s="196">
        <f t="shared" si="161"/>
        <v>-313758.31022577442</v>
      </c>
      <c r="U295" s="214">
        <f t="shared" si="150"/>
        <v>0.73154530412259688</v>
      </c>
      <c r="V295" s="224"/>
      <c r="W295" s="196">
        <f t="shared" si="151"/>
        <v>-1260047.1109066615</v>
      </c>
      <c r="X295" s="199">
        <f t="shared" si="152"/>
        <v>2.1790686483994683</v>
      </c>
      <c r="Y295" s="196">
        <f t="shared" si="153"/>
        <v>2232701.7875471185</v>
      </c>
      <c r="Z295" s="196">
        <f t="shared" si="154"/>
        <v>972654.67664045712</v>
      </c>
      <c r="AA295" s="201">
        <f t="shared" si="155"/>
        <v>3106690.3772712522</v>
      </c>
      <c r="AB295" s="199">
        <f t="shared" si="156"/>
        <v>3.1066903772712524</v>
      </c>
      <c r="AC295" s="217">
        <f t="shared" si="157"/>
        <v>1846643.2663645907</v>
      </c>
      <c r="AD295" s="199">
        <f t="shared" si="158"/>
        <v>1.6787666057859916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59"/>
        <v>1524778.2285148494</v>
      </c>
      <c r="Q296" s="196">
        <f t="shared" si="164"/>
        <v>347585.74450150057</v>
      </c>
      <c r="R296" s="196">
        <f t="shared" si="165"/>
        <v>1197456.3570596692</v>
      </c>
      <c r="S296" s="196">
        <f t="shared" si="160"/>
        <v>-952065.00401705748</v>
      </c>
      <c r="T296" s="196">
        <f t="shared" si="161"/>
        <v>-315065.63651838183</v>
      </c>
      <c r="U296" s="214">
        <f t="shared" si="150"/>
        <v>0.72315297926992261</v>
      </c>
      <c r="V296" s="224"/>
      <c r="W296" s="196">
        <f t="shared" si="151"/>
        <v>-1267130.6405354394</v>
      </c>
      <c r="X296" s="199">
        <f t="shared" si="152"/>
        <v>2.1483456389502269</v>
      </c>
      <c r="Y296" s="196">
        <f t="shared" si="153"/>
        <v>2216902.8627376771</v>
      </c>
      <c r="Z296" s="196">
        <f t="shared" si="154"/>
        <v>949772.22220223793</v>
      </c>
      <c r="AA296" s="201">
        <f t="shared" si="155"/>
        <v>3069820.3300760193</v>
      </c>
      <c r="AB296" s="199">
        <f t="shared" si="156"/>
        <v>3.0698203300760194</v>
      </c>
      <c r="AC296" s="217">
        <f t="shared" si="157"/>
        <v>1802689.6895405801</v>
      </c>
      <c r="AD296" s="199">
        <f t="shared" si="158"/>
        <v>1.6388088086732546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59"/>
        <v>1656837.703960394</v>
      </c>
      <c r="Q297" s="196">
        <f t="shared" si="164"/>
        <v>407288.27007141832</v>
      </c>
      <c r="R297" s="196">
        <f t="shared" si="165"/>
        <v>1199951.0578035438</v>
      </c>
      <c r="S297" s="196">
        <f t="shared" si="160"/>
        <v>-957865.27486712858</v>
      </c>
      <c r="T297" s="196">
        <f t="shared" si="161"/>
        <v>-316378.41000387509</v>
      </c>
      <c r="U297" s="214">
        <f t="shared" si="150"/>
        <v>0.75715561244385843</v>
      </c>
      <c r="V297" s="224"/>
      <c r="W297" s="196">
        <f t="shared" si="151"/>
        <v>-1274243.6848710037</v>
      </c>
      <c r="X297" s="199">
        <f t="shared" si="152"/>
        <v>2.2419485343991647</v>
      </c>
      <c r="Y297" s="196">
        <f t="shared" si="153"/>
        <v>2311739.4082636777</v>
      </c>
      <c r="Z297" s="196">
        <f t="shared" si="154"/>
        <v>1037495.723392674</v>
      </c>
      <c r="AA297" s="201">
        <f t="shared" si="155"/>
        <v>3264077.0318353558</v>
      </c>
      <c r="AB297" s="199">
        <f t="shared" si="156"/>
        <v>3.2640770318353556</v>
      </c>
      <c r="AC297" s="217">
        <f t="shared" si="157"/>
        <v>1989833.3469643521</v>
      </c>
      <c r="AD297" s="199">
        <f t="shared" si="158"/>
        <v>1.8089394063312292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59"/>
        <v>1684799.9732673247</v>
      </c>
      <c r="Q298" s="196">
        <f t="shared" si="164"/>
        <v>419955.13014540984</v>
      </c>
      <c r="R298" s="196">
        <f t="shared" si="165"/>
        <v>1202450.9558406346</v>
      </c>
      <c r="S298" s="196">
        <f t="shared" si="160"/>
        <v>-963689.71351240831</v>
      </c>
      <c r="T298" s="196">
        <f t="shared" si="161"/>
        <v>-317696.65337889123</v>
      </c>
      <c r="U298" s="214">
        <f t="shared" si="150"/>
        <v>0.76339671261007547</v>
      </c>
      <c r="V298" s="224"/>
      <c r="W298" s="196">
        <f t="shared" si="151"/>
        <v>-1281386.3668912996</v>
      </c>
      <c r="X298" s="199">
        <f t="shared" si="152"/>
        <v>2.2532243230529749</v>
      </c>
      <c r="Y298" s="196">
        <f t="shared" si="153"/>
        <v>2333712.8988941363</v>
      </c>
      <c r="Z298" s="196">
        <f t="shared" si="154"/>
        <v>1052326.5320028367</v>
      </c>
      <c r="AA298" s="201">
        <f t="shared" si="155"/>
        <v>3307206.059253369</v>
      </c>
      <c r="AB298" s="199">
        <f t="shared" si="156"/>
        <v>3.3072060592533692</v>
      </c>
      <c r="AC298" s="217">
        <f t="shared" si="157"/>
        <v>2025819.6923620696</v>
      </c>
      <c r="AD298" s="199">
        <f t="shared" si="158"/>
        <v>1.8416542657836996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59"/>
        <v>1853429.7243564334</v>
      </c>
      <c r="Q299" s="196">
        <f t="shared" si="164"/>
        <v>504459.92579068179</v>
      </c>
      <c r="R299" s="196">
        <f t="shared" si="165"/>
        <v>1204956.061998636</v>
      </c>
      <c r="S299" s="196">
        <f t="shared" si="160"/>
        <v>-969538.42065204342</v>
      </c>
      <c r="T299" s="196">
        <f t="shared" si="161"/>
        <v>-319020.38943463663</v>
      </c>
      <c r="U299" s="214">
        <f t="shared" si="150"/>
        <v>0.80338858519189837</v>
      </c>
      <c r="V299" s="224"/>
      <c r="W299" s="196">
        <f t="shared" si="151"/>
        <v>-1288558.8100866801</v>
      </c>
      <c r="X299" s="199">
        <f t="shared" si="152"/>
        <v>2.3734933651567944</v>
      </c>
      <c r="Y299" s="196">
        <f t="shared" si="153"/>
        <v>2454158.6265681935</v>
      </c>
      <c r="Z299" s="196">
        <f t="shared" si="154"/>
        <v>1165599.8164815134</v>
      </c>
      <c r="AA299" s="201">
        <f t="shared" si="155"/>
        <v>3562845.7121457513</v>
      </c>
      <c r="AB299" s="199">
        <f t="shared" si="156"/>
        <v>3.5628457121457515</v>
      </c>
      <c r="AC299" s="217">
        <f t="shared" si="157"/>
        <v>2274286.9020590712</v>
      </c>
      <c r="AD299" s="199">
        <f t="shared" si="158"/>
        <v>2.0675335473264282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59"/>
        <v>1942984.1798019779</v>
      </c>
      <c r="Q300" s="196">
        <f t="shared" si="164"/>
        <v>550964.13235603517</v>
      </c>
      <c r="R300" s="196">
        <f t="shared" si="165"/>
        <v>1207466.3871277999</v>
      </c>
      <c r="S300" s="196">
        <f t="shared" si="160"/>
        <v>-975411.49740476033</v>
      </c>
      <c r="T300" s="196">
        <f t="shared" si="161"/>
        <v>-320349.64105728094</v>
      </c>
      <c r="U300" s="214">
        <f t="shared" si="150"/>
        <v>0.8226347739694132</v>
      </c>
      <c r="V300" s="224"/>
      <c r="W300" s="196">
        <f t="shared" si="151"/>
        <v>-1295761.1384620413</v>
      </c>
      <c r="X300" s="199">
        <f t="shared" si="152"/>
        <v>2.4313513296664353</v>
      </c>
      <c r="Y300" s="196">
        <f t="shared" si="153"/>
        <v>2519256.6575040724</v>
      </c>
      <c r="Z300" s="196">
        <f t="shared" si="154"/>
        <v>1223495.5190420314</v>
      </c>
      <c r="AA300" s="201">
        <f t="shared" si="155"/>
        <v>3701414.6992858131</v>
      </c>
      <c r="AB300" s="199">
        <f t="shared" si="156"/>
        <v>3.701414699285813</v>
      </c>
      <c r="AC300" s="217">
        <f t="shared" si="157"/>
        <v>2405653.5608237721</v>
      </c>
      <c r="AD300" s="199">
        <f t="shared" si="158"/>
        <v>2.1869577825670654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59"/>
        <v>1896469.258811879</v>
      </c>
      <c r="Q301" s="196">
        <f t="shared" si="164"/>
        <v>519429.83361678355</v>
      </c>
      <c r="R301" s="196">
        <f t="shared" si="165"/>
        <v>1209981.9421009829</v>
      </c>
      <c r="S301" s="196">
        <f t="shared" si="160"/>
        <v>-981309.04531061347</v>
      </c>
      <c r="T301" s="196">
        <f t="shared" si="161"/>
        <v>-321684.43122835294</v>
      </c>
      <c r="U301" s="214">
        <f t="shared" si="150"/>
        <v>0.80954915456188481</v>
      </c>
      <c r="V301" s="224"/>
      <c r="W301" s="196">
        <f t="shared" si="151"/>
        <v>-1302993.4765389664</v>
      </c>
      <c r="X301" s="199">
        <f t="shared" si="152"/>
        <v>2.3840880686250792</v>
      </c>
      <c r="Y301" s="196">
        <f t="shared" si="153"/>
        <v>2489111.1455852585</v>
      </c>
      <c r="Z301" s="196">
        <f t="shared" si="154"/>
        <v>1186117.6690462921</v>
      </c>
      <c r="AA301" s="201">
        <f t="shared" si="155"/>
        <v>3625881.034529645</v>
      </c>
      <c r="AB301" s="199">
        <f t="shared" si="156"/>
        <v>3.6258810345296451</v>
      </c>
      <c r="AC301" s="217">
        <f t="shared" si="157"/>
        <v>2322887.5579906786</v>
      </c>
      <c r="AD301" s="199">
        <f t="shared" si="158"/>
        <v>2.1117159618097077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59"/>
        <v>1878558.335643562</v>
      </c>
      <c r="Q302" s="196">
        <f t="shared" si="164"/>
        <v>505788.59083300241</v>
      </c>
      <c r="R302" s="196">
        <f t="shared" si="165"/>
        <v>1212502.7378136935</v>
      </c>
      <c r="S302" s="196">
        <f t="shared" si="160"/>
        <v>-987231.16633274104</v>
      </c>
      <c r="T302" s="196">
        <f t="shared" si="161"/>
        <v>-323024.78302513773</v>
      </c>
      <c r="U302" s="214">
        <f t="shared" si="150"/>
        <v>0.80351857515842495</v>
      </c>
      <c r="V302" s="224"/>
      <c r="W302" s="196">
        <f t="shared" si="151"/>
        <v>-1310255.9493578789</v>
      </c>
      <c r="X302" s="199">
        <f t="shared" si="152"/>
        <v>2.3591276765215996</v>
      </c>
      <c r="Y302" s="196">
        <f t="shared" si="153"/>
        <v>2478993.4632516392</v>
      </c>
      <c r="Z302" s="196">
        <f t="shared" si="154"/>
        <v>1168737.5138937603</v>
      </c>
      <c r="AA302" s="201">
        <f t="shared" si="155"/>
        <v>3596849.6642902577</v>
      </c>
      <c r="AB302" s="199">
        <f t="shared" si="156"/>
        <v>3.5968496642902577</v>
      </c>
      <c r="AC302" s="217">
        <f t="shared" si="157"/>
        <v>2286593.7149323788</v>
      </c>
      <c r="AD302" s="199">
        <f t="shared" si="158"/>
        <v>2.0787215590294355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59"/>
        <v>1830386.1706930669</v>
      </c>
      <c r="Q303" s="196">
        <f t="shared" si="164"/>
        <v>475848.76632285491</v>
      </c>
      <c r="R303" s="196">
        <f t="shared" si="165"/>
        <v>1215028.7851841387</v>
      </c>
      <c r="S303" s="196">
        <f t="shared" si="160"/>
        <v>-993177.96285912744</v>
      </c>
      <c r="T303" s="196">
        <f t="shared" si="161"/>
        <v>-324370.71962107578</v>
      </c>
      <c r="U303" s="214">
        <f t="shared" si="150"/>
        <v>0.79008103988319023</v>
      </c>
      <c r="V303" s="224"/>
      <c r="W303" s="196">
        <f t="shared" si="151"/>
        <v>-1317548.6824802032</v>
      </c>
      <c r="X303" s="199">
        <f t="shared" si="152"/>
        <v>2.3114249942889411</v>
      </c>
      <c r="Y303" s="196">
        <f t="shared" si="153"/>
        <v>2447697.9532619198</v>
      </c>
      <c r="Z303" s="196">
        <f t="shared" si="154"/>
        <v>1130149.2707817166</v>
      </c>
      <c r="AA303" s="201">
        <f t="shared" si="155"/>
        <v>3521263.7222000603</v>
      </c>
      <c r="AB303" s="199">
        <f t="shared" si="156"/>
        <v>3.5212637222000605</v>
      </c>
      <c r="AC303" s="217">
        <f t="shared" si="157"/>
        <v>2203715.0397198568</v>
      </c>
      <c r="AD303" s="199">
        <f t="shared" si="158"/>
        <v>2.0033773088362334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59"/>
        <v>1879948.4881188094</v>
      </c>
      <c r="Q304" s="196">
        <f t="shared" si="164"/>
        <v>501713.94540141081</v>
      </c>
      <c r="R304" s="196">
        <f t="shared" si="165"/>
        <v>1217560.0951532724</v>
      </c>
      <c r="S304" s="196">
        <f t="shared" si="160"/>
        <v>-999149.53770437383</v>
      </c>
      <c r="T304" s="196">
        <f t="shared" si="161"/>
        <v>-325722.26428616361</v>
      </c>
      <c r="U304" s="214">
        <f t="shared" si="150"/>
        <v>0.80111089435315086</v>
      </c>
      <c r="V304" s="224"/>
      <c r="W304" s="196">
        <f t="shared" si="151"/>
        <v>-1324871.8019905374</v>
      </c>
      <c r="X304" s="199">
        <f t="shared" si="152"/>
        <v>2.3379685329692035</v>
      </c>
      <c r="Y304" s="196">
        <f t="shared" si="153"/>
        <v>2484821.6330303079</v>
      </c>
      <c r="Z304" s="196">
        <f t="shared" si="154"/>
        <v>1159949.8310397705</v>
      </c>
      <c r="AA304" s="201">
        <f t="shared" si="155"/>
        <v>3599222.5286734924</v>
      </c>
      <c r="AB304" s="199">
        <f t="shared" si="156"/>
        <v>3.5992225286734922</v>
      </c>
      <c r="AC304" s="217">
        <f t="shared" si="157"/>
        <v>2274350.7266829549</v>
      </c>
      <c r="AD304" s="199">
        <f t="shared" si="158"/>
        <v>2.067591569711777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21" t="s">
        <v>394</v>
      </c>
      <c r="B305" s="222">
        <v>387.75</v>
      </c>
      <c r="C305" s="223">
        <v>412.92001299999998</v>
      </c>
      <c r="D305" s="223">
        <v>382.66000400000001</v>
      </c>
      <c r="E305" s="223">
        <v>409.51998900000001</v>
      </c>
      <c r="F305" s="223">
        <v>408.48876999999999</v>
      </c>
      <c r="G305" s="223">
        <v>867235900</v>
      </c>
      <c r="H305" s="226" t="s">
        <v>394</v>
      </c>
      <c r="I305" s="223">
        <v>68.300003000000004</v>
      </c>
      <c r="J305" s="223">
        <v>77.290001000000004</v>
      </c>
      <c r="K305" s="223">
        <v>66.489998</v>
      </c>
      <c r="L305" s="223">
        <v>76</v>
      </c>
      <c r="M305" s="223">
        <v>75.922081000000006</v>
      </c>
      <c r="N305" s="223">
        <v>66720600</v>
      </c>
      <c r="O305" s="223"/>
      <c r="P305" s="196">
        <f t="shared" si="159"/>
        <v>2045904.9718811857</v>
      </c>
      <c r="Q305" s="196">
        <f t="shared" si="164"/>
        <v>588964.6860041772</v>
      </c>
      <c r="R305" s="196">
        <f t="shared" si="165"/>
        <v>1220096.6786848418</v>
      </c>
      <c r="S305" s="196">
        <f t="shared" si="160"/>
        <v>-1005145.9941114754</v>
      </c>
      <c r="T305" s="196">
        <f t="shared" si="161"/>
        <v>-327079.44038735598</v>
      </c>
      <c r="U305" s="214">
        <f t="shared" si="150"/>
        <v>0.83628080310496611</v>
      </c>
      <c r="V305" s="199">
        <f>(E305-B294)/B294</f>
        <v>0.52436254660776216</v>
      </c>
      <c r="W305" s="196">
        <f t="shared" si="151"/>
        <v>-1332225.4344988314</v>
      </c>
      <c r="X305" s="199">
        <f t="shared" si="152"/>
        <v>2.4515382802270711</v>
      </c>
      <c r="Y305" s="196">
        <f t="shared" si="153"/>
        <v>2603426.2918542782</v>
      </c>
      <c r="Z305" s="196">
        <f t="shared" si="154"/>
        <v>1271200.8573554466</v>
      </c>
      <c r="AA305" s="201">
        <f t="shared" si="155"/>
        <v>3854966.3365702047</v>
      </c>
      <c r="AB305" s="199">
        <f t="shared" si="156"/>
        <v>3.8549663365702047</v>
      </c>
      <c r="AC305" s="217">
        <f t="shared" si="157"/>
        <v>2522740.9020713731</v>
      </c>
      <c r="AD305" s="199">
        <f t="shared" si="158"/>
        <v>2.2934008200648845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159"/>
        <v>2113698.988514849</v>
      </c>
      <c r="Q306" s="196">
        <f>(Q294+(Q305-Q294)*(1-$Q$3))*K306/K305</f>
        <v>470782.81875101774</v>
      </c>
      <c r="R306" s="196">
        <f>R305*(1+($S$5/2/12))+(Q305-Q294)*($Q$3)</f>
        <v>1369104.6525860294</v>
      </c>
      <c r="S306" s="196">
        <f t="shared" si="160"/>
        <v>-1011167.4357536066</v>
      </c>
      <c r="T306" s="196">
        <f t="shared" si="161"/>
        <v>-328442.27138896997</v>
      </c>
      <c r="U306" s="214">
        <f t="shared" si="150"/>
        <v>0.77278305585135398</v>
      </c>
      <c r="V306" s="224"/>
      <c r="W306" s="196">
        <f t="shared" si="151"/>
        <v>-1339609.7071425766</v>
      </c>
      <c r="X306" s="199">
        <f t="shared" si="152"/>
        <v>2.5998644400164821</v>
      </c>
      <c r="Y306" s="196">
        <f t="shared" si="153"/>
        <v>2793929.7584429821</v>
      </c>
      <c r="Z306" s="196">
        <f t="shared" si="154"/>
        <v>1454320.0513004055</v>
      </c>
      <c r="AA306" s="201">
        <f t="shared" si="155"/>
        <v>3953586.4598518959</v>
      </c>
      <c r="AB306" s="199">
        <f t="shared" si="156"/>
        <v>3.9535864598518957</v>
      </c>
      <c r="AC306" s="217">
        <f t="shared" si="157"/>
        <v>2613976.7527093193</v>
      </c>
      <c r="AD306" s="199">
        <f t="shared" si="158"/>
        <v>2.3763425024630176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159"/>
        <v>2182188.0867326707</v>
      </c>
      <c r="Q307" s="196">
        <f>Q306*K307/K306</f>
        <v>500830.65612695355</v>
      </c>
      <c r="R307" s="196">
        <f>R306*(1+$S$5/2/12)</f>
        <v>1371956.9539455837</v>
      </c>
      <c r="S307" s="196">
        <f t="shared" si="160"/>
        <v>-1017213.9667359133</v>
      </c>
      <c r="T307" s="196">
        <f t="shared" si="161"/>
        <v>-329810.78085309069</v>
      </c>
      <c r="U307" s="214">
        <f t="shared" si="150"/>
        <v>0.78517101877948026</v>
      </c>
      <c r="V307" s="224"/>
      <c r="W307" s="196">
        <f t="shared" si="151"/>
        <v>-1347024.747589004</v>
      </c>
      <c r="X307" s="199">
        <f t="shared" si="152"/>
        <v>2.638515028799362</v>
      </c>
      <c r="Y307" s="196">
        <f t="shared" si="153"/>
        <v>2844610.3365006298</v>
      </c>
      <c r="Z307" s="196">
        <f t="shared" si="154"/>
        <v>1497585.5889116256</v>
      </c>
      <c r="AA307" s="201">
        <f t="shared" si="155"/>
        <v>4054975.696805208</v>
      </c>
      <c r="AB307" s="199">
        <f t="shared" si="156"/>
        <v>4.054975696805208</v>
      </c>
      <c r="AC307" s="217">
        <f t="shared" si="157"/>
        <v>2707950.9492162038</v>
      </c>
      <c r="AD307" s="199">
        <f t="shared" si="158"/>
        <v>2.461773590196549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5"/>
      <c r="X308" s="234"/>
      <c r="Y308" s="235"/>
      <c r="Z308" s="235"/>
      <c r="AA308" s="236"/>
      <c r="AB308" s="234"/>
      <c r="AC308" s="237"/>
      <c r="AD308" s="238"/>
      <c r="AE308" s="239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2"/>
      <c r="X309" s="241"/>
      <c r="Y309" s="242"/>
      <c r="Z309" s="242"/>
      <c r="AA309" s="243"/>
      <c r="AB309" s="241"/>
      <c r="AC309" s="244"/>
      <c r="AD309" s="245"/>
      <c r="AE309" s="239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2"/>
      <c r="X310" s="241"/>
      <c r="Y310" s="242"/>
      <c r="Z310" s="242"/>
      <c r="AA310" s="243"/>
      <c r="AB310" s="241"/>
      <c r="AC310" s="244"/>
      <c r="AD310" s="245"/>
      <c r="AE310" s="239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2"/>
      <c r="X311" s="241"/>
      <c r="Y311" s="242"/>
      <c r="Z311" s="242"/>
      <c r="AA311" s="243"/>
      <c r="AB311" s="241"/>
      <c r="AC311" s="244"/>
      <c r="AD311" s="245"/>
      <c r="AE311" s="239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2"/>
      <c r="X312" s="241"/>
      <c r="Y312" s="242"/>
      <c r="Z312" s="242"/>
      <c r="AA312" s="243"/>
      <c r="AB312" s="241"/>
      <c r="AC312" s="244"/>
      <c r="AD312" s="245"/>
      <c r="AE312" s="239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2"/>
      <c r="X313" s="241"/>
      <c r="Y313" s="242"/>
      <c r="Z313" s="242"/>
      <c r="AA313" s="243"/>
      <c r="AB313" s="241"/>
      <c r="AC313" s="244"/>
      <c r="AD313" s="245"/>
      <c r="AE313" s="239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2"/>
      <c r="X314" s="241"/>
      <c r="Y314" s="242"/>
      <c r="Z314" s="242"/>
      <c r="AA314" s="243"/>
      <c r="AB314" s="241"/>
      <c r="AC314" s="244"/>
      <c r="AD314" s="245"/>
      <c r="AE314" s="239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2"/>
      <c r="X315" s="241"/>
      <c r="Y315" s="242"/>
      <c r="Z315" s="242"/>
      <c r="AA315" s="243"/>
      <c r="AB315" s="241"/>
      <c r="AC315" s="244"/>
      <c r="AD315" s="245"/>
      <c r="AE315" s="239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2"/>
      <c r="X316" s="241"/>
      <c r="Y316" s="242"/>
      <c r="Z316" s="242"/>
      <c r="AA316" s="243"/>
      <c r="AB316" s="241"/>
      <c r="AC316" s="244"/>
      <c r="AD316" s="245"/>
      <c r="AE316" s="239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2"/>
      <c r="X317" s="241"/>
      <c r="Y317" s="242"/>
      <c r="Z317" s="242"/>
      <c r="AA317" s="243"/>
      <c r="AB317" s="241"/>
      <c r="AC317" s="244"/>
      <c r="AD317" s="245"/>
      <c r="AE317" s="239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2"/>
      <c r="X318" s="241"/>
      <c r="Y318" s="242"/>
      <c r="Z318" s="242"/>
      <c r="AA318" s="243"/>
      <c r="AB318" s="241"/>
      <c r="AC318" s="244"/>
      <c r="AD318" s="245"/>
      <c r="AE318" s="239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2"/>
      <c r="X319" s="241"/>
      <c r="Y319" s="242"/>
      <c r="Z319" s="242"/>
      <c r="AA319" s="243"/>
      <c r="AB319" s="241"/>
      <c r="AC319" s="244"/>
      <c r="AD319" s="245"/>
      <c r="AE319" s="239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2"/>
      <c r="X320" s="241"/>
      <c r="Y320" s="242"/>
      <c r="Z320" s="242"/>
      <c r="AA320" s="243"/>
      <c r="AB320" s="241"/>
      <c r="AC320" s="244"/>
      <c r="AD320" s="245"/>
      <c r="AE320" s="239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2"/>
      <c r="X321" s="241"/>
      <c r="Y321" s="242"/>
      <c r="Z321" s="242"/>
      <c r="AA321" s="243"/>
      <c r="AB321" s="241"/>
      <c r="AC321" s="244"/>
      <c r="AD321" s="245"/>
      <c r="AE321" s="239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2"/>
      <c r="X322" s="241"/>
      <c r="Y322" s="242"/>
      <c r="Z322" s="242"/>
      <c r="AA322" s="243"/>
      <c r="AB322" s="241"/>
      <c r="AC322" s="244"/>
      <c r="AD322" s="245"/>
      <c r="AE322" s="239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2"/>
      <c r="X323" s="241"/>
      <c r="Y323" s="242"/>
      <c r="Z323" s="242"/>
      <c r="AA323" s="243"/>
      <c r="AB323" s="241"/>
      <c r="AC323" s="244"/>
      <c r="AD323" s="245"/>
      <c r="AE323" s="239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2"/>
      <c r="X324" s="241"/>
      <c r="Y324" s="242"/>
      <c r="Z324" s="242"/>
      <c r="AA324" s="243"/>
      <c r="AB324" s="241"/>
      <c r="AC324" s="244"/>
      <c r="AD324" s="245"/>
      <c r="AE324" s="239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2"/>
      <c r="X325" s="241"/>
      <c r="Y325" s="242"/>
      <c r="Z325" s="242"/>
      <c r="AA325" s="243"/>
      <c r="AB325" s="241"/>
      <c r="AC325" s="244"/>
      <c r="AD325" s="245"/>
      <c r="AE325" s="239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2"/>
      <c r="X326" s="241"/>
      <c r="Y326" s="242"/>
      <c r="Z326" s="242"/>
      <c r="AA326" s="243"/>
      <c r="AB326" s="241"/>
      <c r="AC326" s="244"/>
      <c r="AD326" s="245"/>
      <c r="AE326" s="239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2"/>
      <c r="X327" s="241"/>
      <c r="Y327" s="242"/>
      <c r="Z327" s="242"/>
      <c r="AA327" s="243"/>
      <c r="AB327" s="241"/>
      <c r="AC327" s="244"/>
      <c r="AD327" s="245"/>
      <c r="AE327" s="239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2"/>
      <c r="X328" s="241"/>
      <c r="Y328" s="242"/>
      <c r="Z328" s="242"/>
      <c r="AA328" s="243"/>
      <c r="AB328" s="241"/>
      <c r="AC328" s="244"/>
      <c r="AD328" s="245"/>
      <c r="AE328" s="239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2"/>
      <c r="X329" s="241"/>
      <c r="Y329" s="242"/>
      <c r="Z329" s="242"/>
      <c r="AA329" s="243"/>
      <c r="AB329" s="241"/>
      <c r="AC329" s="244"/>
      <c r="AD329" s="245"/>
      <c r="AE329" s="239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2"/>
      <c r="X330" s="241"/>
      <c r="Y330" s="242"/>
      <c r="Z330" s="242"/>
      <c r="AA330" s="243"/>
      <c r="AB330" s="241"/>
      <c r="AC330" s="244"/>
      <c r="AD330" s="245"/>
      <c r="AE330" s="239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2"/>
      <c r="X331" s="241"/>
      <c r="Y331" s="242"/>
      <c r="Z331" s="242"/>
      <c r="AA331" s="243"/>
      <c r="AB331" s="241"/>
      <c r="AC331" s="244"/>
      <c r="AD331" s="245"/>
      <c r="AE331" s="239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2"/>
      <c r="X332" s="241"/>
      <c r="Y332" s="242"/>
      <c r="Z332" s="242"/>
      <c r="AA332" s="243"/>
      <c r="AB332" s="241"/>
      <c r="AC332" s="244"/>
      <c r="AD332" s="245"/>
      <c r="AE332" s="239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2"/>
      <c r="X333" s="241"/>
      <c r="Y333" s="242"/>
      <c r="Z333" s="242"/>
      <c r="AA333" s="243"/>
      <c r="AB333" s="241"/>
      <c r="AC333" s="244"/>
      <c r="AD333" s="245"/>
      <c r="AE333" s="239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2"/>
      <c r="X334" s="241"/>
      <c r="Y334" s="242"/>
      <c r="Z334" s="242"/>
      <c r="AA334" s="243"/>
      <c r="AB334" s="241"/>
      <c r="AC334" s="244"/>
      <c r="AD334" s="245"/>
      <c r="AE334" s="239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2"/>
      <c r="X335" s="241"/>
      <c r="Y335" s="242"/>
      <c r="Z335" s="242"/>
      <c r="AA335" s="243"/>
      <c r="AB335" s="241"/>
      <c r="AC335" s="244"/>
      <c r="AD335" s="245"/>
      <c r="AE335" s="239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2"/>
      <c r="X336" s="241"/>
      <c r="Y336" s="242"/>
      <c r="Z336" s="242"/>
      <c r="AA336" s="243"/>
      <c r="AB336" s="241"/>
      <c r="AC336" s="244"/>
      <c r="AD336" s="245"/>
      <c r="AE336" s="239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2"/>
      <c r="X337" s="241"/>
      <c r="Y337" s="242"/>
      <c r="Z337" s="242"/>
      <c r="AA337" s="243"/>
      <c r="AB337" s="241"/>
      <c r="AC337" s="244"/>
      <c r="AD337" s="245"/>
      <c r="AE337" s="239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2"/>
      <c r="X338" s="241"/>
      <c r="Y338" s="242"/>
      <c r="Z338" s="242"/>
      <c r="AA338" s="243"/>
      <c r="AB338" s="241"/>
      <c r="AC338" s="244"/>
      <c r="AD338" s="245"/>
      <c r="AE338" s="239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2"/>
      <c r="X339" s="241"/>
      <c r="Y339" s="242"/>
      <c r="Z339" s="242"/>
      <c r="AA339" s="243"/>
      <c r="AB339" s="241"/>
      <c r="AC339" s="244"/>
      <c r="AD339" s="245"/>
      <c r="AE339" s="239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2"/>
      <c r="X340" s="241"/>
      <c r="Y340" s="242"/>
      <c r="Z340" s="242"/>
      <c r="AA340" s="243"/>
      <c r="AB340" s="241"/>
      <c r="AC340" s="244"/>
      <c r="AD340" s="245"/>
      <c r="AE340" s="239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2"/>
      <c r="X341" s="241"/>
      <c r="Y341" s="242"/>
      <c r="Z341" s="242"/>
      <c r="AA341" s="243"/>
      <c r="AB341" s="241"/>
      <c r="AC341" s="244"/>
      <c r="AD341" s="245"/>
      <c r="AE341" s="239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2"/>
      <c r="X342" s="241"/>
      <c r="Y342" s="242"/>
      <c r="Z342" s="242"/>
      <c r="AA342" s="243"/>
      <c r="AB342" s="241"/>
      <c r="AC342" s="244"/>
      <c r="AD342" s="245"/>
      <c r="AE342" s="239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2"/>
      <c r="X343" s="241"/>
      <c r="Y343" s="242"/>
      <c r="Z343" s="242"/>
      <c r="AA343" s="243"/>
      <c r="AB343" s="241"/>
      <c r="AC343" s="244"/>
      <c r="AD343" s="245"/>
      <c r="AE343" s="239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2"/>
      <c r="X344" s="241"/>
      <c r="Y344" s="242"/>
      <c r="Z344" s="242"/>
      <c r="AA344" s="243"/>
      <c r="AB344" s="241"/>
      <c r="AC344" s="244"/>
      <c r="AD344" s="245"/>
      <c r="AE344" s="239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2"/>
      <c r="X345" s="241"/>
      <c r="Y345" s="242"/>
      <c r="Z345" s="242"/>
      <c r="AA345" s="243"/>
      <c r="AB345" s="241"/>
      <c r="AC345" s="244"/>
      <c r="AD345" s="245"/>
      <c r="AE345" s="239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2"/>
      <c r="X346" s="241"/>
      <c r="Y346" s="242"/>
      <c r="Z346" s="242"/>
      <c r="AA346" s="243"/>
      <c r="AB346" s="241"/>
      <c r="AC346" s="244"/>
      <c r="AD346" s="245"/>
      <c r="AE346" s="239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2"/>
      <c r="X347" s="241"/>
      <c r="Y347" s="242"/>
      <c r="Z347" s="242"/>
      <c r="AA347" s="243"/>
      <c r="AB347" s="241"/>
      <c r="AC347" s="244"/>
      <c r="AD347" s="245"/>
      <c r="AE347" s="239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2"/>
      <c r="X348" s="241"/>
      <c r="Y348" s="242"/>
      <c r="Z348" s="242"/>
      <c r="AA348" s="243"/>
      <c r="AB348" s="241"/>
      <c r="AC348" s="244"/>
      <c r="AD348" s="245"/>
      <c r="AE348" s="239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2"/>
      <c r="X349" s="241"/>
      <c r="Y349" s="242"/>
      <c r="Z349" s="242"/>
      <c r="AA349" s="243"/>
      <c r="AB349" s="241"/>
      <c r="AC349" s="244"/>
      <c r="AD349" s="245"/>
      <c r="AE349" s="239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2"/>
      <c r="X350" s="241"/>
      <c r="Y350" s="242"/>
      <c r="Z350" s="242"/>
      <c r="AA350" s="243"/>
      <c r="AB350" s="241"/>
      <c r="AC350" s="244"/>
      <c r="AD350" s="245"/>
      <c r="AE350" s="239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2"/>
      <c r="X351" s="241"/>
      <c r="Y351" s="242"/>
      <c r="Z351" s="242"/>
      <c r="AA351" s="243"/>
      <c r="AB351" s="241"/>
      <c r="AC351" s="244"/>
      <c r="AD351" s="245"/>
      <c r="AE351" s="239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2"/>
      <c r="X352" s="241"/>
      <c r="Y352" s="242"/>
      <c r="Z352" s="242"/>
      <c r="AA352" s="243"/>
      <c r="AB352" s="241"/>
      <c r="AC352" s="244"/>
      <c r="AD352" s="245"/>
      <c r="AE352" s="239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2"/>
      <c r="X353" s="241"/>
      <c r="Y353" s="242"/>
      <c r="Z353" s="242"/>
      <c r="AA353" s="243"/>
      <c r="AB353" s="241"/>
      <c r="AC353" s="244"/>
      <c r="AD353" s="245"/>
      <c r="AE353" s="239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2"/>
      <c r="X354" s="241"/>
      <c r="Y354" s="242"/>
      <c r="Z354" s="242"/>
      <c r="AA354" s="243"/>
      <c r="AB354" s="241"/>
      <c r="AC354" s="244"/>
      <c r="AD354" s="245"/>
      <c r="AE354" s="239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2"/>
      <c r="X355" s="241"/>
      <c r="Y355" s="242"/>
      <c r="Z355" s="242"/>
      <c r="AA355" s="243"/>
      <c r="AB355" s="241"/>
      <c r="AC355" s="244"/>
      <c r="AD355" s="245"/>
      <c r="AE355" s="239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2"/>
      <c r="X356" s="241"/>
      <c r="Y356" s="242"/>
      <c r="Z356" s="242"/>
      <c r="AA356" s="243"/>
      <c r="AB356" s="241"/>
      <c r="AC356" s="244"/>
      <c r="AD356" s="245"/>
      <c r="AE356" s="239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2"/>
      <c r="X357" s="241"/>
      <c r="Y357" s="242"/>
      <c r="Z357" s="242"/>
      <c r="AA357" s="243"/>
      <c r="AB357" s="241"/>
      <c r="AC357" s="244"/>
      <c r="AD357" s="245"/>
      <c r="AE357" s="239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2"/>
      <c r="X358" s="241"/>
      <c r="Y358" s="242"/>
      <c r="Z358" s="242"/>
      <c r="AA358" s="243"/>
      <c r="AB358" s="241"/>
      <c r="AC358" s="244"/>
      <c r="AD358" s="245"/>
      <c r="AE358" s="239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2"/>
      <c r="X359" s="241"/>
      <c r="Y359" s="242"/>
      <c r="Z359" s="242"/>
      <c r="AA359" s="243"/>
      <c r="AB359" s="241"/>
      <c r="AC359" s="244"/>
      <c r="AD359" s="245"/>
      <c r="AE359" s="239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2"/>
      <c r="X360" s="241"/>
      <c r="Y360" s="242"/>
      <c r="Z360" s="242"/>
      <c r="AA360" s="243"/>
      <c r="AB360" s="241"/>
      <c r="AC360" s="244"/>
      <c r="AD360" s="245"/>
      <c r="AE360" s="239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2"/>
      <c r="X361" s="241"/>
      <c r="Y361" s="242"/>
      <c r="Z361" s="242"/>
      <c r="AA361" s="243"/>
      <c r="AB361" s="241"/>
      <c r="AC361" s="244"/>
      <c r="AD361" s="245"/>
      <c r="AE361" s="239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2"/>
      <c r="X362" s="241"/>
      <c r="Y362" s="242"/>
      <c r="Z362" s="242"/>
      <c r="AA362" s="243"/>
      <c r="AB362" s="241"/>
      <c r="AC362" s="244"/>
      <c r="AD362" s="245"/>
      <c r="AE362" s="239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2"/>
      <c r="X363" s="241"/>
      <c r="Y363" s="242"/>
      <c r="Z363" s="242"/>
      <c r="AA363" s="243"/>
      <c r="AB363" s="241"/>
      <c r="AC363" s="244"/>
      <c r="AD363" s="245"/>
      <c r="AE363" s="239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2"/>
      <c r="X364" s="241"/>
      <c r="Y364" s="242"/>
      <c r="Z364" s="242"/>
      <c r="AA364" s="243"/>
      <c r="AB364" s="241"/>
      <c r="AC364" s="244"/>
      <c r="AD364" s="245"/>
      <c r="AE364" s="239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2"/>
      <c r="X365" s="241"/>
      <c r="Y365" s="242"/>
      <c r="Z365" s="242"/>
      <c r="AA365" s="243"/>
      <c r="AB365" s="241"/>
      <c r="AC365" s="244"/>
      <c r="AD365" s="245"/>
      <c r="AE365" s="239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2"/>
      <c r="X366" s="241"/>
      <c r="Y366" s="242"/>
      <c r="Z366" s="242"/>
      <c r="AA366" s="243"/>
      <c r="AB366" s="241"/>
      <c r="AC366" s="244"/>
      <c r="AD366" s="245"/>
      <c r="AE366" s="239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2"/>
      <c r="X367" s="241"/>
      <c r="Y367" s="242"/>
      <c r="Z367" s="242"/>
      <c r="AA367" s="243"/>
      <c r="AB367" s="241"/>
      <c r="AC367" s="244"/>
      <c r="AD367" s="245"/>
      <c r="AE367" s="239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2"/>
      <c r="X368" s="241"/>
      <c r="Y368" s="242"/>
      <c r="Z368" s="242"/>
      <c r="AA368" s="243"/>
      <c r="AB368" s="241"/>
      <c r="AC368" s="244"/>
      <c r="AD368" s="245"/>
      <c r="AE368" s="239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2"/>
      <c r="X369" s="241"/>
      <c r="Y369" s="242"/>
      <c r="Z369" s="242"/>
      <c r="AA369" s="243"/>
      <c r="AB369" s="241"/>
      <c r="AC369" s="244"/>
      <c r="AD369" s="245"/>
      <c r="AE369" s="239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2"/>
      <c r="X370" s="241"/>
      <c r="Y370" s="242"/>
      <c r="Z370" s="242"/>
      <c r="AA370" s="243"/>
      <c r="AB370" s="241"/>
      <c r="AC370" s="244"/>
      <c r="AD370" s="245"/>
      <c r="AE370" s="239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2"/>
      <c r="X371" s="241"/>
      <c r="Y371" s="242"/>
      <c r="Z371" s="242"/>
      <c r="AA371" s="243"/>
      <c r="AB371" s="241"/>
      <c r="AC371" s="244"/>
      <c r="AD371" s="245"/>
      <c r="AE371" s="239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2"/>
      <c r="X372" s="241"/>
      <c r="Y372" s="242"/>
      <c r="Z372" s="242"/>
      <c r="AA372" s="243"/>
      <c r="AB372" s="241"/>
      <c r="AC372" s="244"/>
      <c r="AD372" s="245"/>
      <c r="AE372" s="239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2"/>
      <c r="X373" s="241"/>
      <c r="Y373" s="242"/>
      <c r="Z373" s="242"/>
      <c r="AA373" s="243"/>
      <c r="AB373" s="241"/>
      <c r="AC373" s="244"/>
      <c r="AD373" s="245"/>
      <c r="AE373" s="239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2"/>
      <c r="X374" s="241"/>
      <c r="Y374" s="242"/>
      <c r="Z374" s="242"/>
      <c r="AA374" s="243"/>
      <c r="AB374" s="241"/>
      <c r="AC374" s="244"/>
      <c r="AD374" s="245"/>
      <c r="AE374" s="239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2"/>
      <c r="X375" s="241"/>
      <c r="Y375" s="242"/>
      <c r="Z375" s="242"/>
      <c r="AA375" s="243"/>
      <c r="AB375" s="241"/>
      <c r="AC375" s="244"/>
      <c r="AD375" s="245"/>
      <c r="AE375" s="239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2"/>
      <c r="X376" s="241"/>
      <c r="Y376" s="242"/>
      <c r="Z376" s="242"/>
      <c r="AA376" s="243"/>
      <c r="AB376" s="241"/>
      <c r="AC376" s="244"/>
      <c r="AD376" s="245"/>
      <c r="AE376" s="239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2"/>
      <c r="X377" s="241"/>
      <c r="Y377" s="242"/>
      <c r="Z377" s="242"/>
      <c r="AA377" s="243"/>
      <c r="AB377" s="241"/>
      <c r="AC377" s="244"/>
      <c r="AD377" s="245"/>
      <c r="AE377" s="239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2"/>
      <c r="X378" s="241"/>
      <c r="Y378" s="242"/>
      <c r="Z378" s="242"/>
      <c r="AA378" s="243"/>
      <c r="AB378" s="241"/>
      <c r="AC378" s="244"/>
      <c r="AD378" s="245"/>
      <c r="AE378" s="239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2"/>
      <c r="X379" s="241"/>
      <c r="Y379" s="242"/>
      <c r="Z379" s="242"/>
      <c r="AA379" s="243"/>
      <c r="AB379" s="241"/>
      <c r="AC379" s="244"/>
      <c r="AD379" s="245"/>
      <c r="AE379" s="239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2"/>
      <c r="X380" s="241"/>
      <c r="Y380" s="242"/>
      <c r="Z380" s="242"/>
      <c r="AA380" s="243"/>
      <c r="AB380" s="241"/>
      <c r="AC380" s="244"/>
      <c r="AD380" s="245"/>
      <c r="AE380" s="239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2"/>
      <c r="X381" s="241"/>
      <c r="Y381" s="242"/>
      <c r="Z381" s="242"/>
      <c r="AA381" s="243"/>
      <c r="AB381" s="241"/>
      <c r="AC381" s="244"/>
      <c r="AD381" s="245"/>
      <c r="AE381" s="239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2"/>
      <c r="X382" s="241"/>
      <c r="Y382" s="242"/>
      <c r="Z382" s="242"/>
      <c r="AA382" s="243"/>
      <c r="AB382" s="241"/>
      <c r="AC382" s="244"/>
      <c r="AD382" s="245"/>
      <c r="AE382" s="239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2"/>
      <c r="X383" s="241"/>
      <c r="Y383" s="242"/>
      <c r="Z383" s="242"/>
      <c r="AA383" s="243"/>
      <c r="AB383" s="241"/>
      <c r="AC383" s="244"/>
      <c r="AD383" s="245"/>
      <c r="AE383" s="239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2"/>
      <c r="X384" s="241"/>
      <c r="Y384" s="242"/>
      <c r="Z384" s="242"/>
      <c r="AA384" s="243"/>
      <c r="AB384" s="241"/>
      <c r="AC384" s="244"/>
      <c r="AD384" s="245"/>
      <c r="AE384" s="239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2"/>
      <c r="X385" s="241"/>
      <c r="Y385" s="242"/>
      <c r="Z385" s="242"/>
      <c r="AA385" s="243"/>
      <c r="AB385" s="241"/>
      <c r="AC385" s="244"/>
      <c r="AD385" s="245"/>
      <c r="AE385" s="239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2"/>
      <c r="X386" s="241"/>
      <c r="Y386" s="242"/>
      <c r="Z386" s="242"/>
      <c r="AA386" s="243"/>
      <c r="AB386" s="241"/>
      <c r="AC386" s="244"/>
      <c r="AD386" s="245"/>
      <c r="AE386" s="239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2"/>
      <c r="X387" s="241"/>
      <c r="Y387" s="242"/>
      <c r="Z387" s="242"/>
      <c r="AA387" s="243"/>
      <c r="AB387" s="241"/>
      <c r="AC387" s="244"/>
      <c r="AD387" s="245"/>
      <c r="AE387" s="239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2"/>
      <c r="X388" s="241"/>
      <c r="Y388" s="242"/>
      <c r="Z388" s="242"/>
      <c r="AA388" s="243"/>
      <c r="AB388" s="241"/>
      <c r="AC388" s="244"/>
      <c r="AD388" s="245"/>
      <c r="AE388" s="239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2"/>
      <c r="X389" s="241"/>
      <c r="Y389" s="242"/>
      <c r="Z389" s="242"/>
      <c r="AA389" s="243"/>
      <c r="AB389" s="241"/>
      <c r="AC389" s="244"/>
      <c r="AD389" s="245"/>
      <c r="AE389" s="239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2"/>
      <c r="X390" s="241"/>
      <c r="Y390" s="242"/>
      <c r="Z390" s="242"/>
      <c r="AA390" s="243"/>
      <c r="AB390" s="241"/>
      <c r="AC390" s="244"/>
      <c r="AD390" s="245"/>
      <c r="AE390" s="239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2"/>
      <c r="X391" s="241"/>
      <c r="Y391" s="242"/>
      <c r="Z391" s="242"/>
      <c r="AA391" s="243"/>
      <c r="AB391" s="241"/>
      <c r="AC391" s="244"/>
      <c r="AD391" s="245"/>
      <c r="AE391" s="239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2"/>
      <c r="X392" s="241"/>
      <c r="Y392" s="242"/>
      <c r="Z392" s="242"/>
      <c r="AA392" s="243"/>
      <c r="AB392" s="241"/>
      <c r="AC392" s="244"/>
      <c r="AD392" s="245"/>
      <c r="AE392" s="239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2"/>
      <c r="X393" s="241"/>
      <c r="Y393" s="242"/>
      <c r="Z393" s="242"/>
      <c r="AA393" s="243"/>
      <c r="AB393" s="241"/>
      <c r="AC393" s="244"/>
      <c r="AD393" s="245"/>
      <c r="AE393" s="239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2"/>
      <c r="X394" s="241"/>
      <c r="Y394" s="242"/>
      <c r="Z394" s="242"/>
      <c r="AA394" s="243"/>
      <c r="AB394" s="241"/>
      <c r="AC394" s="244"/>
      <c r="AD394" s="245"/>
      <c r="AE394" s="239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2"/>
      <c r="X395" s="241"/>
      <c r="Y395" s="242"/>
      <c r="Z395" s="242"/>
      <c r="AA395" s="243"/>
      <c r="AB395" s="241"/>
      <c r="AC395" s="244"/>
      <c r="AD395" s="245"/>
      <c r="AE395" s="239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2"/>
      <c r="X396" s="241"/>
      <c r="Y396" s="242"/>
      <c r="Z396" s="242"/>
      <c r="AA396" s="243"/>
      <c r="AB396" s="241"/>
      <c r="AC396" s="244"/>
      <c r="AD396" s="245"/>
      <c r="AE396" s="239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2"/>
      <c r="X397" s="241"/>
      <c r="Y397" s="242"/>
      <c r="Z397" s="242"/>
      <c r="AA397" s="243"/>
      <c r="AB397" s="241"/>
      <c r="AC397" s="244"/>
      <c r="AD397" s="245"/>
      <c r="AE397" s="239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2"/>
      <c r="X398" s="241"/>
      <c r="Y398" s="242"/>
      <c r="Z398" s="242"/>
      <c r="AA398" s="243"/>
      <c r="AB398" s="241"/>
      <c r="AC398" s="244"/>
      <c r="AD398" s="245"/>
      <c r="AE398" s="239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2"/>
      <c r="X399" s="241"/>
      <c r="Y399" s="242"/>
      <c r="Z399" s="242"/>
      <c r="AA399" s="243"/>
      <c r="AB399" s="241"/>
      <c r="AC399" s="244"/>
      <c r="AD399" s="245"/>
      <c r="AE399" s="239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2"/>
      <c r="X400" s="241"/>
      <c r="Y400" s="242"/>
      <c r="Z400" s="242"/>
      <c r="AA400" s="243"/>
      <c r="AB400" s="241"/>
      <c r="AC400" s="244"/>
      <c r="AD400" s="245"/>
      <c r="AE400" s="239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2"/>
      <c r="X401" s="241"/>
      <c r="Y401" s="242"/>
      <c r="Z401" s="242"/>
      <c r="AA401" s="243"/>
      <c r="AB401" s="241"/>
      <c r="AC401" s="244"/>
      <c r="AD401" s="245"/>
      <c r="AE401" s="239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2"/>
      <c r="X402" s="241"/>
      <c r="Y402" s="242"/>
      <c r="Z402" s="242"/>
      <c r="AA402" s="243"/>
      <c r="AB402" s="241"/>
      <c r="AC402" s="244"/>
      <c r="AD402" s="245"/>
      <c r="AE402" s="239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2"/>
      <c r="X403" s="241"/>
      <c r="Y403" s="242"/>
      <c r="Z403" s="242"/>
      <c r="AA403" s="243"/>
      <c r="AB403" s="241"/>
      <c r="AC403" s="244"/>
      <c r="AD403" s="245"/>
      <c r="AE403" s="239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2"/>
      <c r="X404" s="241"/>
      <c r="Y404" s="242"/>
      <c r="Z404" s="242"/>
      <c r="AA404" s="243"/>
      <c r="AB404" s="241"/>
      <c r="AC404" s="244"/>
      <c r="AD404" s="245"/>
      <c r="AE404" s="239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2"/>
      <c r="X405" s="241"/>
      <c r="Y405" s="242"/>
      <c r="Z405" s="242"/>
      <c r="AA405" s="243"/>
      <c r="AB405" s="241"/>
      <c r="AC405" s="244"/>
      <c r="AD405" s="245"/>
      <c r="AE405" s="239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2"/>
      <c r="X406" s="241"/>
      <c r="Y406" s="242"/>
      <c r="Z406" s="242"/>
      <c r="AA406" s="243"/>
      <c r="AB406" s="241"/>
      <c r="AC406" s="244"/>
      <c r="AD406" s="245"/>
      <c r="AE406" s="239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2"/>
      <c r="X407" s="241"/>
      <c r="Y407" s="242"/>
      <c r="Z407" s="242"/>
      <c r="AA407" s="243"/>
      <c r="AB407" s="241"/>
      <c r="AC407" s="244"/>
      <c r="AD407" s="245"/>
      <c r="AE407" s="239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2"/>
      <c r="X408" s="241"/>
      <c r="Y408" s="242"/>
      <c r="Z408" s="242"/>
      <c r="AA408" s="243"/>
      <c r="AB408" s="241"/>
      <c r="AC408" s="244"/>
      <c r="AD408" s="245"/>
      <c r="AE408" s="239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2"/>
      <c r="X409" s="241"/>
      <c r="Y409" s="242"/>
      <c r="Z409" s="242"/>
      <c r="AA409" s="243"/>
      <c r="AB409" s="241"/>
      <c r="AC409" s="244"/>
      <c r="AD409" s="245"/>
      <c r="AE409" s="239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2"/>
      <c r="X410" s="241"/>
      <c r="Y410" s="242"/>
      <c r="Z410" s="242"/>
      <c r="AA410" s="243"/>
      <c r="AB410" s="241"/>
      <c r="AC410" s="244"/>
      <c r="AD410" s="245"/>
      <c r="AE410" s="239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2"/>
      <c r="X411" s="241"/>
      <c r="Y411" s="242"/>
      <c r="Z411" s="242"/>
      <c r="AA411" s="243"/>
      <c r="AB411" s="241"/>
      <c r="AC411" s="244"/>
      <c r="AD411" s="245"/>
      <c r="AE411" s="239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2"/>
      <c r="X412" s="241"/>
      <c r="Y412" s="242"/>
      <c r="Z412" s="242"/>
      <c r="AA412" s="243"/>
      <c r="AB412" s="241"/>
      <c r="AC412" s="244"/>
      <c r="AD412" s="245"/>
      <c r="AE412" s="239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2"/>
      <c r="X413" s="241"/>
      <c r="Y413" s="242"/>
      <c r="Z413" s="242"/>
      <c r="AA413" s="243"/>
      <c r="AB413" s="241"/>
      <c r="AC413" s="244"/>
      <c r="AD413" s="245"/>
      <c r="AE413" s="239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2"/>
      <c r="X414" s="241"/>
      <c r="Y414" s="242"/>
      <c r="Z414" s="242"/>
      <c r="AA414" s="243"/>
      <c r="AB414" s="241"/>
      <c r="AC414" s="244"/>
      <c r="AD414" s="245"/>
      <c r="AE414" s="239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2"/>
      <c r="X415" s="241"/>
      <c r="Y415" s="242"/>
      <c r="Z415" s="242"/>
      <c r="AA415" s="243"/>
      <c r="AB415" s="241"/>
      <c r="AC415" s="244"/>
      <c r="AD415" s="245"/>
      <c r="AE415" s="239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2"/>
      <c r="X416" s="241"/>
      <c r="Y416" s="242"/>
      <c r="Z416" s="242"/>
      <c r="AA416" s="243"/>
      <c r="AB416" s="241"/>
      <c r="AC416" s="244"/>
      <c r="AD416" s="245"/>
      <c r="AE416" s="239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2"/>
      <c r="X417" s="241"/>
      <c r="Y417" s="242"/>
      <c r="Z417" s="242"/>
      <c r="AA417" s="243"/>
      <c r="AB417" s="241"/>
      <c r="AC417" s="244"/>
      <c r="AD417" s="245"/>
      <c r="AE417" s="239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2"/>
      <c r="X418" s="241"/>
      <c r="Y418" s="242"/>
      <c r="Z418" s="242"/>
      <c r="AA418" s="243"/>
      <c r="AB418" s="241"/>
      <c r="AC418" s="244"/>
      <c r="AD418" s="245"/>
      <c r="AE418" s="239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2"/>
      <c r="X419" s="241"/>
      <c r="Y419" s="242"/>
      <c r="Z419" s="242"/>
      <c r="AA419" s="243"/>
      <c r="AB419" s="241"/>
      <c r="AC419" s="244"/>
      <c r="AD419" s="245"/>
      <c r="AE419" s="239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2"/>
      <c r="X420" s="241"/>
      <c r="Y420" s="242"/>
      <c r="Z420" s="242"/>
      <c r="AA420" s="243"/>
      <c r="AB420" s="241"/>
      <c r="AC420" s="244"/>
      <c r="AD420" s="245"/>
      <c r="AE420" s="239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2"/>
      <c r="X421" s="241"/>
      <c r="Y421" s="242"/>
      <c r="Z421" s="242"/>
      <c r="AA421" s="243"/>
      <c r="AB421" s="241"/>
      <c r="AC421" s="244"/>
      <c r="AD421" s="245"/>
      <c r="AE421" s="239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2"/>
      <c r="X422" s="241"/>
      <c r="Y422" s="242"/>
      <c r="Z422" s="242"/>
      <c r="AA422" s="243"/>
      <c r="AB422" s="241"/>
      <c r="AC422" s="244"/>
      <c r="AD422" s="245"/>
      <c r="AE422" s="239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2"/>
      <c r="X423" s="241"/>
      <c r="Y423" s="242"/>
      <c r="Z423" s="242"/>
      <c r="AA423" s="243"/>
      <c r="AB423" s="241"/>
      <c r="AC423" s="244"/>
      <c r="AD423" s="245"/>
      <c r="AE423" s="239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2"/>
      <c r="X424" s="241"/>
      <c r="Y424" s="242"/>
      <c r="Z424" s="242"/>
      <c r="AA424" s="243"/>
      <c r="AB424" s="241"/>
      <c r="AC424" s="244"/>
      <c r="AD424" s="245"/>
      <c r="AE424" s="239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2"/>
      <c r="X425" s="241"/>
      <c r="Y425" s="242"/>
      <c r="Z425" s="242"/>
      <c r="AA425" s="243"/>
      <c r="AB425" s="241"/>
      <c r="AC425" s="244"/>
      <c r="AD425" s="245"/>
      <c r="AE425" s="239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2"/>
      <c r="X426" s="241"/>
      <c r="Y426" s="242"/>
      <c r="Z426" s="242"/>
      <c r="AA426" s="243"/>
      <c r="AB426" s="241"/>
      <c r="AC426" s="244"/>
      <c r="AD426" s="245"/>
      <c r="AE426" s="239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2"/>
      <c r="X427" s="241"/>
      <c r="Y427" s="242"/>
      <c r="Z427" s="242"/>
      <c r="AA427" s="243"/>
      <c r="AB427" s="241"/>
      <c r="AC427" s="244"/>
      <c r="AD427" s="245"/>
      <c r="AE427" s="239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2"/>
      <c r="X428" s="241"/>
      <c r="Y428" s="242"/>
      <c r="Z428" s="242"/>
      <c r="AA428" s="243"/>
      <c r="AB428" s="241"/>
      <c r="AC428" s="244"/>
      <c r="AD428" s="245"/>
      <c r="AE428" s="239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2"/>
      <c r="X429" s="241"/>
      <c r="Y429" s="242"/>
      <c r="Z429" s="242"/>
      <c r="AA429" s="243"/>
      <c r="AB429" s="241"/>
      <c r="AC429" s="244"/>
      <c r="AD429" s="245"/>
      <c r="AE429" s="239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2"/>
      <c r="X430" s="241"/>
      <c r="Y430" s="242"/>
      <c r="Z430" s="242"/>
      <c r="AA430" s="243"/>
      <c r="AB430" s="241"/>
      <c r="AC430" s="244"/>
      <c r="AD430" s="245"/>
      <c r="AE430" s="239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2"/>
      <c r="X431" s="241"/>
      <c r="Y431" s="242"/>
      <c r="Z431" s="242"/>
      <c r="AA431" s="243"/>
      <c r="AB431" s="241"/>
      <c r="AC431" s="244"/>
      <c r="AD431" s="245"/>
      <c r="AE431" s="239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2"/>
      <c r="X432" s="241"/>
      <c r="Y432" s="242"/>
      <c r="Z432" s="242"/>
      <c r="AA432" s="243"/>
      <c r="AB432" s="241"/>
      <c r="AC432" s="244"/>
      <c r="AD432" s="245"/>
      <c r="AE432" s="239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2"/>
      <c r="X433" s="241"/>
      <c r="Y433" s="242"/>
      <c r="Z433" s="242"/>
      <c r="AA433" s="243"/>
      <c r="AB433" s="241"/>
      <c r="AC433" s="244"/>
      <c r="AD433" s="245"/>
      <c r="AE433" s="239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2"/>
      <c r="X434" s="241"/>
      <c r="Y434" s="242"/>
      <c r="Z434" s="242"/>
      <c r="AA434" s="243"/>
      <c r="AB434" s="241"/>
      <c r="AC434" s="244"/>
      <c r="AD434" s="245"/>
      <c r="AE434" s="239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2"/>
      <c r="X435" s="241"/>
      <c r="Y435" s="242"/>
      <c r="Z435" s="242"/>
      <c r="AA435" s="243"/>
      <c r="AB435" s="241"/>
      <c r="AC435" s="244"/>
      <c r="AD435" s="245"/>
      <c r="AE435" s="239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2"/>
      <c r="X436" s="241"/>
      <c r="Y436" s="242"/>
      <c r="Z436" s="242"/>
      <c r="AA436" s="243"/>
      <c r="AB436" s="241"/>
      <c r="AC436" s="244"/>
      <c r="AD436" s="245"/>
      <c r="AE436" s="239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2"/>
      <c r="X437" s="241"/>
      <c r="Y437" s="242"/>
      <c r="Z437" s="242"/>
      <c r="AA437" s="243"/>
      <c r="AB437" s="241"/>
      <c r="AC437" s="244"/>
      <c r="AD437" s="245"/>
      <c r="AE437" s="239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2"/>
      <c r="X438" s="241"/>
      <c r="Y438" s="242"/>
      <c r="Z438" s="242"/>
      <c r="AA438" s="243"/>
      <c r="AB438" s="241"/>
      <c r="AC438" s="244"/>
      <c r="AD438" s="245"/>
      <c r="AE438" s="239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2"/>
      <c r="X439" s="241"/>
      <c r="Y439" s="242"/>
      <c r="Z439" s="242"/>
      <c r="AA439" s="243"/>
      <c r="AB439" s="241"/>
      <c r="AC439" s="244"/>
      <c r="AD439" s="245"/>
      <c r="AE439" s="239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2"/>
      <c r="X440" s="241"/>
      <c r="Y440" s="242"/>
      <c r="Z440" s="242"/>
      <c r="AA440" s="243"/>
      <c r="AB440" s="241"/>
      <c r="AC440" s="244"/>
      <c r="AD440" s="245"/>
      <c r="AE440" s="239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2"/>
      <c r="X441" s="241"/>
      <c r="Y441" s="242"/>
      <c r="Z441" s="242"/>
      <c r="AA441" s="243"/>
      <c r="AB441" s="241"/>
      <c r="AC441" s="244"/>
      <c r="AD441" s="245"/>
      <c r="AE441" s="239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2"/>
      <c r="X442" s="241"/>
      <c r="Y442" s="242"/>
      <c r="Z442" s="242"/>
      <c r="AA442" s="243"/>
      <c r="AB442" s="241"/>
      <c r="AC442" s="244"/>
      <c r="AD442" s="245"/>
      <c r="AE442" s="239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2"/>
      <c r="X443" s="241"/>
      <c r="Y443" s="242"/>
      <c r="Z443" s="242"/>
      <c r="AA443" s="243"/>
      <c r="AB443" s="241"/>
      <c r="AC443" s="244"/>
      <c r="AD443" s="245"/>
      <c r="AE443" s="239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2"/>
      <c r="X444" s="241"/>
      <c r="Y444" s="242"/>
      <c r="Z444" s="242"/>
      <c r="AA444" s="243"/>
      <c r="AB444" s="241"/>
      <c r="AC444" s="244"/>
      <c r="AD444" s="245"/>
      <c r="AE444" s="239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2"/>
      <c r="X445" s="241"/>
      <c r="Y445" s="242"/>
      <c r="Z445" s="242"/>
      <c r="AA445" s="243"/>
      <c r="AB445" s="241"/>
      <c r="AC445" s="244"/>
      <c r="AD445" s="245"/>
      <c r="AE445" s="239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2"/>
      <c r="X446" s="241"/>
      <c r="Y446" s="242"/>
      <c r="Z446" s="242"/>
      <c r="AA446" s="243"/>
      <c r="AB446" s="241"/>
      <c r="AC446" s="244"/>
      <c r="AD446" s="245"/>
      <c r="AE446" s="239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2"/>
      <c r="X447" s="241"/>
      <c r="Y447" s="242"/>
      <c r="Z447" s="242"/>
      <c r="AA447" s="243"/>
      <c r="AB447" s="241"/>
      <c r="AC447" s="244"/>
      <c r="AD447" s="245"/>
      <c r="AE447" s="239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2"/>
      <c r="X448" s="241"/>
      <c r="Y448" s="242"/>
      <c r="Z448" s="242"/>
      <c r="AA448" s="243"/>
      <c r="AB448" s="241"/>
      <c r="AC448" s="244"/>
      <c r="AD448" s="245"/>
      <c r="AE448" s="239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2"/>
      <c r="X449" s="241"/>
      <c r="Y449" s="242"/>
      <c r="Z449" s="242"/>
      <c r="AA449" s="243"/>
      <c r="AB449" s="241"/>
      <c r="AC449" s="244"/>
      <c r="AD449" s="245"/>
      <c r="AE449" s="239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2"/>
      <c r="X450" s="241"/>
      <c r="Y450" s="242"/>
      <c r="Z450" s="242"/>
      <c r="AA450" s="243"/>
      <c r="AB450" s="241"/>
      <c r="AC450" s="244"/>
      <c r="AD450" s="245"/>
      <c r="AE450" s="239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2"/>
      <c r="X451" s="241"/>
      <c r="Y451" s="242"/>
      <c r="Z451" s="242"/>
      <c r="AA451" s="243"/>
      <c r="AB451" s="241"/>
      <c r="AC451" s="244"/>
      <c r="AD451" s="245"/>
      <c r="AE451" s="239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2"/>
      <c r="X452" s="241"/>
      <c r="Y452" s="242"/>
      <c r="Z452" s="242"/>
      <c r="AA452" s="243"/>
      <c r="AB452" s="241"/>
      <c r="AC452" s="244"/>
      <c r="AD452" s="245"/>
      <c r="AE452" s="239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2"/>
      <c r="X453" s="241"/>
      <c r="Y453" s="242"/>
      <c r="Z453" s="242"/>
      <c r="AA453" s="243"/>
      <c r="AB453" s="241"/>
      <c r="AC453" s="244"/>
      <c r="AD453" s="245"/>
      <c r="AE453" s="239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2"/>
      <c r="X454" s="241"/>
      <c r="Y454" s="242"/>
      <c r="Z454" s="242"/>
      <c r="AA454" s="243"/>
      <c r="AB454" s="241"/>
      <c r="AC454" s="244"/>
      <c r="AD454" s="245"/>
      <c r="AE454" s="239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2"/>
      <c r="X455" s="241"/>
      <c r="Y455" s="242"/>
      <c r="Z455" s="242"/>
      <c r="AA455" s="243"/>
      <c r="AB455" s="241"/>
      <c r="AC455" s="244"/>
      <c r="AD455" s="245"/>
      <c r="AE455" s="239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2"/>
      <c r="X456" s="241"/>
      <c r="Y456" s="242"/>
      <c r="Z456" s="242"/>
      <c r="AA456" s="243"/>
      <c r="AB456" s="241"/>
      <c r="AC456" s="244"/>
      <c r="AD456" s="245"/>
      <c r="AE456" s="239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2"/>
      <c r="X457" s="241"/>
      <c r="Y457" s="242"/>
      <c r="Z457" s="242"/>
      <c r="AA457" s="243"/>
      <c r="AB457" s="241"/>
      <c r="AC457" s="244"/>
      <c r="AD457" s="245"/>
      <c r="AE457" s="239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2"/>
      <c r="X458" s="241"/>
      <c r="Y458" s="242"/>
      <c r="Z458" s="242"/>
      <c r="AA458" s="243"/>
      <c r="AB458" s="241"/>
      <c r="AC458" s="244"/>
      <c r="AD458" s="245"/>
      <c r="AE458" s="239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2"/>
      <c r="X459" s="241"/>
      <c r="Y459" s="242"/>
      <c r="Z459" s="242"/>
      <c r="AA459" s="243"/>
      <c r="AB459" s="241"/>
      <c r="AC459" s="244"/>
      <c r="AD459" s="245"/>
      <c r="AE459" s="239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2"/>
      <c r="X460" s="241"/>
      <c r="Y460" s="242"/>
      <c r="Z460" s="242"/>
      <c r="AA460" s="243"/>
      <c r="AB460" s="241"/>
      <c r="AC460" s="244"/>
      <c r="AD460" s="245"/>
      <c r="AE460" s="239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2"/>
      <c r="X461" s="241"/>
      <c r="Y461" s="242"/>
      <c r="Z461" s="242"/>
      <c r="AA461" s="243"/>
      <c r="AB461" s="241"/>
      <c r="AC461" s="244"/>
      <c r="AD461" s="245"/>
      <c r="AE461" s="239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2"/>
      <c r="X462" s="241"/>
      <c r="Y462" s="242"/>
      <c r="Z462" s="242"/>
      <c r="AA462" s="243"/>
      <c r="AB462" s="241"/>
      <c r="AC462" s="244"/>
      <c r="AD462" s="245"/>
      <c r="AE462" s="239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2"/>
      <c r="X463" s="241"/>
      <c r="Y463" s="242"/>
      <c r="Z463" s="242"/>
      <c r="AA463" s="243"/>
      <c r="AB463" s="241"/>
      <c r="AC463" s="244"/>
      <c r="AD463" s="245"/>
      <c r="AE463" s="239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2"/>
      <c r="X464" s="241"/>
      <c r="Y464" s="242"/>
      <c r="Z464" s="242"/>
      <c r="AA464" s="243"/>
      <c r="AB464" s="241"/>
      <c r="AC464" s="244"/>
      <c r="AD464" s="245"/>
      <c r="AE464" s="239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2"/>
      <c r="X465" s="241"/>
      <c r="Y465" s="242"/>
      <c r="Z465" s="242"/>
      <c r="AA465" s="243"/>
      <c r="AB465" s="241"/>
      <c r="AC465" s="244"/>
      <c r="AD465" s="245"/>
      <c r="AE465" s="239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2"/>
      <c r="X466" s="241"/>
      <c r="Y466" s="242"/>
      <c r="Z466" s="242"/>
      <c r="AA466" s="243"/>
      <c r="AB466" s="241"/>
      <c r="AC466" s="244"/>
      <c r="AD466" s="245"/>
      <c r="AE466" s="239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2"/>
      <c r="X467" s="241"/>
      <c r="Y467" s="242"/>
      <c r="Z467" s="242"/>
      <c r="AA467" s="243"/>
      <c r="AB467" s="241"/>
      <c r="AC467" s="244"/>
      <c r="AD467" s="245"/>
      <c r="AE467" s="239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2"/>
      <c r="X468" s="241"/>
      <c r="Y468" s="242"/>
      <c r="Z468" s="242"/>
      <c r="AA468" s="243"/>
      <c r="AB468" s="241"/>
      <c r="AC468" s="244"/>
      <c r="AD468" s="245"/>
      <c r="AE468" s="239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2"/>
      <c r="X469" s="241"/>
      <c r="Y469" s="242"/>
      <c r="Z469" s="242"/>
      <c r="AA469" s="243"/>
      <c r="AB469" s="241"/>
      <c r="AC469" s="244"/>
      <c r="AD469" s="245"/>
      <c r="AE469" s="239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2"/>
      <c r="X470" s="241"/>
      <c r="Y470" s="242"/>
      <c r="Z470" s="242"/>
      <c r="AA470" s="243"/>
      <c r="AB470" s="241"/>
      <c r="AC470" s="244"/>
      <c r="AD470" s="245"/>
      <c r="AE470" s="239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2"/>
      <c r="X471" s="241"/>
      <c r="Y471" s="242"/>
      <c r="Z471" s="242"/>
      <c r="AA471" s="243"/>
      <c r="AB471" s="241"/>
      <c r="AC471" s="244"/>
      <c r="AD471" s="245"/>
      <c r="AE471" s="239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2"/>
      <c r="X472" s="241"/>
      <c r="Y472" s="242"/>
      <c r="Z472" s="242"/>
      <c r="AA472" s="243"/>
      <c r="AB472" s="241"/>
      <c r="AC472" s="244"/>
      <c r="AD472" s="245"/>
      <c r="AE472" s="239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2"/>
      <c r="X473" s="241"/>
      <c r="Y473" s="242"/>
      <c r="Z473" s="242"/>
      <c r="AA473" s="243"/>
      <c r="AB473" s="241"/>
      <c r="AC473" s="244"/>
      <c r="AD473" s="245"/>
      <c r="AE473" s="239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2"/>
      <c r="X474" s="241"/>
      <c r="Y474" s="242"/>
      <c r="Z474" s="242"/>
      <c r="AA474" s="243"/>
      <c r="AB474" s="241"/>
      <c r="AC474" s="244"/>
      <c r="AD474" s="245"/>
      <c r="AE474" s="239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2"/>
      <c r="X475" s="241"/>
      <c r="Y475" s="242"/>
      <c r="Z475" s="242"/>
      <c r="AA475" s="243"/>
      <c r="AB475" s="241"/>
      <c r="AC475" s="244"/>
      <c r="AD475" s="245"/>
      <c r="AE475" s="239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2"/>
      <c r="X476" s="241"/>
      <c r="Y476" s="242"/>
      <c r="Z476" s="242"/>
      <c r="AA476" s="243"/>
      <c r="AB476" s="241"/>
      <c r="AC476" s="244"/>
      <c r="AD476" s="245"/>
      <c r="AE476" s="239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2"/>
      <c r="X477" s="241"/>
      <c r="Y477" s="242"/>
      <c r="Z477" s="242"/>
      <c r="AA477" s="243"/>
      <c r="AB477" s="241"/>
      <c r="AC477" s="244"/>
      <c r="AD477" s="245"/>
      <c r="AE477" s="239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2"/>
      <c r="X478" s="241"/>
      <c r="Y478" s="242"/>
      <c r="Z478" s="242"/>
      <c r="AA478" s="243"/>
      <c r="AB478" s="241"/>
      <c r="AC478" s="244"/>
      <c r="AD478" s="245"/>
      <c r="AE478" s="239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2"/>
      <c r="X479" s="241"/>
      <c r="Y479" s="242"/>
      <c r="Z479" s="242"/>
      <c r="AA479" s="243"/>
      <c r="AB479" s="241"/>
      <c r="AC479" s="244"/>
      <c r="AD479" s="245"/>
      <c r="AE479" s="239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2"/>
      <c r="X480" s="241"/>
      <c r="Y480" s="242"/>
      <c r="Z480" s="242"/>
      <c r="AA480" s="243"/>
      <c r="AB480" s="241"/>
      <c r="AC480" s="244"/>
      <c r="AD480" s="245"/>
      <c r="AE480" s="239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2"/>
      <c r="X481" s="241"/>
      <c r="Y481" s="242"/>
      <c r="Z481" s="242"/>
      <c r="AA481" s="243"/>
      <c r="AB481" s="241"/>
      <c r="AC481" s="244"/>
      <c r="AD481" s="245"/>
      <c r="AE481" s="239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2"/>
      <c r="X482" s="241"/>
      <c r="Y482" s="242"/>
      <c r="Z482" s="242"/>
      <c r="AA482" s="243"/>
      <c r="AB482" s="241"/>
      <c r="AC482" s="244"/>
      <c r="AD482" s="245"/>
      <c r="AE482" s="239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2"/>
      <c r="X483" s="241"/>
      <c r="Y483" s="242"/>
      <c r="Z483" s="242"/>
      <c r="AA483" s="243"/>
      <c r="AB483" s="241"/>
      <c r="AC483" s="244"/>
      <c r="AD483" s="245"/>
      <c r="AE483" s="239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2"/>
      <c r="X484" s="241"/>
      <c r="Y484" s="242"/>
      <c r="Z484" s="242"/>
      <c r="AA484" s="243"/>
      <c r="AB484" s="241"/>
      <c r="AC484" s="244"/>
      <c r="AD484" s="245"/>
      <c r="AE484" s="239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2"/>
      <c r="X485" s="241"/>
      <c r="Y485" s="242"/>
      <c r="Z485" s="242"/>
      <c r="AA485" s="243"/>
      <c r="AB485" s="241"/>
      <c r="AC485" s="244"/>
      <c r="AD485" s="245"/>
      <c r="AE485" s="239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2"/>
      <c r="X486" s="241"/>
      <c r="Y486" s="242"/>
      <c r="Z486" s="242"/>
      <c r="AA486" s="243"/>
      <c r="AB486" s="241"/>
      <c r="AC486" s="244"/>
      <c r="AD486" s="245"/>
      <c r="AE486" s="239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2"/>
      <c r="X487" s="241"/>
      <c r="Y487" s="242"/>
      <c r="Z487" s="242"/>
      <c r="AA487" s="243"/>
      <c r="AB487" s="241"/>
      <c r="AC487" s="244"/>
      <c r="AD487" s="245"/>
      <c r="AE487" s="239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2"/>
      <c r="X488" s="241"/>
      <c r="Y488" s="242"/>
      <c r="Z488" s="242"/>
      <c r="AA488" s="243"/>
      <c r="AB488" s="241"/>
      <c r="AC488" s="244"/>
      <c r="AD488" s="245"/>
      <c r="AE488" s="239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2"/>
      <c r="X489" s="241"/>
      <c r="Y489" s="242"/>
      <c r="Z489" s="242"/>
      <c r="AA489" s="243"/>
      <c r="AB489" s="241"/>
      <c r="AC489" s="244"/>
      <c r="AD489" s="245"/>
      <c r="AE489" s="239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2"/>
      <c r="X490" s="241"/>
      <c r="Y490" s="242"/>
      <c r="Z490" s="242"/>
      <c r="AA490" s="243"/>
      <c r="AB490" s="241"/>
      <c r="AC490" s="244"/>
      <c r="AD490" s="245"/>
      <c r="AE490" s="239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2"/>
      <c r="X491" s="241"/>
      <c r="Y491" s="242"/>
      <c r="Z491" s="242"/>
      <c r="AA491" s="243"/>
      <c r="AB491" s="241"/>
      <c r="AC491" s="244"/>
      <c r="AD491" s="245"/>
      <c r="AE491" s="239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2"/>
      <c r="X492" s="241"/>
      <c r="Y492" s="242"/>
      <c r="Z492" s="242"/>
      <c r="AA492" s="243"/>
      <c r="AB492" s="241"/>
      <c r="AC492" s="244"/>
      <c r="AD492" s="245"/>
      <c r="AE492" s="239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2"/>
      <c r="X493" s="241"/>
      <c r="Y493" s="242"/>
      <c r="Z493" s="242"/>
      <c r="AA493" s="243"/>
      <c r="AB493" s="241"/>
      <c r="AC493" s="244"/>
      <c r="AD493" s="245"/>
      <c r="AE493" s="239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2"/>
      <c r="X494" s="241"/>
      <c r="Y494" s="242"/>
      <c r="Z494" s="242"/>
      <c r="AA494" s="243"/>
      <c r="AB494" s="241"/>
      <c r="AC494" s="244"/>
      <c r="AD494" s="245"/>
      <c r="AE494" s="239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2"/>
      <c r="X495" s="241"/>
      <c r="Y495" s="242"/>
      <c r="Z495" s="242"/>
      <c r="AA495" s="243"/>
      <c r="AB495" s="241"/>
      <c r="AC495" s="244"/>
      <c r="AD495" s="245"/>
      <c r="AE495" s="239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2"/>
      <c r="X496" s="241"/>
      <c r="Y496" s="242"/>
      <c r="Z496" s="242"/>
      <c r="AA496" s="243"/>
      <c r="AB496" s="241"/>
      <c r="AC496" s="244"/>
      <c r="AD496" s="245"/>
      <c r="AE496" s="239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2"/>
      <c r="X497" s="241"/>
      <c r="Y497" s="242"/>
      <c r="Z497" s="242"/>
      <c r="AA497" s="243"/>
      <c r="AB497" s="241"/>
      <c r="AC497" s="244"/>
      <c r="AD497" s="245"/>
      <c r="AE497" s="239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2"/>
      <c r="X498" s="241"/>
      <c r="Y498" s="242"/>
      <c r="Z498" s="242"/>
      <c r="AA498" s="243"/>
      <c r="AB498" s="241"/>
      <c r="AC498" s="244"/>
      <c r="AD498" s="245"/>
      <c r="AE498" s="239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2"/>
      <c r="X499" s="241"/>
      <c r="Y499" s="242"/>
      <c r="Z499" s="242"/>
      <c r="AA499" s="243"/>
      <c r="AB499" s="241"/>
      <c r="AC499" s="244"/>
      <c r="AD499" s="245"/>
      <c r="AE499" s="239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2"/>
      <c r="X500" s="241"/>
      <c r="Y500" s="242"/>
      <c r="Z500" s="242"/>
      <c r="AA500" s="243"/>
      <c r="AB500" s="241"/>
      <c r="AC500" s="244"/>
      <c r="AD500" s="245"/>
      <c r="AE500" s="239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2"/>
      <c r="X501" s="241"/>
      <c r="Y501" s="242"/>
      <c r="Z501" s="242"/>
      <c r="AA501" s="243"/>
      <c r="AB501" s="241"/>
      <c r="AC501" s="244"/>
      <c r="AD501" s="245"/>
      <c r="AE501" s="239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2"/>
      <c r="X502" s="241"/>
      <c r="Y502" s="242"/>
      <c r="Z502" s="242"/>
      <c r="AA502" s="243"/>
      <c r="AB502" s="241"/>
      <c r="AC502" s="244"/>
      <c r="AD502" s="245"/>
      <c r="AE502" s="239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2"/>
      <c r="X503" s="241"/>
      <c r="Y503" s="242"/>
      <c r="Z503" s="242"/>
      <c r="AA503" s="243"/>
      <c r="AB503" s="241"/>
      <c r="AC503" s="244"/>
      <c r="AD503" s="245"/>
      <c r="AE503" s="239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2"/>
      <c r="X504" s="241"/>
      <c r="Y504" s="242"/>
      <c r="Z504" s="242"/>
      <c r="AA504" s="243"/>
      <c r="AB504" s="241"/>
      <c r="AC504" s="244"/>
      <c r="AD504" s="245"/>
      <c r="AE504" s="239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2"/>
      <c r="X505" s="241"/>
      <c r="Y505" s="242"/>
      <c r="Z505" s="242"/>
      <c r="AA505" s="243"/>
      <c r="AB505" s="241"/>
      <c r="AC505" s="244"/>
      <c r="AD505" s="245"/>
      <c r="AE505" s="239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2"/>
      <c r="X506" s="241"/>
      <c r="Y506" s="242"/>
      <c r="Z506" s="242"/>
      <c r="AA506" s="243"/>
      <c r="AB506" s="241"/>
      <c r="AC506" s="244"/>
      <c r="AD506" s="245"/>
      <c r="AE506" s="239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2"/>
      <c r="X507" s="241"/>
      <c r="Y507" s="242"/>
      <c r="Z507" s="242"/>
      <c r="AA507" s="243"/>
      <c r="AB507" s="241"/>
      <c r="AC507" s="244"/>
      <c r="AD507" s="245"/>
      <c r="AE507" s="239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1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W1000"/>
  <sheetViews>
    <sheetView showGridLines="0" topLeftCell="J1" workbookViewId="0">
      <selection activeCell="S7" sqref="S7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7" width="10.54296875" customWidth="1"/>
    <col min="18" max="18" width="12.453125" customWidth="1"/>
    <col min="19" max="19" width="9.81640625" customWidth="1"/>
    <col min="20" max="20" width="12.453125" customWidth="1"/>
    <col min="21" max="28" width="10.54296875" customWidth="1"/>
    <col min="29" max="29" width="13.453125" customWidth="1"/>
    <col min="30" max="30" width="11.81640625" customWidth="1"/>
    <col min="31" max="49" width="14.453125" customWidth="1"/>
  </cols>
  <sheetData>
    <row r="1" spans="1:49" ht="57" customHeight="1">
      <c r="A1" s="333" t="s">
        <v>422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299"/>
      <c r="X1" s="300"/>
      <c r="Y1" s="301"/>
      <c r="Z1" s="301"/>
      <c r="AA1" s="302"/>
      <c r="AB1" s="301"/>
      <c r="AC1" s="303"/>
      <c r="AD1" s="304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33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113" t="s">
        <v>62</v>
      </c>
      <c r="P2" s="114"/>
      <c r="Q2" s="115"/>
      <c r="R2" s="114" t="s">
        <v>64</v>
      </c>
      <c r="S2" s="116">
        <f>'狀況8,9 資料與模擬結果'!B5</f>
        <v>100000</v>
      </c>
      <c r="T2" s="305"/>
      <c r="U2" s="126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134">
        <f>'狀況8,9 資料與模擬結果'!B4</f>
        <v>1000000</v>
      </c>
      <c r="P3" s="306" t="s">
        <v>65</v>
      </c>
      <c r="Q3" s="136">
        <v>0.5</v>
      </c>
      <c r="R3" s="307" t="s">
        <v>66</v>
      </c>
      <c r="S3" s="138">
        <f>O3*Q4</f>
        <v>20000</v>
      </c>
      <c r="T3" s="308" t="s">
        <v>67</v>
      </c>
      <c r="U3" s="308" t="s">
        <v>68</v>
      </c>
      <c r="V3" s="140"/>
      <c r="W3" s="141"/>
      <c r="X3" s="142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29.25" customHeight="1">
      <c r="A4" s="143" t="s">
        <v>69</v>
      </c>
      <c r="B4" s="143" t="s">
        <v>70</v>
      </c>
      <c r="C4" s="143" t="s">
        <v>71</v>
      </c>
      <c r="D4" s="143" t="s">
        <v>72</v>
      </c>
      <c r="E4" s="143" t="s">
        <v>73</v>
      </c>
      <c r="F4" s="143" t="s">
        <v>74</v>
      </c>
      <c r="G4" s="143" t="s">
        <v>75</v>
      </c>
      <c r="H4" s="144" t="s">
        <v>69</v>
      </c>
      <c r="I4" s="144" t="s">
        <v>70</v>
      </c>
      <c r="J4" s="144" t="s">
        <v>71</v>
      </c>
      <c r="K4" s="144" t="s">
        <v>72</v>
      </c>
      <c r="L4" s="144" t="s">
        <v>73</v>
      </c>
      <c r="M4" s="144" t="s">
        <v>74</v>
      </c>
      <c r="N4" s="144" t="s">
        <v>75</v>
      </c>
      <c r="O4" s="309"/>
      <c r="P4" s="341" t="s">
        <v>425</v>
      </c>
      <c r="Q4" s="352">
        <f>'狀況8,9 資料與模擬結果'!B6</f>
        <v>0.02</v>
      </c>
      <c r="R4" s="310"/>
      <c r="S4" s="139" t="s">
        <v>76</v>
      </c>
      <c r="T4" s="173">
        <f>-S2</f>
        <v>-100000</v>
      </c>
      <c r="U4" s="311"/>
      <c r="V4" s="148" t="s">
        <v>77</v>
      </c>
      <c r="W4" s="149" t="s">
        <v>78</v>
      </c>
      <c r="X4" s="149" t="s">
        <v>79</v>
      </c>
      <c r="Y4" s="149" t="s">
        <v>80</v>
      </c>
      <c r="Z4" s="149" t="s">
        <v>81</v>
      </c>
      <c r="AA4" s="150" t="s">
        <v>82</v>
      </c>
      <c r="AB4" s="149" t="s">
        <v>83</v>
      </c>
      <c r="AC4" s="151" t="s">
        <v>84</v>
      </c>
      <c r="AD4" s="149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3"/>
      <c r="B5" s="143"/>
      <c r="C5" s="143"/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52"/>
      <c r="O5" s="153" t="s">
        <v>86</v>
      </c>
      <c r="P5" s="154" t="s">
        <v>87</v>
      </c>
      <c r="Q5" s="154" t="s">
        <v>88</v>
      </c>
      <c r="R5" s="155" t="s">
        <v>89</v>
      </c>
      <c r="S5" s="312">
        <v>0.05</v>
      </c>
      <c r="T5" s="157"/>
      <c r="U5" s="157"/>
      <c r="V5" s="158"/>
      <c r="W5" s="121"/>
      <c r="X5" s="149"/>
      <c r="Y5" s="121"/>
      <c r="Z5" s="121"/>
      <c r="AA5" s="122"/>
      <c r="AB5" s="149"/>
      <c r="AC5" s="151"/>
      <c r="AD5" s="149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3.25" customHeight="1">
      <c r="A6" s="143"/>
      <c r="B6" s="143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52"/>
      <c r="O6" s="159">
        <v>1</v>
      </c>
      <c r="P6" s="160" t="s">
        <v>423</v>
      </c>
      <c r="Q6" s="160" t="s">
        <v>424</v>
      </c>
      <c r="R6" s="161" t="s">
        <v>92</v>
      </c>
      <c r="S6" s="139" t="s">
        <v>93</v>
      </c>
      <c r="T6" s="308" t="s">
        <v>94</v>
      </c>
      <c r="U6" s="163"/>
      <c r="V6" s="158"/>
      <c r="W6" s="121"/>
      <c r="X6" s="149"/>
      <c r="Y6" s="121"/>
      <c r="Z6" s="121"/>
      <c r="AA6" s="122"/>
      <c r="AB6" s="149"/>
      <c r="AC6" s="151"/>
      <c r="AD6" s="149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3.25" customHeight="1">
      <c r="A7" s="143"/>
      <c r="B7" s="143"/>
      <c r="C7" s="143"/>
      <c r="D7" s="143"/>
      <c r="E7" s="143"/>
      <c r="F7" s="143"/>
      <c r="G7" s="143"/>
      <c r="H7" s="144"/>
      <c r="I7" s="144"/>
      <c r="J7" s="144"/>
      <c r="K7" s="144"/>
      <c r="L7" s="144"/>
      <c r="M7" s="144"/>
      <c r="N7" s="152"/>
      <c r="O7" s="164"/>
      <c r="P7" s="313"/>
      <c r="Q7" s="313"/>
      <c r="R7" s="314"/>
      <c r="S7" s="351">
        <f>'狀況8,9 資料與模擬結果'!B7</f>
        <v>0.02</v>
      </c>
      <c r="T7" s="162"/>
      <c r="U7" s="163"/>
      <c r="V7" s="158"/>
      <c r="W7" s="121"/>
      <c r="X7" s="149"/>
      <c r="Y7" s="121"/>
      <c r="Z7" s="121"/>
      <c r="AA7" s="122"/>
      <c r="AB7" s="149"/>
      <c r="AC7" s="151"/>
      <c r="AD7" s="149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0.25" customHeight="1">
      <c r="A8" s="167"/>
      <c r="B8" s="167"/>
      <c r="C8" s="167"/>
      <c r="D8" s="167"/>
      <c r="E8" s="167"/>
      <c r="F8" s="167"/>
      <c r="G8" s="167"/>
      <c r="H8" s="168"/>
      <c r="I8" s="168"/>
      <c r="J8" s="168"/>
      <c r="K8" s="168"/>
      <c r="L8" s="168"/>
      <c r="M8" s="168"/>
      <c r="N8" s="169"/>
      <c r="O8" s="315">
        <f>O3</f>
        <v>1000000</v>
      </c>
      <c r="P8" s="171">
        <f>(O8+T20*(2*T8))*P6</f>
        <v>480000</v>
      </c>
      <c r="Q8" s="171">
        <f>(O8+T4*(2*T8))*Q6</f>
        <v>160000</v>
      </c>
      <c r="R8" s="172">
        <f>(O8+T4*(2*T8))*R6-T4*(2*T8)</f>
        <v>360000</v>
      </c>
      <c r="S8" s="316">
        <f>(O8)*S7</f>
        <v>20000</v>
      </c>
      <c r="T8" s="174">
        <v>1</v>
      </c>
      <c r="U8" s="156"/>
      <c r="V8" s="176"/>
      <c r="W8" s="177"/>
      <c r="X8" s="178"/>
      <c r="Y8" s="177"/>
      <c r="Z8" s="177"/>
      <c r="AA8" s="179"/>
      <c r="AB8" s="178"/>
      <c r="AC8" s="180"/>
      <c r="AD8" s="178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4"/>
      <c r="P9" s="185"/>
      <c r="Q9" s="185"/>
      <c r="R9" s="186"/>
      <c r="S9" s="187"/>
      <c r="T9" s="187"/>
      <c r="U9" s="187"/>
      <c r="V9" s="188"/>
      <c r="W9" s="189"/>
      <c r="X9" s="190"/>
      <c r="Y9" s="189"/>
      <c r="Z9" s="189"/>
      <c r="AA9" s="191"/>
      <c r="AB9" s="190"/>
      <c r="AC9" s="192"/>
      <c r="AD9" s="190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197"/>
      <c r="T10" s="118"/>
      <c r="U10" s="198"/>
      <c r="V10" s="199"/>
      <c r="W10" s="196"/>
      <c r="X10" s="200"/>
      <c r="Y10" s="196"/>
      <c r="Z10" s="196"/>
      <c r="AA10" s="201"/>
      <c r="AB10" s="200"/>
      <c r="AC10" s="202"/>
      <c r="AD10" s="200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6"/>
      <c r="U11" s="196"/>
      <c r="V11" s="199"/>
      <c r="W11" s="196"/>
      <c r="X11" s="200"/>
      <c r="Y11" s="196"/>
      <c r="Z11" s="196"/>
      <c r="AA11" s="201"/>
      <c r="AB11" s="200"/>
      <c r="AC11" s="202"/>
      <c r="AD11" s="200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6"/>
      <c r="U12" s="196"/>
      <c r="V12" s="199"/>
      <c r="W12" s="196"/>
      <c r="X12" s="200"/>
      <c r="Y12" s="196"/>
      <c r="Z12" s="196"/>
      <c r="AA12" s="201"/>
      <c r="AB12" s="200"/>
      <c r="AC12" s="202"/>
      <c r="AD12" s="200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6"/>
      <c r="U13" s="196"/>
      <c r="V13" s="199"/>
      <c r="W13" s="196"/>
      <c r="X13" s="200"/>
      <c r="Y13" s="196"/>
      <c r="Z13" s="196"/>
      <c r="AA13" s="201"/>
      <c r="AB13" s="200"/>
      <c r="AC13" s="202"/>
      <c r="AD13" s="200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6"/>
      <c r="U14" s="196"/>
      <c r="V14" s="199"/>
      <c r="W14" s="196"/>
      <c r="X14" s="200"/>
      <c r="Y14" s="196"/>
      <c r="Z14" s="196"/>
      <c r="AA14" s="201"/>
      <c r="AB14" s="200"/>
      <c r="AC14" s="202"/>
      <c r="AD14" s="200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6"/>
      <c r="U15" s="196"/>
      <c r="V15" s="199"/>
      <c r="W15" s="196"/>
      <c r="X15" s="200"/>
      <c r="Y15" s="196"/>
      <c r="Z15" s="196"/>
      <c r="AA15" s="201"/>
      <c r="AB15" s="200"/>
      <c r="AC15" s="202"/>
      <c r="AD15" s="200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6"/>
      <c r="U16" s="196"/>
      <c r="V16" s="195"/>
      <c r="W16" s="196"/>
      <c r="X16" s="200"/>
      <c r="Y16" s="196"/>
      <c r="Z16" s="196"/>
      <c r="AA16" s="201"/>
      <c r="AB16" s="200"/>
      <c r="AC16" s="202"/>
      <c r="AD16" s="200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196">
        <f t="shared" ref="P17:U17" si="9">MAX(P20:P307)</f>
        <v>1939722.7437623751</v>
      </c>
      <c r="Q17" s="196">
        <f t="shared" si="9"/>
        <v>814716.95586596348</v>
      </c>
      <c r="R17" s="196">
        <f t="shared" si="9"/>
        <v>1323989.4196359494</v>
      </c>
      <c r="S17" s="196">
        <f t="shared" si="9"/>
        <v>-1666.6666666666667</v>
      </c>
      <c r="T17" s="196">
        <f t="shared" si="9"/>
        <v>-100000</v>
      </c>
      <c r="U17" s="214">
        <f t="shared" si="9"/>
        <v>0.94685098514762278</v>
      </c>
      <c r="V17" s="199"/>
      <c r="W17" s="196">
        <f>MIN(W20:W307)</f>
        <v>-1254550.7506130065</v>
      </c>
      <c r="X17" s="199">
        <f t="shared" ref="X17:AD17" si="10">MAX(X20:X307)</f>
        <v>8.2622950819672134</v>
      </c>
      <c r="Y17" s="196">
        <f t="shared" si="10"/>
        <v>2628835.7634841739</v>
      </c>
      <c r="Z17" s="196">
        <f t="shared" si="10"/>
        <v>1374285.0128711672</v>
      </c>
      <c r="AA17" s="215">
        <f t="shared" si="10"/>
        <v>3758892.531631995</v>
      </c>
      <c r="AB17" s="199">
        <f t="shared" si="10"/>
        <v>4.1765472573688829</v>
      </c>
      <c r="AC17" s="216">
        <f t="shared" si="10"/>
        <v>2571547.662876199</v>
      </c>
      <c r="AD17" s="199">
        <f t="shared" si="10"/>
        <v>2.5715476628761991</v>
      </c>
      <c r="AE17" s="125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f t="shared" ref="P18:U18" si="12">P307</f>
        <v>1939722.7437623751</v>
      </c>
      <c r="Q18" s="196">
        <f t="shared" si="12"/>
        <v>495180.36823367042</v>
      </c>
      <c r="R18" s="196">
        <f t="shared" si="12"/>
        <v>1323989.4196359494</v>
      </c>
      <c r="S18" s="196">
        <f t="shared" si="12"/>
        <v>-924739.96975991584</v>
      </c>
      <c r="T18" s="196">
        <f t="shared" si="12"/>
        <v>-329810.78085309069</v>
      </c>
      <c r="U18" s="212">
        <f t="shared" si="12"/>
        <v>0.77950711694265018</v>
      </c>
      <c r="V18" s="199"/>
      <c r="W18" s="196">
        <f t="shared" ref="W18:AD18" si="13">W307</f>
        <v>-1254550.7506130065</v>
      </c>
      <c r="X18" s="213">
        <f t="shared" si="13"/>
        <v>2.6014987132274952</v>
      </c>
      <c r="Y18" s="196">
        <f t="shared" si="13"/>
        <v>2628835.7634841739</v>
      </c>
      <c r="Z18" s="196">
        <f t="shared" si="13"/>
        <v>1374285.0128711672</v>
      </c>
      <c r="AA18" s="196">
        <f t="shared" si="13"/>
        <v>3758892.531631995</v>
      </c>
      <c r="AB18" s="213">
        <f t="shared" si="13"/>
        <v>4.1765472573688829</v>
      </c>
      <c r="AC18" s="196">
        <f t="shared" si="13"/>
        <v>2504341.7810189882</v>
      </c>
      <c r="AD18" s="213">
        <f t="shared" si="13"/>
        <v>2.5043417810189883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4">(I20/B20*B19)/B20*B19</f>
        <v>12.057432324239059</v>
      </c>
      <c r="J19" s="195">
        <f t="shared" si="14"/>
        <v>17.368094025312296</v>
      </c>
      <c r="K19" s="195">
        <f t="shared" si="14"/>
        <v>11.745641894736886</v>
      </c>
      <c r="L19" s="195">
        <f t="shared" si="14"/>
        <v>17.01115804626221</v>
      </c>
      <c r="M19" s="195">
        <f t="shared" si="14"/>
        <v>14.462279006702733</v>
      </c>
      <c r="N19" s="195">
        <f t="shared" si="14"/>
        <v>7330329.191425032</v>
      </c>
      <c r="O19" s="211" t="s">
        <v>108</v>
      </c>
      <c r="P19" s="196">
        <f t="shared" ref="P19:U19" si="15">MIN(P20:P307)</f>
        <v>93908.910891089108</v>
      </c>
      <c r="Q19" s="196">
        <f t="shared" si="15"/>
        <v>14062.539326889017</v>
      </c>
      <c r="R19" s="196">
        <f t="shared" si="15"/>
        <v>324866.26260517811</v>
      </c>
      <c r="S19" s="196">
        <f t="shared" si="15"/>
        <v>-924739.96975991584</v>
      </c>
      <c r="T19" s="196">
        <f t="shared" si="15"/>
        <v>-329810.78085309069</v>
      </c>
      <c r="U19" s="214">
        <f t="shared" si="15"/>
        <v>0.27077071044616396</v>
      </c>
      <c r="V19" s="199"/>
      <c r="W19" s="196">
        <f>MAX(W20:W307)</f>
        <v>-101666.66666666667</v>
      </c>
      <c r="X19" s="199">
        <f t="shared" ref="X19:AD19" si="16">MIN(X20:X307)</f>
        <v>1.3653370847281114</v>
      </c>
      <c r="Y19" s="196">
        <f t="shared" si="16"/>
        <v>390100.75056677544</v>
      </c>
      <c r="Z19" s="196">
        <f t="shared" si="16"/>
        <v>88280.560027990869</v>
      </c>
      <c r="AA19" s="215">
        <f t="shared" si="16"/>
        <v>450691.24848764087</v>
      </c>
      <c r="AB19" s="199">
        <f t="shared" si="16"/>
        <v>0.50076805387515655</v>
      </c>
      <c r="AC19" s="216">
        <f t="shared" si="16"/>
        <v>174545.63309892261</v>
      </c>
      <c r="AD19" s="199">
        <f t="shared" si="16"/>
        <v>0.1745456330989226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7">(I21/B21*B20)/B21*B20</f>
        <v>17.3021526277189</v>
      </c>
      <c r="J20" s="195">
        <f t="shared" si="17"/>
        <v>21.822742435568706</v>
      </c>
      <c r="K20" s="195">
        <f t="shared" si="17"/>
        <v>15.319570477774484</v>
      </c>
      <c r="L20" s="195">
        <f t="shared" si="17"/>
        <v>17.898900362680251</v>
      </c>
      <c r="M20" s="195">
        <f t="shared" si="17"/>
        <v>15.217004194305867</v>
      </c>
      <c r="N20" s="195">
        <f t="shared" si="17"/>
        <v>11522073.231914233</v>
      </c>
      <c r="O20" s="195"/>
      <c r="P20" s="196">
        <f t="shared" ref="P20:R20" si="18">P8</f>
        <v>480000</v>
      </c>
      <c r="Q20" s="196">
        <f t="shared" si="18"/>
        <v>160000</v>
      </c>
      <c r="R20" s="196">
        <f t="shared" si="18"/>
        <v>360000</v>
      </c>
      <c r="S20" s="196">
        <f>-$S$8/12</f>
        <v>-1666.6666666666667</v>
      </c>
      <c r="T20" s="196">
        <f>T4</f>
        <v>-100000</v>
      </c>
      <c r="U20" s="214">
        <f t="shared" ref="U20:U274" si="19">(Q20*2+P20)/(P20+Q20+R20)</f>
        <v>0.8</v>
      </c>
      <c r="V20" s="199"/>
      <c r="W20" s="196">
        <f t="shared" ref="W20:W274" si="20">S20+T20</f>
        <v>-101666.66666666667</v>
      </c>
      <c r="X20" s="199">
        <f t="shared" ref="X20:X274" si="21">IF(S20+T20=0,"NA",((P20+R20)/-(S20+T20)))</f>
        <v>8.2622950819672134</v>
      </c>
      <c r="Y20" s="196">
        <f t="shared" ref="Y20:Y274" si="22">P20*0.7+R20*0.96</f>
        <v>681600</v>
      </c>
      <c r="Z20" s="196">
        <f t="shared" ref="Z20:Z274" si="23">Y20+S20+T20</f>
        <v>579933.33333333337</v>
      </c>
      <c r="AA20" s="201">
        <f t="shared" ref="AA20:AA274" si="24">P20+Q20+R20</f>
        <v>1000000</v>
      </c>
      <c r="AB20" s="199">
        <f t="shared" ref="AB20:AB274" si="25">AA20/($O$8+$T$4)</f>
        <v>1.1111111111111112</v>
      </c>
      <c r="AC20" s="217">
        <f t="shared" ref="AC20:AC274" si="26">SUM(P20:T20)</f>
        <v>898333.33333333337</v>
      </c>
      <c r="AD20" s="199">
        <f t="shared" ref="AD20:AD274" si="27">AC20/($O$8)</f>
        <v>0.89833333333333332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8">(I22/B22*B21)/B22*B21</f>
        <v>17.46891940022627</v>
      </c>
      <c r="J21" s="195">
        <f t="shared" si="28"/>
        <v>17.89714458006657</v>
      </c>
      <c r="K21" s="195">
        <f t="shared" si="28"/>
        <v>9.1367774518949076</v>
      </c>
      <c r="L21" s="195">
        <f t="shared" si="28"/>
        <v>13.401596854714008</v>
      </c>
      <c r="M21" s="195">
        <f t="shared" si="28"/>
        <v>11.393555067818641</v>
      </c>
      <c r="N21" s="195">
        <f t="shared" si="28"/>
        <v>10198060.948237082</v>
      </c>
      <c r="O21" s="195"/>
      <c r="P21" s="196">
        <f t="shared" ref="P21:P275" si="29">P20*D21/D20</f>
        <v>370693.0693069307</v>
      </c>
      <c r="Q21" s="196">
        <f t="shared" ref="Q21:Q29" si="30">Q20*K21/K20</f>
        <v>95425.938633467304</v>
      </c>
      <c r="R21" s="196">
        <f t="shared" ref="R21:R29" si="31">R20*(1+$S$5/2/12)</f>
        <v>360750.00000000006</v>
      </c>
      <c r="S21" s="196">
        <f t="shared" ref="S21:S275" si="32">S20*(1+$S$5/12)+$S$20</f>
        <v>-3340.2777777777778</v>
      </c>
      <c r="T21" s="196">
        <f t="shared" ref="T21:T275" si="33">T20*(1+$S$5/12)</f>
        <v>-100416.66666666667</v>
      </c>
      <c r="U21" s="214">
        <f t="shared" si="19"/>
        <v>0.6791220147101491</v>
      </c>
      <c r="V21" s="199"/>
      <c r="W21" s="196">
        <f t="shared" si="20"/>
        <v>-103756.94444444445</v>
      </c>
      <c r="X21" s="199">
        <f t="shared" si="21"/>
        <v>7.0495818205071963</v>
      </c>
      <c r="Y21" s="196">
        <f t="shared" si="22"/>
        <v>605805.14851485146</v>
      </c>
      <c r="Z21" s="196">
        <f t="shared" si="23"/>
        <v>502048.20407040702</v>
      </c>
      <c r="AA21" s="201">
        <f t="shared" si="24"/>
        <v>826869.00794039806</v>
      </c>
      <c r="AB21" s="199">
        <f t="shared" si="25"/>
        <v>0.91874334215599784</v>
      </c>
      <c r="AC21" s="217">
        <f t="shared" si="26"/>
        <v>723112.06349595368</v>
      </c>
      <c r="AD21" s="199">
        <f t="shared" si="27"/>
        <v>0.72311206349595369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34">(I23/B23*B22)/B23*B22</f>
        <v>13.790598110244227</v>
      </c>
      <c r="J22" s="195">
        <f t="shared" si="34"/>
        <v>14.104531468297994</v>
      </c>
      <c r="K22" s="195">
        <f t="shared" si="34"/>
        <v>7.8393407868971332</v>
      </c>
      <c r="L22" s="195">
        <f t="shared" si="34"/>
        <v>10.314814657855177</v>
      </c>
      <c r="M22" s="195">
        <f t="shared" si="34"/>
        <v>8.7692844702460988</v>
      </c>
      <c r="N22" s="195">
        <f t="shared" si="34"/>
        <v>7028135.3871746529</v>
      </c>
      <c r="O22" s="195"/>
      <c r="P22" s="196">
        <f t="shared" si="29"/>
        <v>343366.33663366339</v>
      </c>
      <c r="Q22" s="196">
        <f t="shared" si="30"/>
        <v>81875.306342515425</v>
      </c>
      <c r="R22" s="196">
        <f t="shared" si="31"/>
        <v>361501.56250000012</v>
      </c>
      <c r="S22" s="196">
        <f t="shared" si="32"/>
        <v>-5020.8622685185182</v>
      </c>
      <c r="T22" s="196">
        <f t="shared" si="33"/>
        <v>-100835.06944444445</v>
      </c>
      <c r="U22" s="214">
        <f t="shared" si="19"/>
        <v>0.64457747558399314</v>
      </c>
      <c r="V22" s="199"/>
      <c r="W22" s="196">
        <f t="shared" si="20"/>
        <v>-105855.93171296298</v>
      </c>
      <c r="X22" s="199">
        <f t="shared" si="21"/>
        <v>6.6587472967029422</v>
      </c>
      <c r="Y22" s="196">
        <f t="shared" si="22"/>
        <v>587397.93564356444</v>
      </c>
      <c r="Z22" s="196">
        <f t="shared" si="23"/>
        <v>481542.00393060147</v>
      </c>
      <c r="AA22" s="201">
        <f t="shared" si="24"/>
        <v>786743.2054761789</v>
      </c>
      <c r="AB22" s="199">
        <f t="shared" si="25"/>
        <v>0.87415911719575434</v>
      </c>
      <c r="AC22" s="217">
        <f t="shared" si="26"/>
        <v>680887.27376321587</v>
      </c>
      <c r="AD22" s="199">
        <f t="shared" si="27"/>
        <v>0.68088727376321589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35">(I24/B24*B23)/B24*B23</f>
        <v>10.915843067932116</v>
      </c>
      <c r="J23" s="195">
        <f t="shared" si="35"/>
        <v>14.944757928183812</v>
      </c>
      <c r="K23" s="195">
        <f t="shared" si="35"/>
        <v>10.221431875733023</v>
      </c>
      <c r="L23" s="195">
        <f t="shared" si="35"/>
        <v>13.032884069575877</v>
      </c>
      <c r="M23" s="195">
        <f t="shared" si="35"/>
        <v>11.080093520899684</v>
      </c>
      <c r="N23" s="195">
        <f t="shared" si="35"/>
        <v>4884649.6212254753</v>
      </c>
      <c r="O23" s="195"/>
      <c r="P23" s="196">
        <f t="shared" si="29"/>
        <v>392079.20792079211</v>
      </c>
      <c r="Q23" s="196">
        <f t="shared" si="30"/>
        <v>106754.23978041367</v>
      </c>
      <c r="R23" s="196">
        <f t="shared" si="31"/>
        <v>362254.69075520849</v>
      </c>
      <c r="S23" s="196">
        <f t="shared" si="32"/>
        <v>-6708.4491946373455</v>
      </c>
      <c r="T23" s="196">
        <f t="shared" si="33"/>
        <v>-101255.21556712964</v>
      </c>
      <c r="U23" s="214">
        <f t="shared" si="19"/>
        <v>0.70328188304532369</v>
      </c>
      <c r="V23" s="199"/>
      <c r="W23" s="196">
        <f t="shared" si="20"/>
        <v>-107963.66476176698</v>
      </c>
      <c r="X23" s="199">
        <f t="shared" si="21"/>
        <v>6.9869237983030352</v>
      </c>
      <c r="Y23" s="196">
        <f t="shared" si="22"/>
        <v>622219.94866955467</v>
      </c>
      <c r="Z23" s="196">
        <f t="shared" si="23"/>
        <v>514256.28390778764</v>
      </c>
      <c r="AA23" s="201">
        <f t="shared" si="24"/>
        <v>861088.13845641422</v>
      </c>
      <c r="AB23" s="199">
        <f t="shared" si="25"/>
        <v>0.95676459828490468</v>
      </c>
      <c r="AC23" s="217">
        <f t="shared" si="26"/>
        <v>753124.4736946472</v>
      </c>
      <c r="AD23" s="199">
        <f t="shared" si="27"/>
        <v>0.75312447369464719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36">(I25/B25*B24)/B25*B24</f>
        <v>13.150091017516797</v>
      </c>
      <c r="J24" s="195">
        <f t="shared" si="36"/>
        <v>15.655525043356549</v>
      </c>
      <c r="K24" s="195">
        <f t="shared" si="36"/>
        <v>11.034572182503613</v>
      </c>
      <c r="L24" s="195">
        <f t="shared" si="36"/>
        <v>11.940909705796921</v>
      </c>
      <c r="M24" s="195">
        <f t="shared" si="36"/>
        <v>10.15173862667644</v>
      </c>
      <c r="N24" s="195">
        <f t="shared" si="36"/>
        <v>3229295.9645266179</v>
      </c>
      <c r="O24" s="195"/>
      <c r="P24" s="196">
        <f t="shared" si="29"/>
        <v>407376.23762376234</v>
      </c>
      <c r="Q24" s="196">
        <f t="shared" si="30"/>
        <v>115246.80484756395</v>
      </c>
      <c r="R24" s="196">
        <f t="shared" si="31"/>
        <v>363009.3880276152</v>
      </c>
      <c r="S24" s="196">
        <f t="shared" si="32"/>
        <v>-8403.0677329483333</v>
      </c>
      <c r="T24" s="196">
        <f t="shared" si="33"/>
        <v>-101677.11229865934</v>
      </c>
      <c r="U24" s="214">
        <f t="shared" si="19"/>
        <v>0.72024219682146406</v>
      </c>
      <c r="V24" s="199"/>
      <c r="W24" s="196">
        <f t="shared" si="20"/>
        <v>-110080.18003160767</v>
      </c>
      <c r="X24" s="199">
        <f t="shared" si="21"/>
        <v>6.9984044850778249</v>
      </c>
      <c r="Y24" s="196">
        <f t="shared" si="22"/>
        <v>633652.37884314428</v>
      </c>
      <c r="Z24" s="196">
        <f t="shared" si="23"/>
        <v>523572.1988115366</v>
      </c>
      <c r="AA24" s="201">
        <f t="shared" si="24"/>
        <v>885632.43049894157</v>
      </c>
      <c r="AB24" s="199">
        <f t="shared" si="25"/>
        <v>0.98403603388771288</v>
      </c>
      <c r="AC24" s="217">
        <f t="shared" si="26"/>
        <v>775552.25046733394</v>
      </c>
      <c r="AD24" s="199">
        <f t="shared" si="27"/>
        <v>0.77555225046733389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37">(I26/B26*B25)/B26*B25</f>
        <v>12.133304810309955</v>
      </c>
      <c r="J25" s="195">
        <f t="shared" si="37"/>
        <v>15.6363569704142</v>
      </c>
      <c r="K25" s="195">
        <f t="shared" si="37"/>
        <v>10.42375451345235</v>
      </c>
      <c r="L25" s="195">
        <f t="shared" si="37"/>
        <v>15.416977171322017</v>
      </c>
      <c r="M25" s="195">
        <f t="shared" si="37"/>
        <v>13.106960817336386</v>
      </c>
      <c r="N25" s="195">
        <f t="shared" si="37"/>
        <v>3171264.6152139381</v>
      </c>
      <c r="O25" s="195"/>
      <c r="P25" s="196">
        <f t="shared" si="29"/>
        <v>395940.59405940585</v>
      </c>
      <c r="Q25" s="196">
        <f t="shared" si="30"/>
        <v>108867.32918341337</v>
      </c>
      <c r="R25" s="196">
        <f t="shared" si="31"/>
        <v>363765.6575860061</v>
      </c>
      <c r="S25" s="196">
        <f t="shared" si="32"/>
        <v>-10104.747181835617</v>
      </c>
      <c r="T25" s="196">
        <f t="shared" si="33"/>
        <v>-102100.76693323709</v>
      </c>
      <c r="U25" s="214">
        <f t="shared" si="19"/>
        <v>0.70653225699156175</v>
      </c>
      <c r="V25" s="199"/>
      <c r="W25" s="196">
        <f t="shared" si="20"/>
        <v>-112205.5141150727</v>
      </c>
      <c r="X25" s="199">
        <f t="shared" si="21"/>
        <v>6.7706677130527915</v>
      </c>
      <c r="Y25" s="196">
        <f t="shared" si="22"/>
        <v>626373.44712414988</v>
      </c>
      <c r="Z25" s="196">
        <f t="shared" si="23"/>
        <v>514167.93300907721</v>
      </c>
      <c r="AA25" s="201">
        <f t="shared" si="24"/>
        <v>868573.58082882524</v>
      </c>
      <c r="AB25" s="199">
        <f t="shared" si="25"/>
        <v>0.96508175647647254</v>
      </c>
      <c r="AC25" s="217">
        <f t="shared" si="26"/>
        <v>756368.06671375257</v>
      </c>
      <c r="AD25" s="199">
        <f t="shared" si="27"/>
        <v>0.75636806671375256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38">(I27/B27*B26)/B27*B26</f>
        <v>15.958056061635814</v>
      </c>
      <c r="J26" s="195">
        <f t="shared" si="38"/>
        <v>16.104492754312346</v>
      </c>
      <c r="K26" s="195">
        <f t="shared" si="38"/>
        <v>11.36690804296393</v>
      </c>
      <c r="L26" s="195">
        <f t="shared" si="38"/>
        <v>11.758037354344044</v>
      </c>
      <c r="M26" s="195">
        <f t="shared" si="38"/>
        <v>9.9962717382236352</v>
      </c>
      <c r="N26" s="195">
        <f t="shared" si="38"/>
        <v>5779289.363140204</v>
      </c>
      <c r="O26" s="195"/>
      <c r="P26" s="196">
        <f t="shared" si="29"/>
        <v>413465.34653465333</v>
      </c>
      <c r="Q26" s="196">
        <f t="shared" si="30"/>
        <v>118717.77276737573</v>
      </c>
      <c r="R26" s="196">
        <f t="shared" si="31"/>
        <v>364523.50270597701</v>
      </c>
      <c r="S26" s="196">
        <f t="shared" si="32"/>
        <v>-11813.516961759931</v>
      </c>
      <c r="T26" s="196">
        <f t="shared" si="33"/>
        <v>-102526.18679545891</v>
      </c>
      <c r="U26" s="214">
        <f t="shared" si="19"/>
        <v>0.72587943045612235</v>
      </c>
      <c r="V26" s="199"/>
      <c r="W26" s="196">
        <f t="shared" si="20"/>
        <v>-114339.70375721884</v>
      </c>
      <c r="X26" s="199">
        <f t="shared" si="21"/>
        <v>6.8041880788195765</v>
      </c>
      <c r="Y26" s="196">
        <f t="shared" si="22"/>
        <v>639368.30517199519</v>
      </c>
      <c r="Z26" s="196">
        <f t="shared" si="23"/>
        <v>525028.60141477641</v>
      </c>
      <c r="AA26" s="201">
        <f t="shared" si="24"/>
        <v>896706.62200800609</v>
      </c>
      <c r="AB26" s="199">
        <f t="shared" si="25"/>
        <v>0.99634069112000678</v>
      </c>
      <c r="AC26" s="217">
        <f t="shared" si="26"/>
        <v>782366.9182507873</v>
      </c>
      <c r="AD26" s="199">
        <f t="shared" si="27"/>
        <v>0.7823669182507873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39">(I28/B28*B27)/B28*B27</f>
        <v>12.251801677870445</v>
      </c>
      <c r="J27" s="220">
        <f t="shared" si="39"/>
        <v>12.241359553665349</v>
      </c>
      <c r="K27" s="220">
        <f t="shared" si="39"/>
        <v>8.1405632868713855</v>
      </c>
      <c r="L27" s="220">
        <f t="shared" si="39"/>
        <v>9.9649574314666047</v>
      </c>
      <c r="M27" s="220">
        <f t="shared" si="39"/>
        <v>8.4718514419458355</v>
      </c>
      <c r="N27" s="220">
        <f t="shared" si="39"/>
        <v>18144996.371034577</v>
      </c>
      <c r="O27" s="220"/>
      <c r="P27" s="196">
        <f t="shared" si="29"/>
        <v>349900.99009900977</v>
      </c>
      <c r="Q27" s="196">
        <f t="shared" si="30"/>
        <v>85021.321439074585</v>
      </c>
      <c r="R27" s="196">
        <f t="shared" si="31"/>
        <v>365282.9266699478</v>
      </c>
      <c r="S27" s="196">
        <f t="shared" si="32"/>
        <v>-13529.406615767264</v>
      </c>
      <c r="T27" s="196">
        <f t="shared" si="33"/>
        <v>-102953.37924043999</v>
      </c>
      <c r="U27" s="214">
        <f t="shared" si="19"/>
        <v>0.64976284601874512</v>
      </c>
      <c r="V27" s="199"/>
      <c r="W27" s="196">
        <f t="shared" si="20"/>
        <v>-116482.78585620725</v>
      </c>
      <c r="X27" s="199">
        <f t="shared" si="21"/>
        <v>6.1398249665132489</v>
      </c>
      <c r="Y27" s="196">
        <f t="shared" si="22"/>
        <v>595602.30267245672</v>
      </c>
      <c r="Z27" s="196">
        <f t="shared" si="23"/>
        <v>479119.51681624947</v>
      </c>
      <c r="AA27" s="201">
        <f t="shared" si="24"/>
        <v>800205.23820803221</v>
      </c>
      <c r="AB27" s="199">
        <f t="shared" si="25"/>
        <v>0.889116931342258</v>
      </c>
      <c r="AC27" s="217">
        <f t="shared" si="26"/>
        <v>683722.45235182496</v>
      </c>
      <c r="AD27" s="199">
        <f t="shared" si="27"/>
        <v>0.68372245235182494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40">(I29/B29*B28)/B29*B28</f>
        <v>9.702235837634392</v>
      </c>
      <c r="J28" s="220">
        <f t="shared" si="40"/>
        <v>10.636172875595822</v>
      </c>
      <c r="K28" s="220">
        <f t="shared" si="40"/>
        <v>5.4968589198386466</v>
      </c>
      <c r="L28" s="220">
        <f t="shared" si="40"/>
        <v>5.9219366943339491</v>
      </c>
      <c r="M28" s="220">
        <f t="shared" si="40"/>
        <v>5.0346227332749107</v>
      </c>
      <c r="N28" s="220">
        <f t="shared" si="40"/>
        <v>19421181.79326776</v>
      </c>
      <c r="O28" s="220"/>
      <c r="P28" s="196">
        <f t="shared" si="29"/>
        <v>287524.75247524743</v>
      </c>
      <c r="Q28" s="196">
        <f t="shared" si="30"/>
        <v>57410.057837466898</v>
      </c>
      <c r="R28" s="196">
        <f t="shared" si="31"/>
        <v>366043.93276717688</v>
      </c>
      <c r="S28" s="196">
        <f t="shared" si="32"/>
        <v>-15252.445809999626</v>
      </c>
      <c r="T28" s="196">
        <f t="shared" si="33"/>
        <v>-103382.35165394182</v>
      </c>
      <c r="U28" s="214">
        <f t="shared" si="19"/>
        <v>0.56590280942474058</v>
      </c>
      <c r="V28" s="199"/>
      <c r="W28" s="196">
        <f t="shared" si="20"/>
        <v>-118634.79746394145</v>
      </c>
      <c r="X28" s="199">
        <f t="shared" si="21"/>
        <v>5.5090808027136706</v>
      </c>
      <c r="Y28" s="196">
        <f t="shared" si="22"/>
        <v>552669.502189163</v>
      </c>
      <c r="Z28" s="196">
        <f t="shared" si="23"/>
        <v>434034.70472522161</v>
      </c>
      <c r="AA28" s="201">
        <f t="shared" si="24"/>
        <v>710978.7430798912</v>
      </c>
      <c r="AB28" s="199">
        <f t="shared" si="25"/>
        <v>0.78997638119987912</v>
      </c>
      <c r="AC28" s="217">
        <f t="shared" si="26"/>
        <v>592343.94561594981</v>
      </c>
      <c r="AD28" s="199">
        <f t="shared" si="27"/>
        <v>0.59234394561594983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21" t="s">
        <v>118</v>
      </c>
      <c r="B29" s="222">
        <v>64.0625</v>
      </c>
      <c r="C29" s="223">
        <v>74.78125</v>
      </c>
      <c r="D29" s="223">
        <v>54.25</v>
      </c>
      <c r="E29" s="223">
        <v>58.375</v>
      </c>
      <c r="F29" s="223">
        <v>49.849513999999999</v>
      </c>
      <c r="G29" s="223">
        <v>1087788500</v>
      </c>
      <c r="H29" s="223"/>
      <c r="I29" s="223">
        <f t="shared" ref="I29:N29" si="41">(I30/B30*B29)/B30*B29</f>
        <v>6.1732420033094408</v>
      </c>
      <c r="J29" s="223">
        <f t="shared" si="41"/>
        <v>8.4046701479816388</v>
      </c>
      <c r="K29" s="223">
        <f t="shared" si="41"/>
        <v>4.4198072139246296</v>
      </c>
      <c r="L29" s="223">
        <f t="shared" si="41"/>
        <v>5.0868847620939075</v>
      </c>
      <c r="M29" s="223">
        <f t="shared" si="41"/>
        <v>4.3246881887926092</v>
      </c>
      <c r="N29" s="223">
        <f t="shared" si="41"/>
        <v>26219249.433839429</v>
      </c>
      <c r="O29" s="223"/>
      <c r="P29" s="196">
        <f t="shared" si="29"/>
        <v>257821.78217821775</v>
      </c>
      <c r="Q29" s="196">
        <f t="shared" si="30"/>
        <v>46161.160670522484</v>
      </c>
      <c r="R29" s="196">
        <f t="shared" si="31"/>
        <v>366806.5242937752</v>
      </c>
      <c r="S29" s="196">
        <f t="shared" si="32"/>
        <v>-16982.664334207959</v>
      </c>
      <c r="T29" s="196">
        <f t="shared" si="33"/>
        <v>-103813.11145249991</v>
      </c>
      <c r="U29" s="214">
        <f t="shared" si="19"/>
        <v>0.5219880762451975</v>
      </c>
      <c r="V29" s="199">
        <f>(E29-B20)/B20</f>
        <v>-0.45571095571095571</v>
      </c>
      <c r="W29" s="196">
        <f t="shared" si="20"/>
        <v>-120795.77578670788</v>
      </c>
      <c r="X29" s="199">
        <f t="shared" si="21"/>
        <v>5.170944947403747</v>
      </c>
      <c r="Y29" s="196">
        <f t="shared" si="22"/>
        <v>532609.51084677665</v>
      </c>
      <c r="Z29" s="196">
        <f t="shared" si="23"/>
        <v>411813.73506006878</v>
      </c>
      <c r="AA29" s="201">
        <f t="shared" si="24"/>
        <v>670789.46714251547</v>
      </c>
      <c r="AB29" s="199">
        <f t="shared" si="25"/>
        <v>0.74532163015835051</v>
      </c>
      <c r="AC29" s="217">
        <f t="shared" si="26"/>
        <v>549993.69135580759</v>
      </c>
      <c r="AD29" s="199">
        <f t="shared" si="27"/>
        <v>0.54999369135580756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42">(I31/B31*B30)/B31*B30</f>
        <v>5.1587532263210818</v>
      </c>
      <c r="J30" s="220">
        <f t="shared" si="42"/>
        <v>7.1813405432486812</v>
      </c>
      <c r="K30" s="220">
        <f t="shared" si="42"/>
        <v>4.0852304288910037</v>
      </c>
      <c r="L30" s="220">
        <f t="shared" si="42"/>
        <v>6.1719173049681055</v>
      </c>
      <c r="M30" s="220">
        <f t="shared" si="42"/>
        <v>5.2471432701196896</v>
      </c>
      <c r="N30" s="220">
        <f t="shared" si="42"/>
        <v>31791045.076041669</v>
      </c>
      <c r="O30" s="220"/>
      <c r="P30" s="196">
        <f t="shared" si="29"/>
        <v>247871.28712871281</v>
      </c>
      <c r="Q30" s="196">
        <f>(Q29+$S$3)*K30/K29</f>
        <v>61152.800043050534</v>
      </c>
      <c r="R30" s="196">
        <f>R29*(1+($S$5)/2/12)-$S$3</f>
        <v>347570.70455272059</v>
      </c>
      <c r="S30" s="196">
        <f t="shared" si="32"/>
        <v>-18720.092102267161</v>
      </c>
      <c r="T30" s="196">
        <f t="shared" si="33"/>
        <v>-104245.666083552</v>
      </c>
      <c r="U30" s="214">
        <f t="shared" si="19"/>
        <v>0.5637828564594296</v>
      </c>
      <c r="V30" s="224"/>
      <c r="W30" s="196">
        <f t="shared" si="20"/>
        <v>-122965.75818581917</v>
      </c>
      <c r="X30" s="199">
        <f t="shared" si="21"/>
        <v>4.8423398551459655</v>
      </c>
      <c r="Y30" s="196">
        <f t="shared" si="22"/>
        <v>507177.77736071072</v>
      </c>
      <c r="Z30" s="196">
        <f t="shared" si="23"/>
        <v>384212.01917489158</v>
      </c>
      <c r="AA30" s="201">
        <f t="shared" si="24"/>
        <v>656594.79172448395</v>
      </c>
      <c r="AB30" s="199">
        <f t="shared" si="25"/>
        <v>0.72954976858275999</v>
      </c>
      <c r="AC30" s="217">
        <f t="shared" si="26"/>
        <v>533629.03353866469</v>
      </c>
      <c r="AD30" s="199">
        <f t="shared" si="27"/>
        <v>0.53362903353866464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43">(I32/B32*B31)/B32*B31</f>
        <v>6.2675538003311679</v>
      </c>
      <c r="J31" s="220">
        <f t="shared" si="43"/>
        <v>6.4695685936164242</v>
      </c>
      <c r="K31" s="220">
        <f t="shared" si="43"/>
        <v>3.2976793782225098</v>
      </c>
      <c r="L31" s="220">
        <f t="shared" si="43"/>
        <v>3.3610158764355345</v>
      </c>
      <c r="M31" s="220">
        <f t="shared" si="43"/>
        <v>2.857415401286314</v>
      </c>
      <c r="N31" s="220">
        <f t="shared" si="43"/>
        <v>32757177.345817205</v>
      </c>
      <c r="O31" s="220"/>
      <c r="P31" s="196">
        <f t="shared" si="29"/>
        <v>222700.99485148507</v>
      </c>
      <c r="Q31" s="196">
        <f t="shared" ref="Q31:Q41" si="44">Q30*K31/K30</f>
        <v>49363.758332054866</v>
      </c>
      <c r="R31" s="196">
        <f t="shared" ref="R31:R41" si="45">R30*(1+$S$5/2/12)</f>
        <v>348294.81018720544</v>
      </c>
      <c r="S31" s="196">
        <f t="shared" si="32"/>
        <v>-20464.759152693274</v>
      </c>
      <c r="T31" s="196">
        <f t="shared" si="33"/>
        <v>-104680.0230255668</v>
      </c>
      <c r="U31" s="214">
        <f t="shared" si="19"/>
        <v>0.5181325967945134</v>
      </c>
      <c r="V31" s="224"/>
      <c r="W31" s="196">
        <f t="shared" si="20"/>
        <v>-125144.78217826007</v>
      </c>
      <c r="X31" s="199">
        <f t="shared" si="21"/>
        <v>4.5626816803703942</v>
      </c>
      <c r="Y31" s="196">
        <f t="shared" si="22"/>
        <v>490253.71417575679</v>
      </c>
      <c r="Z31" s="196">
        <f t="shared" si="23"/>
        <v>365108.93199749675</v>
      </c>
      <c r="AA31" s="201">
        <f t="shared" si="24"/>
        <v>620359.5633707454</v>
      </c>
      <c r="AB31" s="199">
        <f t="shared" si="25"/>
        <v>0.68928840374527267</v>
      </c>
      <c r="AC31" s="217">
        <f t="shared" si="26"/>
        <v>495214.78119248524</v>
      </c>
      <c r="AD31" s="199">
        <f t="shared" si="27"/>
        <v>0.49521478119248524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46">(I33/B33*B32)/B33*B32</f>
        <v>3.318537089585254</v>
      </c>
      <c r="J32" s="220">
        <f t="shared" si="46"/>
        <v>3.8571417900018385</v>
      </c>
      <c r="K32" s="220">
        <f t="shared" si="46"/>
        <v>2.1685579619553317</v>
      </c>
      <c r="L32" s="220">
        <f t="shared" si="46"/>
        <v>2.2880298671091976</v>
      </c>
      <c r="M32" s="220">
        <f t="shared" si="46"/>
        <v>1.945201850568623</v>
      </c>
      <c r="N32" s="220">
        <f t="shared" si="46"/>
        <v>65927808.56297981</v>
      </c>
      <c r="O32" s="220"/>
      <c r="P32" s="196">
        <f t="shared" si="29"/>
        <v>180594.05940594056</v>
      </c>
      <c r="Q32" s="196">
        <f t="shared" si="44"/>
        <v>32461.667398580368</v>
      </c>
      <c r="R32" s="196">
        <f t="shared" si="45"/>
        <v>349020.42437509546</v>
      </c>
      <c r="S32" s="196">
        <f t="shared" si="32"/>
        <v>-22216.69564916283</v>
      </c>
      <c r="T32" s="196">
        <f t="shared" si="33"/>
        <v>-105116.18978817333</v>
      </c>
      <c r="U32" s="214">
        <f t="shared" si="19"/>
        <v>0.43680450360300743</v>
      </c>
      <c r="V32" s="224"/>
      <c r="W32" s="196">
        <f t="shared" si="20"/>
        <v>-127332.88543733617</v>
      </c>
      <c r="X32" s="199">
        <f t="shared" si="21"/>
        <v>4.1592906809739505</v>
      </c>
      <c r="Y32" s="196">
        <f t="shared" si="22"/>
        <v>461475.44898425002</v>
      </c>
      <c r="Z32" s="196">
        <f t="shared" si="23"/>
        <v>334142.56354691391</v>
      </c>
      <c r="AA32" s="201">
        <f t="shared" si="24"/>
        <v>562076.15117961634</v>
      </c>
      <c r="AB32" s="199">
        <f t="shared" si="25"/>
        <v>0.62452905686624038</v>
      </c>
      <c r="AC32" s="217">
        <f t="shared" si="26"/>
        <v>434743.26574228017</v>
      </c>
      <c r="AD32" s="199">
        <f t="shared" si="27"/>
        <v>0.43474326574228017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47">(I34/B34*B33)/B34*B33</f>
        <v>2.3078768762972368</v>
      </c>
      <c r="J33" s="220">
        <f t="shared" si="47"/>
        <v>3.6736023117181134</v>
      </c>
      <c r="K33" s="220">
        <f t="shared" si="47"/>
        <v>1.6954396850934277</v>
      </c>
      <c r="L33" s="220">
        <f t="shared" si="47"/>
        <v>3.1793735761832864</v>
      </c>
      <c r="M33" s="220">
        <f t="shared" si="47"/>
        <v>2.702990182556873</v>
      </c>
      <c r="N33" s="220">
        <f t="shared" si="47"/>
        <v>59864179.293959774</v>
      </c>
      <c r="O33" s="220"/>
      <c r="P33" s="196">
        <f t="shared" si="29"/>
        <v>159683.15881188115</v>
      </c>
      <c r="Q33" s="196">
        <f t="shared" si="44"/>
        <v>25379.445750313931</v>
      </c>
      <c r="R33" s="196">
        <f t="shared" si="45"/>
        <v>349747.55025921029</v>
      </c>
      <c r="S33" s="196">
        <f t="shared" si="32"/>
        <v>-23975.931881034343</v>
      </c>
      <c r="T33" s="196">
        <f t="shared" si="33"/>
        <v>-105554.17391229072</v>
      </c>
      <c r="U33" s="214">
        <f t="shared" si="19"/>
        <v>0.39348925673033275</v>
      </c>
      <c r="V33" s="224"/>
      <c r="W33" s="196">
        <f t="shared" si="20"/>
        <v>-129530.10579332506</v>
      </c>
      <c r="X33" s="199">
        <f t="shared" si="21"/>
        <v>3.9329135566670974</v>
      </c>
      <c r="Y33" s="196">
        <f t="shared" si="22"/>
        <v>447535.85941715864</v>
      </c>
      <c r="Z33" s="196">
        <f t="shared" si="23"/>
        <v>318005.75362383359</v>
      </c>
      <c r="AA33" s="201">
        <f t="shared" si="24"/>
        <v>534810.15482140542</v>
      </c>
      <c r="AB33" s="199">
        <f t="shared" si="25"/>
        <v>0.59423350535711716</v>
      </c>
      <c r="AC33" s="217">
        <f t="shared" si="26"/>
        <v>405280.04902808036</v>
      </c>
      <c r="AD33" s="199">
        <f t="shared" si="27"/>
        <v>0.40528004902808035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48">(I35/B35*B34)/B35*B34</f>
        <v>3.2106244372440709</v>
      </c>
      <c r="J34" s="220">
        <f t="shared" si="48"/>
        <v>4.0560785185759087</v>
      </c>
      <c r="K34" s="220">
        <f t="shared" si="48"/>
        <v>2.8221624228758042</v>
      </c>
      <c r="L34" s="220">
        <f t="shared" si="48"/>
        <v>2.9867296166010573</v>
      </c>
      <c r="M34" s="220">
        <f t="shared" si="48"/>
        <v>2.5392115695797575</v>
      </c>
      <c r="N34" s="220">
        <f t="shared" si="48"/>
        <v>43100954.663098991</v>
      </c>
      <c r="O34" s="220"/>
      <c r="P34" s="196">
        <f t="shared" si="29"/>
        <v>206019.79247524749</v>
      </c>
      <c r="Q34" s="196">
        <f t="shared" si="44"/>
        <v>42245.630286756023</v>
      </c>
      <c r="R34" s="196">
        <f t="shared" si="45"/>
        <v>350476.19098891702</v>
      </c>
      <c r="S34" s="196">
        <f t="shared" si="32"/>
        <v>-25742.498263871988</v>
      </c>
      <c r="T34" s="196">
        <f t="shared" si="33"/>
        <v>-105993.9829702586</v>
      </c>
      <c r="U34" s="214">
        <f t="shared" si="19"/>
        <v>0.48520270910986585</v>
      </c>
      <c r="V34" s="224"/>
      <c r="W34" s="196">
        <f t="shared" si="20"/>
        <v>-131736.4812341306</v>
      </c>
      <c r="X34" s="199">
        <f t="shared" si="21"/>
        <v>4.2243118857495814</v>
      </c>
      <c r="Y34" s="196">
        <f t="shared" si="22"/>
        <v>480670.99808203359</v>
      </c>
      <c r="Z34" s="196">
        <f t="shared" si="23"/>
        <v>348934.51684790303</v>
      </c>
      <c r="AA34" s="201">
        <f t="shared" si="24"/>
        <v>598741.61375092051</v>
      </c>
      <c r="AB34" s="199">
        <f t="shared" si="25"/>
        <v>0.665268459723245</v>
      </c>
      <c r="AC34" s="217">
        <f t="shared" si="26"/>
        <v>467005.13251678995</v>
      </c>
      <c r="AD34" s="199">
        <f t="shared" si="27"/>
        <v>0.46700513251678993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49">(I36/B36*B35)/B36*B35</f>
        <v>3.1195475418998355</v>
      </c>
      <c r="J35" s="220">
        <f t="shared" si="49"/>
        <v>3.6810369408271484</v>
      </c>
      <c r="K35" s="220">
        <f t="shared" si="49"/>
        <v>2.556596832697529</v>
      </c>
      <c r="L35" s="220">
        <f t="shared" si="49"/>
        <v>3.1176727803351558</v>
      </c>
      <c r="M35" s="220">
        <f t="shared" si="49"/>
        <v>2.6505346032294184</v>
      </c>
      <c r="N35" s="220">
        <f t="shared" si="49"/>
        <v>41167556.878658712</v>
      </c>
      <c r="O35" s="220"/>
      <c r="P35" s="196">
        <f t="shared" si="29"/>
        <v>196087.11920792077</v>
      </c>
      <c r="Q35" s="196">
        <f t="shared" si="44"/>
        <v>38270.31488725348</v>
      </c>
      <c r="R35" s="196">
        <f t="shared" si="45"/>
        <v>351206.34972014395</v>
      </c>
      <c r="S35" s="196">
        <f t="shared" si="32"/>
        <v>-27516.425339971454</v>
      </c>
      <c r="T35" s="196">
        <f t="shared" si="33"/>
        <v>-106435.62456596801</v>
      </c>
      <c r="U35" s="214">
        <f t="shared" si="19"/>
        <v>0.46558164373842525</v>
      </c>
      <c r="V35" s="224"/>
      <c r="W35" s="196">
        <f t="shared" si="20"/>
        <v>-133952.04990593946</v>
      </c>
      <c r="X35" s="199">
        <f t="shared" si="21"/>
        <v>4.0857416464501419</v>
      </c>
      <c r="Y35" s="196">
        <f t="shared" si="22"/>
        <v>474419.07917688275</v>
      </c>
      <c r="Z35" s="196">
        <f t="shared" si="23"/>
        <v>340467.02927094331</v>
      </c>
      <c r="AA35" s="201">
        <f t="shared" si="24"/>
        <v>585563.78381531825</v>
      </c>
      <c r="AB35" s="199">
        <f t="shared" si="25"/>
        <v>0.65062642646146474</v>
      </c>
      <c r="AC35" s="217">
        <f t="shared" si="26"/>
        <v>451611.73390937882</v>
      </c>
      <c r="AD35" s="199">
        <f t="shared" si="27"/>
        <v>0.45161173390937881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50">(I37/B37*B36)/B37*B36</f>
        <v>3.1346361577005708</v>
      </c>
      <c r="J36" s="220">
        <f t="shared" si="50"/>
        <v>3.2468892243229437</v>
      </c>
      <c r="K36" s="220">
        <f t="shared" si="50"/>
        <v>2.3206516347412136</v>
      </c>
      <c r="L36" s="220">
        <f t="shared" si="50"/>
        <v>2.6032690223544126</v>
      </c>
      <c r="M36" s="220">
        <f t="shared" si="50"/>
        <v>2.2132073147446865</v>
      </c>
      <c r="N36" s="220">
        <f t="shared" si="50"/>
        <v>31822148.171625137</v>
      </c>
      <c r="O36" s="220"/>
      <c r="P36" s="196">
        <f t="shared" si="29"/>
        <v>186819.80673267323</v>
      </c>
      <c r="Q36" s="196">
        <f t="shared" si="44"/>
        <v>34738.394286226961</v>
      </c>
      <c r="R36" s="196">
        <f t="shared" si="45"/>
        <v>351938.02961539431</v>
      </c>
      <c r="S36" s="196">
        <f t="shared" si="32"/>
        <v>-29297.743778888002</v>
      </c>
      <c r="T36" s="196">
        <f t="shared" si="33"/>
        <v>-106879.10633499287</v>
      </c>
      <c r="U36" s="214">
        <f t="shared" si="19"/>
        <v>0.44690197008210447</v>
      </c>
      <c r="V36" s="224"/>
      <c r="W36" s="196">
        <f t="shared" si="20"/>
        <v>-136176.85011388088</v>
      </c>
      <c r="X36" s="199">
        <f t="shared" si="21"/>
        <v>3.9563100181676947</v>
      </c>
      <c r="Y36" s="196">
        <f t="shared" si="22"/>
        <v>468634.37314364978</v>
      </c>
      <c r="Z36" s="196">
        <f t="shared" si="23"/>
        <v>332457.5230297689</v>
      </c>
      <c r="AA36" s="201">
        <f t="shared" si="24"/>
        <v>573496.23063429445</v>
      </c>
      <c r="AB36" s="199">
        <f t="shared" si="25"/>
        <v>0.63721803403810495</v>
      </c>
      <c r="AC36" s="217">
        <f t="shared" si="26"/>
        <v>437319.38052041357</v>
      </c>
      <c r="AD36" s="199">
        <f t="shared" si="27"/>
        <v>0.43731938052041358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51">(I38/B38*B37)/B38*B37</f>
        <v>2.7336079114470806</v>
      </c>
      <c r="J37" s="220">
        <f t="shared" si="51"/>
        <v>2.9096488941485852</v>
      </c>
      <c r="K37" s="220">
        <f t="shared" si="51"/>
        <v>1.9193577633320886</v>
      </c>
      <c r="L37" s="220">
        <f t="shared" si="51"/>
        <v>2.0029586018066512</v>
      </c>
      <c r="M37" s="220">
        <f t="shared" si="51"/>
        <v>1.7028426231785325</v>
      </c>
      <c r="N37" s="220">
        <f t="shared" si="51"/>
        <v>38223732.247405671</v>
      </c>
      <c r="O37" s="220"/>
      <c r="P37" s="196">
        <f t="shared" si="29"/>
        <v>169900.99009900985</v>
      </c>
      <c r="Q37" s="196">
        <f t="shared" si="44"/>
        <v>28731.329494181518</v>
      </c>
      <c r="R37" s="196">
        <f t="shared" si="45"/>
        <v>352671.23384375975</v>
      </c>
      <c r="S37" s="196">
        <f t="shared" si="32"/>
        <v>-31086.484377966703</v>
      </c>
      <c r="T37" s="196">
        <f t="shared" si="33"/>
        <v>-107324.435944722</v>
      </c>
      <c r="U37" s="214">
        <f t="shared" si="19"/>
        <v>0.41241099875002879</v>
      </c>
      <c r="V37" s="224"/>
      <c r="W37" s="196">
        <f t="shared" si="20"/>
        <v>-138410.9203226887</v>
      </c>
      <c r="X37" s="199">
        <f t="shared" si="21"/>
        <v>3.7755129633157138</v>
      </c>
      <c r="Y37" s="196">
        <f t="shared" si="22"/>
        <v>457495.07755931624</v>
      </c>
      <c r="Z37" s="196">
        <f t="shared" si="23"/>
        <v>319084.15723662754</v>
      </c>
      <c r="AA37" s="201">
        <f t="shared" si="24"/>
        <v>551303.55343695113</v>
      </c>
      <c r="AB37" s="199">
        <f t="shared" si="25"/>
        <v>0.61255950381883462</v>
      </c>
      <c r="AC37" s="217">
        <f t="shared" si="26"/>
        <v>412892.63311426237</v>
      </c>
      <c r="AD37" s="199">
        <f t="shared" si="27"/>
        <v>0.41289263311426239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52">(I39/B39*B38)/B39*B38</f>
        <v>2.0050682283278793</v>
      </c>
      <c r="J38" s="220">
        <f t="shared" si="52"/>
        <v>2.113478180473372</v>
      </c>
      <c r="K38" s="220">
        <f t="shared" si="52"/>
        <v>1.1110706651956979</v>
      </c>
      <c r="L38" s="220">
        <f t="shared" si="52"/>
        <v>1.2537036041912</v>
      </c>
      <c r="M38" s="220">
        <f t="shared" si="52"/>
        <v>1.0658537301937967</v>
      </c>
      <c r="N38" s="220">
        <f t="shared" si="52"/>
        <v>37569101.883014224</v>
      </c>
      <c r="O38" s="220"/>
      <c r="P38" s="196">
        <f t="shared" si="29"/>
        <v>129267.33148514849</v>
      </c>
      <c r="Q38" s="196">
        <f t="shared" si="44"/>
        <v>16631.88488509725</v>
      </c>
      <c r="R38" s="196">
        <f t="shared" si="45"/>
        <v>353405.96558093431</v>
      </c>
      <c r="S38" s="196">
        <f t="shared" si="32"/>
        <v>-32882.678062874897</v>
      </c>
      <c r="T38" s="196">
        <f t="shared" si="33"/>
        <v>-107771.62109449168</v>
      </c>
      <c r="U38" s="214">
        <f t="shared" si="19"/>
        <v>0.32551454927867063</v>
      </c>
      <c r="V38" s="224"/>
      <c r="W38" s="196">
        <f t="shared" si="20"/>
        <v>-140654.29915736656</v>
      </c>
      <c r="X38" s="199">
        <f t="shared" si="21"/>
        <v>3.4316284675099711</v>
      </c>
      <c r="Y38" s="196">
        <f t="shared" si="22"/>
        <v>429756.85899730085</v>
      </c>
      <c r="Z38" s="196">
        <f t="shared" si="23"/>
        <v>289102.55983993429</v>
      </c>
      <c r="AA38" s="201">
        <f t="shared" si="24"/>
        <v>499305.18195118004</v>
      </c>
      <c r="AB38" s="199">
        <f t="shared" si="25"/>
        <v>0.55478353550131121</v>
      </c>
      <c r="AC38" s="217">
        <f t="shared" si="26"/>
        <v>358650.88279381348</v>
      </c>
      <c r="AD38" s="199">
        <f t="shared" si="27"/>
        <v>0.35865088279381346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53">(I40/B40*B39)/B40*B39</f>
        <v>1.2519793681177185</v>
      </c>
      <c r="J39" s="220">
        <f t="shared" si="53"/>
        <v>2.064172968790615</v>
      </c>
      <c r="K39" s="220">
        <f t="shared" si="53"/>
        <v>1.1648077201154428</v>
      </c>
      <c r="L39" s="220">
        <f t="shared" si="53"/>
        <v>1.7155270084349152</v>
      </c>
      <c r="M39" s="220">
        <f t="shared" si="53"/>
        <v>1.4584797566423404</v>
      </c>
      <c r="N39" s="220">
        <f t="shared" si="53"/>
        <v>103394600.85456975</v>
      </c>
      <c r="O39" s="220"/>
      <c r="P39" s="196">
        <f t="shared" si="29"/>
        <v>132356.43564356433</v>
      </c>
      <c r="Q39" s="196">
        <f t="shared" si="44"/>
        <v>17436.287826769665</v>
      </c>
      <c r="R39" s="196">
        <f t="shared" si="45"/>
        <v>354142.22800922795</v>
      </c>
      <c r="S39" s="196">
        <f t="shared" si="32"/>
        <v>-34686.355888136874</v>
      </c>
      <c r="T39" s="196">
        <f t="shared" si="33"/>
        <v>-108220.66951571874</v>
      </c>
      <c r="U39" s="214">
        <f t="shared" si="19"/>
        <v>0.33184642344436777</v>
      </c>
      <c r="V39" s="224"/>
      <c r="W39" s="196">
        <f t="shared" si="20"/>
        <v>-142907.0254038556</v>
      </c>
      <c r="X39" s="199">
        <f t="shared" si="21"/>
        <v>3.4043019388161349</v>
      </c>
      <c r="Y39" s="196">
        <f t="shared" si="22"/>
        <v>432626.04383935384</v>
      </c>
      <c r="Z39" s="196">
        <f t="shared" si="23"/>
        <v>289719.01843549823</v>
      </c>
      <c r="AA39" s="201">
        <f t="shared" si="24"/>
        <v>503934.95147956198</v>
      </c>
      <c r="AB39" s="199">
        <f t="shared" si="25"/>
        <v>0.55992772386617995</v>
      </c>
      <c r="AC39" s="217">
        <f t="shared" si="26"/>
        <v>361027.92607570637</v>
      </c>
      <c r="AD39" s="199">
        <f t="shared" si="27"/>
        <v>0.36102792607570638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54">(I41/B41*B40)/B41*B40</f>
        <v>1.7841517791571107</v>
      </c>
      <c r="J40" s="220">
        <f t="shared" si="54"/>
        <v>2.5227091487008293</v>
      </c>
      <c r="K40" s="220">
        <f t="shared" si="54"/>
        <v>1.7136538702265207</v>
      </c>
      <c r="L40" s="220">
        <f t="shared" si="54"/>
        <v>2.3468457141588761</v>
      </c>
      <c r="M40" s="220">
        <f t="shared" si="54"/>
        <v>1.9952035121744349</v>
      </c>
      <c r="N40" s="220">
        <f t="shared" si="54"/>
        <v>65636094.338875048</v>
      </c>
      <c r="O40" s="220"/>
      <c r="P40" s="196">
        <f t="shared" si="29"/>
        <v>160538.60910891084</v>
      </c>
      <c r="Q40" s="196">
        <f t="shared" si="44"/>
        <v>25652.098282595569</v>
      </c>
      <c r="R40" s="196">
        <f t="shared" si="45"/>
        <v>354880.02431758057</v>
      </c>
      <c r="S40" s="196">
        <f t="shared" si="32"/>
        <v>-36497.549037670775</v>
      </c>
      <c r="T40" s="196">
        <f t="shared" si="33"/>
        <v>-108671.58897203422</v>
      </c>
      <c r="U40" s="214">
        <f t="shared" si="19"/>
        <v>0.39152516160863371</v>
      </c>
      <c r="V40" s="224"/>
      <c r="W40" s="196">
        <f t="shared" si="20"/>
        <v>-145169.138009705</v>
      </c>
      <c r="X40" s="199">
        <f t="shared" si="21"/>
        <v>3.5504697519939405</v>
      </c>
      <c r="Y40" s="196">
        <f t="shared" si="22"/>
        <v>453061.84972111491</v>
      </c>
      <c r="Z40" s="196">
        <f t="shared" si="23"/>
        <v>307892.71171140991</v>
      </c>
      <c r="AA40" s="201">
        <f t="shared" si="24"/>
        <v>541070.73170908703</v>
      </c>
      <c r="AB40" s="199">
        <f t="shared" si="25"/>
        <v>0.60118970189898557</v>
      </c>
      <c r="AC40" s="217">
        <f t="shared" si="26"/>
        <v>395901.59369938204</v>
      </c>
      <c r="AD40" s="199">
        <f t="shared" si="27"/>
        <v>0.39590159369938205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21" t="s">
        <v>130</v>
      </c>
      <c r="B41" s="222">
        <v>39.290000999999997</v>
      </c>
      <c r="C41" s="223">
        <v>43.240001999999997</v>
      </c>
      <c r="D41" s="223">
        <v>38.439999</v>
      </c>
      <c r="E41" s="223">
        <v>38.909999999999997</v>
      </c>
      <c r="F41" s="223">
        <v>33.227325</v>
      </c>
      <c r="G41" s="223">
        <v>1277765400</v>
      </c>
      <c r="H41" s="223"/>
      <c r="I41" s="223">
        <f t="shared" ref="I41:N41" si="55">(I42/B42*B41)/B42*B41</f>
        <v>2.3220395724725336</v>
      </c>
      <c r="J41" s="223">
        <f t="shared" si="55"/>
        <v>2.8100020958084437</v>
      </c>
      <c r="K41" s="223">
        <f t="shared" si="55"/>
        <v>2.2190678264639789</v>
      </c>
      <c r="L41" s="223">
        <f t="shared" si="55"/>
        <v>2.2600631473224988</v>
      </c>
      <c r="M41" s="223">
        <f t="shared" si="55"/>
        <v>1.9214261708848299</v>
      </c>
      <c r="N41" s="223">
        <f t="shared" si="55"/>
        <v>36177085.528843805</v>
      </c>
      <c r="O41" s="223"/>
      <c r="P41" s="196">
        <f t="shared" si="29"/>
        <v>182685.14376237622</v>
      </c>
      <c r="Q41" s="196">
        <f t="shared" si="44"/>
        <v>33217.761748278375</v>
      </c>
      <c r="R41" s="196">
        <f t="shared" si="45"/>
        <v>355619.35770157556</v>
      </c>
      <c r="S41" s="196">
        <f t="shared" si="32"/>
        <v>-38316.288825327734</v>
      </c>
      <c r="T41" s="196">
        <f t="shared" si="33"/>
        <v>-109124.38725941769</v>
      </c>
      <c r="U41" s="214">
        <f t="shared" si="19"/>
        <v>0.43588969895722857</v>
      </c>
      <c r="V41" s="199">
        <f>(E41-B30)/B30</f>
        <v>-0.33558164354322312</v>
      </c>
      <c r="W41" s="196">
        <f t="shared" si="20"/>
        <v>-147440.67608474544</v>
      </c>
      <c r="X41" s="199">
        <f t="shared" si="21"/>
        <v>3.650990457711595</v>
      </c>
      <c r="Y41" s="196">
        <f t="shared" si="22"/>
        <v>469274.18402717588</v>
      </c>
      <c r="Z41" s="196">
        <f t="shared" si="23"/>
        <v>321833.50794243044</v>
      </c>
      <c r="AA41" s="201">
        <f t="shared" si="24"/>
        <v>571522.26321223017</v>
      </c>
      <c r="AB41" s="199">
        <f t="shared" si="25"/>
        <v>0.63502473690247796</v>
      </c>
      <c r="AC41" s="217">
        <f t="shared" si="26"/>
        <v>424081.58712748473</v>
      </c>
      <c r="AD41" s="199">
        <f t="shared" si="27"/>
        <v>0.42408158712748473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56">(I43/B43*B42)/B43*B42</f>
        <v>2.3552533900144046</v>
      </c>
      <c r="J42" s="220">
        <f t="shared" si="56"/>
        <v>2.7274348818909746</v>
      </c>
      <c r="K42" s="220">
        <f t="shared" si="56"/>
        <v>2.0392890093129181</v>
      </c>
      <c r="L42" s="220">
        <f t="shared" si="56"/>
        <v>2.2138342610542381</v>
      </c>
      <c r="M42" s="220">
        <f t="shared" si="56"/>
        <v>1.8821222869700243</v>
      </c>
      <c r="N42" s="220">
        <f t="shared" si="56"/>
        <v>55275047.544902094</v>
      </c>
      <c r="O42" s="220"/>
      <c r="P42" s="196">
        <f t="shared" si="29"/>
        <v>175128.70336633662</v>
      </c>
      <c r="Q42" s="196">
        <f>(Q41+$S$3)*K42/K41</f>
        <v>48906.299906313012</v>
      </c>
      <c r="R42" s="196">
        <f>R41*(1+($S$5)/2/12)-$S$3</f>
        <v>336360.2313634539</v>
      </c>
      <c r="S42" s="196">
        <f t="shared" si="32"/>
        <v>-40142.606695433264</v>
      </c>
      <c r="T42" s="196">
        <f t="shared" si="33"/>
        <v>-109579.07220633193</v>
      </c>
      <c r="U42" s="214">
        <f t="shared" si="19"/>
        <v>0.48705143496839154</v>
      </c>
      <c r="V42" s="224"/>
      <c r="W42" s="196">
        <f t="shared" si="20"/>
        <v>-149721.6789017652</v>
      </c>
      <c r="X42" s="199">
        <f t="shared" si="21"/>
        <v>3.4162650224179401</v>
      </c>
      <c r="Y42" s="196">
        <f t="shared" si="22"/>
        <v>445495.91446535132</v>
      </c>
      <c r="Z42" s="196">
        <f t="shared" si="23"/>
        <v>295774.23556358612</v>
      </c>
      <c r="AA42" s="201">
        <f t="shared" si="24"/>
        <v>560395.2346361035</v>
      </c>
      <c r="AB42" s="199">
        <f t="shared" si="25"/>
        <v>0.62266137181789283</v>
      </c>
      <c r="AC42" s="217">
        <f t="shared" si="26"/>
        <v>410673.5557343383</v>
      </c>
      <c r="AD42" s="199">
        <f t="shared" si="27"/>
        <v>0.41067355573433828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57">(I44/B44*B43)/B44*B43</f>
        <v>2.2180331414273895</v>
      </c>
      <c r="J43" s="220">
        <f t="shared" si="57"/>
        <v>2.2718924481142273</v>
      </c>
      <c r="K43" s="220">
        <f t="shared" si="57"/>
        <v>1.6443617868302376</v>
      </c>
      <c r="L43" s="220">
        <f t="shared" si="57"/>
        <v>1.7034028787857249</v>
      </c>
      <c r="M43" s="220">
        <f t="shared" si="57"/>
        <v>1.4481717459306191</v>
      </c>
      <c r="N43" s="220">
        <f t="shared" si="57"/>
        <v>56548658.368513592</v>
      </c>
      <c r="O43" s="220"/>
      <c r="P43" s="196">
        <f t="shared" si="29"/>
        <v>157259.40594059406</v>
      </c>
      <c r="Q43" s="196">
        <f t="shared" ref="Q43:Q53" si="58">Q42*K43/K42</f>
        <v>39435.141529201646</v>
      </c>
      <c r="R43" s="196">
        <f t="shared" ref="R43:R53" si="59">R42*(1+$S$5/2/12)</f>
        <v>337060.98184546112</v>
      </c>
      <c r="S43" s="196">
        <f t="shared" si="32"/>
        <v>-41976.534223330898</v>
      </c>
      <c r="T43" s="196">
        <f t="shared" si="33"/>
        <v>-110035.6516738583</v>
      </c>
      <c r="U43" s="214">
        <f t="shared" si="19"/>
        <v>0.44239296087840607</v>
      </c>
      <c r="V43" s="224"/>
      <c r="W43" s="196">
        <f t="shared" si="20"/>
        <v>-152012.18589718919</v>
      </c>
      <c r="X43" s="199">
        <f t="shared" si="21"/>
        <v>3.2518471125754367</v>
      </c>
      <c r="Y43" s="196">
        <f t="shared" si="22"/>
        <v>433660.12673005852</v>
      </c>
      <c r="Z43" s="196">
        <f t="shared" si="23"/>
        <v>281647.94083286932</v>
      </c>
      <c r="AA43" s="201">
        <f t="shared" si="24"/>
        <v>533755.52931525686</v>
      </c>
      <c r="AB43" s="199">
        <f t="shared" si="25"/>
        <v>0.59306169923917429</v>
      </c>
      <c r="AC43" s="217">
        <f t="shared" si="26"/>
        <v>381743.34341806767</v>
      </c>
      <c r="AD43" s="199">
        <f t="shared" si="27"/>
        <v>0.38174334341806765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60">(I45/B45*B44)/B45*B44</f>
        <v>1.7542318988794035</v>
      </c>
      <c r="J44" s="220">
        <f t="shared" si="60"/>
        <v>2.3082653795857855</v>
      </c>
      <c r="K44" s="220">
        <f t="shared" si="60"/>
        <v>1.7452507922901814</v>
      </c>
      <c r="L44" s="220">
        <f t="shared" si="60"/>
        <v>1.9411074703622033</v>
      </c>
      <c r="M44" s="220">
        <f t="shared" si="60"/>
        <v>1.6502597976986062</v>
      </c>
      <c r="N44" s="220">
        <f t="shared" si="60"/>
        <v>53349071.493659355</v>
      </c>
      <c r="O44" s="220"/>
      <c r="P44" s="196">
        <f t="shared" si="29"/>
        <v>162011.8811881188</v>
      </c>
      <c r="Q44" s="196">
        <f t="shared" si="58"/>
        <v>41854.66516500846</v>
      </c>
      <c r="R44" s="196">
        <f t="shared" si="59"/>
        <v>337763.19222430588</v>
      </c>
      <c r="S44" s="196">
        <f t="shared" si="32"/>
        <v>-43818.103115928105</v>
      </c>
      <c r="T44" s="196">
        <f t="shared" si="33"/>
        <v>-110494.13355583271</v>
      </c>
      <c r="U44" s="214">
        <f t="shared" si="19"/>
        <v>0.453670088654127</v>
      </c>
      <c r="V44" s="224"/>
      <c r="W44" s="196">
        <f t="shared" si="20"/>
        <v>-154312.23667176082</v>
      </c>
      <c r="X44" s="199">
        <f t="shared" si="21"/>
        <v>3.2387261321051386</v>
      </c>
      <c r="Y44" s="196">
        <f t="shared" si="22"/>
        <v>437660.98136701679</v>
      </c>
      <c r="Z44" s="196">
        <f t="shared" si="23"/>
        <v>283348.74469525594</v>
      </c>
      <c r="AA44" s="201">
        <f t="shared" si="24"/>
        <v>541629.73857743316</v>
      </c>
      <c r="AB44" s="199">
        <f t="shared" si="25"/>
        <v>0.60181082064159241</v>
      </c>
      <c r="AC44" s="217">
        <f t="shared" si="26"/>
        <v>387317.50190567231</v>
      </c>
      <c r="AD44" s="199">
        <f t="shared" si="27"/>
        <v>0.38731750190567232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61">(I46/B46*B45)/B46*B45</f>
        <v>1.92784257029297</v>
      </c>
      <c r="J45" s="220">
        <f t="shared" si="61"/>
        <v>2.0463881509431006</v>
      </c>
      <c r="K45" s="220">
        <f t="shared" si="61"/>
        <v>1.4025246817978576</v>
      </c>
      <c r="L45" s="220">
        <f t="shared" si="61"/>
        <v>1.5029282794732308</v>
      </c>
      <c r="M45" s="220">
        <f t="shared" si="61"/>
        <v>1.2777356207972501</v>
      </c>
      <c r="N45" s="220">
        <f t="shared" si="61"/>
        <v>68505428.518623084</v>
      </c>
      <c r="O45" s="220"/>
      <c r="P45" s="196">
        <f t="shared" si="29"/>
        <v>145235.63881188119</v>
      </c>
      <c r="Q45" s="196">
        <f t="shared" si="58"/>
        <v>33635.395670142178</v>
      </c>
      <c r="R45" s="196">
        <f t="shared" si="59"/>
        <v>338466.86554143991</v>
      </c>
      <c r="S45" s="196">
        <f t="shared" si="32"/>
        <v>-45667.345212244465</v>
      </c>
      <c r="T45" s="196">
        <f t="shared" si="33"/>
        <v>-110954.52577898202</v>
      </c>
      <c r="U45" s="214">
        <f t="shared" si="19"/>
        <v>0.41076911268733168</v>
      </c>
      <c r="V45" s="224"/>
      <c r="W45" s="196">
        <f t="shared" si="20"/>
        <v>-156621.87099122649</v>
      </c>
      <c r="X45" s="199">
        <f t="shared" si="21"/>
        <v>3.0883458439876303</v>
      </c>
      <c r="Y45" s="196">
        <f t="shared" si="22"/>
        <v>426593.13808809913</v>
      </c>
      <c r="Z45" s="196">
        <f t="shared" si="23"/>
        <v>269971.26709687262</v>
      </c>
      <c r="AA45" s="201">
        <f t="shared" si="24"/>
        <v>517337.9000234633</v>
      </c>
      <c r="AB45" s="199">
        <f t="shared" si="25"/>
        <v>0.57481988891495928</v>
      </c>
      <c r="AC45" s="217">
        <f t="shared" si="26"/>
        <v>360716.02903223678</v>
      </c>
      <c r="AD45" s="199">
        <f t="shared" si="27"/>
        <v>0.36071602903223676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62">(I47/B47*B46)/B47*B46</f>
        <v>1.5086957390327489</v>
      </c>
      <c r="J46" s="220">
        <f t="shared" si="62"/>
        <v>1.6997654349667259</v>
      </c>
      <c r="K46" s="220">
        <f t="shared" si="62"/>
        <v>1.2129753871625057</v>
      </c>
      <c r="L46" s="220">
        <f t="shared" si="62"/>
        <v>1.3470942975241711</v>
      </c>
      <c r="M46" s="220">
        <f t="shared" si="62"/>
        <v>1.1452507828967309</v>
      </c>
      <c r="N46" s="220">
        <f t="shared" si="62"/>
        <v>97321154.666748717</v>
      </c>
      <c r="O46" s="220"/>
      <c r="P46" s="196">
        <f t="shared" si="29"/>
        <v>135065.34653465348</v>
      </c>
      <c r="Q46" s="196">
        <f t="shared" si="58"/>
        <v>29089.617897530177</v>
      </c>
      <c r="R46" s="196">
        <f t="shared" si="59"/>
        <v>339172.00484465127</v>
      </c>
      <c r="S46" s="196">
        <f t="shared" si="32"/>
        <v>-47524.292483962148</v>
      </c>
      <c r="T46" s="196">
        <f t="shared" si="33"/>
        <v>-111416.83630306111</v>
      </c>
      <c r="U46" s="214">
        <f t="shared" si="19"/>
        <v>0.38393448816653286</v>
      </c>
      <c r="V46" s="224"/>
      <c r="W46" s="196">
        <f t="shared" si="20"/>
        <v>-158941.12878702325</v>
      </c>
      <c r="X46" s="199">
        <f t="shared" si="21"/>
        <v>2.9837296047819684</v>
      </c>
      <c r="Y46" s="196">
        <f t="shared" si="22"/>
        <v>420150.86722512264</v>
      </c>
      <c r="Z46" s="196">
        <f t="shared" si="23"/>
        <v>261209.73843809939</v>
      </c>
      <c r="AA46" s="201">
        <f t="shared" si="24"/>
        <v>503326.96927683492</v>
      </c>
      <c r="AB46" s="199">
        <f t="shared" si="25"/>
        <v>0.55925218808537214</v>
      </c>
      <c r="AC46" s="217">
        <f t="shared" si="26"/>
        <v>344385.84048981167</v>
      </c>
      <c r="AD46" s="199">
        <f t="shared" si="27"/>
        <v>0.34438584048981169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63">(I48/B48*B47)/B48*B47</f>
        <v>1.3537798525282523</v>
      </c>
      <c r="J47" s="220">
        <f t="shared" si="63"/>
        <v>1.3752637351249168</v>
      </c>
      <c r="K47" s="220">
        <f t="shared" si="63"/>
        <v>0.89336185804559065</v>
      </c>
      <c r="L47" s="220">
        <f t="shared" si="63"/>
        <v>1.0169020592616014</v>
      </c>
      <c r="M47" s="220">
        <f t="shared" si="63"/>
        <v>0.86453438854173847</v>
      </c>
      <c r="N47" s="220">
        <f t="shared" si="63"/>
        <v>113468555.54657687</v>
      </c>
      <c r="O47" s="220"/>
      <c r="P47" s="196">
        <f t="shared" si="29"/>
        <v>115912.86653465347</v>
      </c>
      <c r="Q47" s="196">
        <f t="shared" si="58"/>
        <v>21424.635132594161</v>
      </c>
      <c r="R47" s="196">
        <f t="shared" si="59"/>
        <v>339878.61318807764</v>
      </c>
      <c r="S47" s="196">
        <f t="shared" si="32"/>
        <v>-49388.977035978656</v>
      </c>
      <c r="T47" s="196">
        <f t="shared" si="33"/>
        <v>-111881.07312099052</v>
      </c>
      <c r="U47" s="214">
        <f t="shared" si="19"/>
        <v>0.33268393890674197</v>
      </c>
      <c r="V47" s="224"/>
      <c r="W47" s="196">
        <f t="shared" si="20"/>
        <v>-161270.05015696917</v>
      </c>
      <c r="X47" s="199">
        <f t="shared" si="21"/>
        <v>2.8262624044520051</v>
      </c>
      <c r="Y47" s="196">
        <f t="shared" si="22"/>
        <v>407422.47523481189</v>
      </c>
      <c r="Z47" s="196">
        <f t="shared" si="23"/>
        <v>246152.42507784272</v>
      </c>
      <c r="AA47" s="201">
        <f t="shared" si="24"/>
        <v>477216.11485532526</v>
      </c>
      <c r="AB47" s="199">
        <f t="shared" si="25"/>
        <v>0.5302401276170281</v>
      </c>
      <c r="AC47" s="217">
        <f t="shared" si="26"/>
        <v>315946.06469835609</v>
      </c>
      <c r="AD47" s="199">
        <f t="shared" si="27"/>
        <v>0.31594606469835607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64">(I49/B49*B48)/B49*B48</f>
        <v>1.0144938131396639</v>
      </c>
      <c r="J48" s="220">
        <f t="shared" si="64"/>
        <v>1.0594104468518692</v>
      </c>
      <c r="K48" s="220">
        <f t="shared" si="64"/>
        <v>0.70326388277402418</v>
      </c>
      <c r="L48" s="220">
        <f t="shared" si="64"/>
        <v>0.84913135685667018</v>
      </c>
      <c r="M48" s="220">
        <f t="shared" si="64"/>
        <v>0.72190078962005411</v>
      </c>
      <c r="N48" s="220">
        <f t="shared" si="64"/>
        <v>157731692.73123178</v>
      </c>
      <c r="O48" s="220"/>
      <c r="P48" s="196">
        <f t="shared" si="29"/>
        <v>102843.5596039604</v>
      </c>
      <c r="Q48" s="196">
        <f t="shared" si="58"/>
        <v>16865.698881892517</v>
      </c>
      <c r="R48" s="196">
        <f t="shared" si="59"/>
        <v>340586.69363221951</v>
      </c>
      <c r="S48" s="196">
        <f t="shared" si="32"/>
        <v>-51261.4311069619</v>
      </c>
      <c r="T48" s="196">
        <f t="shared" si="33"/>
        <v>-112347.24425899464</v>
      </c>
      <c r="U48" s="214">
        <f t="shared" si="19"/>
        <v>0.29671118492198262</v>
      </c>
      <c r="V48" s="224"/>
      <c r="W48" s="196">
        <f t="shared" si="20"/>
        <v>-163608.67536595656</v>
      </c>
      <c r="X48" s="199">
        <f t="shared" si="21"/>
        <v>2.7103101485561458</v>
      </c>
      <c r="Y48" s="196">
        <f t="shared" si="22"/>
        <v>398953.71760970296</v>
      </c>
      <c r="Z48" s="196">
        <f t="shared" si="23"/>
        <v>235345.0422437464</v>
      </c>
      <c r="AA48" s="201">
        <f t="shared" si="24"/>
        <v>460295.95211807243</v>
      </c>
      <c r="AB48" s="199">
        <f t="shared" si="25"/>
        <v>0.5114399467978582</v>
      </c>
      <c r="AC48" s="217">
        <f t="shared" si="26"/>
        <v>296687.27675211587</v>
      </c>
      <c r="AD48" s="199">
        <f t="shared" si="27"/>
        <v>0.29668727675211587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65">(I50/B50*B49)/B50*B49</f>
        <v>0.84774837557194616</v>
      </c>
      <c r="J49" s="220">
        <f t="shared" si="65"/>
        <v>1.0324505069013352</v>
      </c>
      <c r="K49" s="220">
        <f t="shared" si="65"/>
        <v>0.68133862145356472</v>
      </c>
      <c r="L49" s="220">
        <f t="shared" si="65"/>
        <v>0.82369066800189694</v>
      </c>
      <c r="M49" s="220">
        <f t="shared" si="65"/>
        <v>0.70027280584477869</v>
      </c>
      <c r="N49" s="220">
        <f t="shared" si="65"/>
        <v>92557678.512669355</v>
      </c>
      <c r="O49" s="220"/>
      <c r="P49" s="196">
        <f t="shared" si="29"/>
        <v>101227.71801980198</v>
      </c>
      <c r="Q49" s="196">
        <f t="shared" si="58"/>
        <v>16339.886502790867</v>
      </c>
      <c r="R49" s="196">
        <f t="shared" si="59"/>
        <v>341296.24924395332</v>
      </c>
      <c r="S49" s="196">
        <f t="shared" si="32"/>
        <v>-53141.687069907573</v>
      </c>
      <c r="T49" s="196">
        <f t="shared" si="33"/>
        <v>-112815.35777674045</v>
      </c>
      <c r="U49" s="214">
        <f t="shared" si="19"/>
        <v>0.29182401256105722</v>
      </c>
      <c r="V49" s="224"/>
      <c r="W49" s="196">
        <f t="shared" si="20"/>
        <v>-165957.04484664803</v>
      </c>
      <c r="X49" s="199">
        <f t="shared" si="21"/>
        <v>2.6664970304374114</v>
      </c>
      <c r="Y49" s="196">
        <f t="shared" si="22"/>
        <v>398503.80188805657</v>
      </c>
      <c r="Z49" s="196">
        <f t="shared" si="23"/>
        <v>232546.75704140856</v>
      </c>
      <c r="AA49" s="201">
        <f t="shared" si="24"/>
        <v>458863.85376654618</v>
      </c>
      <c r="AB49" s="199">
        <f t="shared" si="25"/>
        <v>0.50984872640727352</v>
      </c>
      <c r="AC49" s="217">
        <f t="shared" si="26"/>
        <v>292906.80891989818</v>
      </c>
      <c r="AD49" s="199">
        <f t="shared" si="27"/>
        <v>0.29290680891989818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66">(I51/B51*B50)/B51*B50</f>
        <v>0.79987865061285246</v>
      </c>
      <c r="J50" s="220">
        <f t="shared" si="66"/>
        <v>0.89111378948389153</v>
      </c>
      <c r="K50" s="220">
        <f t="shared" si="66"/>
        <v>0.63050387230133143</v>
      </c>
      <c r="L50" s="220">
        <f t="shared" si="66"/>
        <v>0.64088125966805487</v>
      </c>
      <c r="M50" s="220">
        <f t="shared" si="66"/>
        <v>0.54485459759003274</v>
      </c>
      <c r="N50" s="220">
        <f t="shared" si="66"/>
        <v>61726076.104879983</v>
      </c>
      <c r="O50" s="220"/>
      <c r="P50" s="196">
        <f t="shared" si="29"/>
        <v>97378.217821782164</v>
      </c>
      <c r="Q50" s="196">
        <f t="shared" si="58"/>
        <v>15120.765781623959</v>
      </c>
      <c r="R50" s="196">
        <f t="shared" si="59"/>
        <v>342007.28309654491</v>
      </c>
      <c r="S50" s="196">
        <f t="shared" si="32"/>
        <v>-55029.777432698851</v>
      </c>
      <c r="T50" s="196">
        <f t="shared" si="33"/>
        <v>-113285.42176747687</v>
      </c>
      <c r="U50" s="214">
        <f t="shared" si="19"/>
        <v>0.28078765626631091</v>
      </c>
      <c r="V50" s="224"/>
      <c r="W50" s="196">
        <f t="shared" si="20"/>
        <v>-168315.19920017573</v>
      </c>
      <c r="X50" s="199">
        <f t="shared" si="21"/>
        <v>2.6104921183960927</v>
      </c>
      <c r="Y50" s="196">
        <f t="shared" si="22"/>
        <v>396491.74424793059</v>
      </c>
      <c r="Z50" s="196">
        <f t="shared" si="23"/>
        <v>228176.54504775483</v>
      </c>
      <c r="AA50" s="201">
        <f t="shared" si="24"/>
        <v>454506.26669995103</v>
      </c>
      <c r="AB50" s="199">
        <f t="shared" si="25"/>
        <v>0.50500696299994563</v>
      </c>
      <c r="AC50" s="217">
        <f t="shared" si="26"/>
        <v>286191.06749977526</v>
      </c>
      <c r="AD50" s="199">
        <f t="shared" si="27"/>
        <v>0.28619106749977524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67">(I52/B52*B51)/B52*B51</f>
        <v>0.65767843637689771</v>
      </c>
      <c r="J51" s="220">
        <f t="shared" si="67"/>
        <v>0.94233195133502712</v>
      </c>
      <c r="K51" s="220">
        <f t="shared" si="67"/>
        <v>0.58637807291272181</v>
      </c>
      <c r="L51" s="220">
        <f t="shared" si="67"/>
        <v>0.8997069383042311</v>
      </c>
      <c r="M51" s="220">
        <f t="shared" si="67"/>
        <v>0.7648988933673635</v>
      </c>
      <c r="N51" s="220">
        <f t="shared" si="67"/>
        <v>100448599.80337055</v>
      </c>
      <c r="O51" s="220"/>
      <c r="P51" s="196">
        <f t="shared" si="29"/>
        <v>93908.910891089108</v>
      </c>
      <c r="Q51" s="196">
        <f t="shared" si="58"/>
        <v>14062.539326889017</v>
      </c>
      <c r="R51" s="196">
        <f t="shared" si="59"/>
        <v>342719.79826966277</v>
      </c>
      <c r="S51" s="196">
        <f t="shared" si="32"/>
        <v>-56925.734838668424</v>
      </c>
      <c r="T51" s="196">
        <f t="shared" si="33"/>
        <v>-113757.44435817469</v>
      </c>
      <c r="U51" s="214">
        <f t="shared" si="19"/>
        <v>0.27077071044616396</v>
      </c>
      <c r="V51" s="224"/>
      <c r="W51" s="196">
        <f t="shared" si="20"/>
        <v>-170683.17919684312</v>
      </c>
      <c r="X51" s="199">
        <f t="shared" si="21"/>
        <v>2.558123836310799</v>
      </c>
      <c r="Y51" s="196">
        <f t="shared" si="22"/>
        <v>394747.24396263866</v>
      </c>
      <c r="Z51" s="196">
        <f t="shared" si="23"/>
        <v>224064.06476579554</v>
      </c>
      <c r="AA51" s="201">
        <f t="shared" si="24"/>
        <v>450691.24848764087</v>
      </c>
      <c r="AB51" s="199">
        <f t="shared" si="25"/>
        <v>0.50076805387515655</v>
      </c>
      <c r="AC51" s="217">
        <f t="shared" si="26"/>
        <v>280008.06929079775</v>
      </c>
      <c r="AD51" s="199">
        <f t="shared" si="27"/>
        <v>0.28000806929079775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68">(I53/B53*B52)/B53*B52</f>
        <v>0.89333969298024163</v>
      </c>
      <c r="J52" s="220">
        <f t="shared" si="68"/>
        <v>1.202821434480061</v>
      </c>
      <c r="K52" s="220">
        <f t="shared" si="68"/>
        <v>0.87514161677887048</v>
      </c>
      <c r="L52" s="220">
        <f t="shared" si="68"/>
        <v>1.1470557668212018</v>
      </c>
      <c r="M52" s="220">
        <f t="shared" si="68"/>
        <v>0.97518570440348995</v>
      </c>
      <c r="N52" s="220">
        <f t="shared" si="68"/>
        <v>61793203.366638675</v>
      </c>
      <c r="O52" s="220"/>
      <c r="P52" s="196">
        <f t="shared" si="29"/>
        <v>114724.74772277227</v>
      </c>
      <c r="Q52" s="196">
        <f t="shared" si="58"/>
        <v>20987.676673206486</v>
      </c>
      <c r="R52" s="196">
        <f t="shared" si="59"/>
        <v>343433.7978493913</v>
      </c>
      <c r="S52" s="196">
        <f t="shared" si="32"/>
        <v>-58829.59206716287</v>
      </c>
      <c r="T52" s="196">
        <f t="shared" si="33"/>
        <v>-114231.43370966708</v>
      </c>
      <c r="U52" s="214">
        <f t="shared" si="19"/>
        <v>0.32704025158511918</v>
      </c>
      <c r="V52" s="224"/>
      <c r="W52" s="196">
        <f t="shared" si="20"/>
        <v>-173061.02577682995</v>
      </c>
      <c r="X52" s="199">
        <f t="shared" si="21"/>
        <v>2.6473814281153043</v>
      </c>
      <c r="Y52" s="196">
        <f t="shared" si="22"/>
        <v>410003.76934135624</v>
      </c>
      <c r="Z52" s="196">
        <f t="shared" si="23"/>
        <v>236942.74356452632</v>
      </c>
      <c r="AA52" s="201">
        <f t="shared" si="24"/>
        <v>479146.22224537004</v>
      </c>
      <c r="AB52" s="199">
        <f t="shared" si="25"/>
        <v>0.53238469138374445</v>
      </c>
      <c r="AC52" s="217">
        <f t="shared" si="26"/>
        <v>306085.19646854012</v>
      </c>
      <c r="AD52" s="199">
        <f t="shared" si="27"/>
        <v>0.3060851964685401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21" t="s">
        <v>142</v>
      </c>
      <c r="B53" s="222">
        <v>28.42</v>
      </c>
      <c r="C53" s="223">
        <v>28.790001</v>
      </c>
      <c r="D53" s="223">
        <v>24.280000999999999</v>
      </c>
      <c r="E53" s="223">
        <v>24.370000999999998</v>
      </c>
      <c r="F53" s="223">
        <v>20.810835000000001</v>
      </c>
      <c r="G53" s="223">
        <v>1397055800</v>
      </c>
      <c r="H53" s="223"/>
      <c r="I53" s="223">
        <f t="shared" ref="I53:N53" si="69">(I54/B54*B53)/B54*B53</f>
        <v>1.2149367925328893</v>
      </c>
      <c r="J53" s="223">
        <f t="shared" si="69"/>
        <v>1.2457147104865949</v>
      </c>
      <c r="K53" s="223">
        <f t="shared" si="69"/>
        <v>0.88532197046007244</v>
      </c>
      <c r="L53" s="223">
        <f t="shared" si="69"/>
        <v>0.88656219104665057</v>
      </c>
      <c r="M53" s="223">
        <f t="shared" si="69"/>
        <v>0.75372332413237975</v>
      </c>
      <c r="N53" s="223">
        <f t="shared" si="69"/>
        <v>43247283.593907505</v>
      </c>
      <c r="O53" s="223"/>
      <c r="P53" s="196">
        <f t="shared" si="29"/>
        <v>115390.10376237622</v>
      </c>
      <c r="Q53" s="196">
        <f t="shared" si="58"/>
        <v>21231.822269054592</v>
      </c>
      <c r="R53" s="196">
        <f t="shared" si="59"/>
        <v>344149.28492824425</v>
      </c>
      <c r="S53" s="196">
        <f t="shared" si="32"/>
        <v>-60741.382034109381</v>
      </c>
      <c r="T53" s="196">
        <f t="shared" si="33"/>
        <v>-114707.39801679068</v>
      </c>
      <c r="U53" s="214">
        <f t="shared" si="19"/>
        <v>0.32833444412237378</v>
      </c>
      <c r="V53" s="199">
        <f>(E53-B42)/B42</f>
        <v>-0.38412936568107159</v>
      </c>
      <c r="W53" s="196">
        <f t="shared" si="20"/>
        <v>-175448.78005090007</v>
      </c>
      <c r="X53" s="199">
        <f t="shared" si="21"/>
        <v>2.6192224793885823</v>
      </c>
      <c r="Y53" s="196">
        <f t="shared" si="22"/>
        <v>411156.38616477785</v>
      </c>
      <c r="Z53" s="196">
        <f t="shared" si="23"/>
        <v>235707.60611387779</v>
      </c>
      <c r="AA53" s="201">
        <f t="shared" si="24"/>
        <v>480771.21095967502</v>
      </c>
      <c r="AB53" s="199">
        <f t="shared" si="25"/>
        <v>0.53419023439963886</v>
      </c>
      <c r="AC53" s="217">
        <f t="shared" si="26"/>
        <v>305322.43090877496</v>
      </c>
      <c r="AD53" s="199">
        <f t="shared" si="27"/>
        <v>0.30532243090877498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70">(I55/B55*B54)/B55*B54</f>
        <v>0.91918395478258419</v>
      </c>
      <c r="J54" s="220">
        <f t="shared" si="70"/>
        <v>1.1341030549341009</v>
      </c>
      <c r="K54" s="220">
        <f t="shared" si="70"/>
        <v>0.86574135094446392</v>
      </c>
      <c r="L54" s="220">
        <f t="shared" si="70"/>
        <v>0.89166259974330142</v>
      </c>
      <c r="M54" s="220">
        <f t="shared" si="70"/>
        <v>0.75806003803830158</v>
      </c>
      <c r="N54" s="220">
        <f t="shared" si="70"/>
        <v>50789763.980028301</v>
      </c>
      <c r="O54" s="220"/>
      <c r="P54" s="196">
        <f t="shared" si="29"/>
        <v>114106.93069306931</v>
      </c>
      <c r="Q54" s="196">
        <f>(Q53+$S$3)*K54/K53</f>
        <v>40319.900221795338</v>
      </c>
      <c r="R54" s="196">
        <f>R53*(1+($S$5)/2/12)-$S$3</f>
        <v>324866.26260517811</v>
      </c>
      <c r="S54" s="196">
        <f t="shared" si="32"/>
        <v>-62661.137792584836</v>
      </c>
      <c r="T54" s="196">
        <f t="shared" si="33"/>
        <v>-115185.34550852732</v>
      </c>
      <c r="U54" s="214">
        <f t="shared" si="19"/>
        <v>0.40632075398039547</v>
      </c>
      <c r="V54" s="224"/>
      <c r="W54" s="196">
        <f t="shared" si="20"/>
        <v>-177846.48330111214</v>
      </c>
      <c r="X54" s="199">
        <f t="shared" si="21"/>
        <v>2.4682703034111801</v>
      </c>
      <c r="Y54" s="196">
        <f t="shared" si="22"/>
        <v>391746.46358611947</v>
      </c>
      <c r="Z54" s="196">
        <f t="shared" si="23"/>
        <v>213899.98028500733</v>
      </c>
      <c r="AA54" s="201">
        <f t="shared" si="24"/>
        <v>479293.09352004278</v>
      </c>
      <c r="AB54" s="199">
        <f t="shared" si="25"/>
        <v>0.53254788168893641</v>
      </c>
      <c r="AC54" s="217">
        <f t="shared" si="26"/>
        <v>301446.61021893064</v>
      </c>
      <c r="AD54" s="199">
        <f t="shared" si="27"/>
        <v>0.30144661021893066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71">(I56/B56*B55)/B56*B55</f>
        <v>0.90437066916389108</v>
      </c>
      <c r="J55" s="220">
        <f t="shared" si="71"/>
        <v>0.96733344109184427</v>
      </c>
      <c r="K55" s="220">
        <f t="shared" si="71"/>
        <v>0.81669694972967943</v>
      </c>
      <c r="L55" s="220">
        <f t="shared" si="71"/>
        <v>0.94497296898946137</v>
      </c>
      <c r="M55" s="220">
        <f t="shared" si="71"/>
        <v>0.80338244291338334</v>
      </c>
      <c r="N55" s="220">
        <f t="shared" si="71"/>
        <v>36112397.128785402</v>
      </c>
      <c r="O55" s="220"/>
      <c r="P55" s="196">
        <f t="shared" si="29"/>
        <v>110827.72277227724</v>
      </c>
      <c r="Q55" s="196">
        <f t="shared" ref="Q55:Q65" si="72">Q54*K55/K54</f>
        <v>38035.770716764157</v>
      </c>
      <c r="R55" s="196">
        <f t="shared" ref="R55:R65" si="73">R54*(1+$S$5/2/12)</f>
        <v>325543.06731893891</v>
      </c>
      <c r="S55" s="196">
        <f t="shared" si="32"/>
        <v>-64588.892533387268</v>
      </c>
      <c r="T55" s="196">
        <f t="shared" si="33"/>
        <v>-115665.28444814618</v>
      </c>
      <c r="U55" s="214">
        <f t="shared" si="19"/>
        <v>0.39396433280241766</v>
      </c>
      <c r="V55" s="224"/>
      <c r="W55" s="196">
        <f t="shared" si="20"/>
        <v>-180254.17698153344</v>
      </c>
      <c r="X55" s="199">
        <f t="shared" si="21"/>
        <v>2.4208636792695306</v>
      </c>
      <c r="Y55" s="196">
        <f t="shared" si="22"/>
        <v>390100.75056677544</v>
      </c>
      <c r="Z55" s="196">
        <f t="shared" si="23"/>
        <v>209846.57358524197</v>
      </c>
      <c r="AA55" s="201">
        <f t="shared" si="24"/>
        <v>474406.56080798031</v>
      </c>
      <c r="AB55" s="199">
        <f t="shared" si="25"/>
        <v>0.52711840089775586</v>
      </c>
      <c r="AC55" s="217">
        <f t="shared" si="26"/>
        <v>294152.38382644684</v>
      </c>
      <c r="AD55" s="199">
        <f t="shared" si="27"/>
        <v>0.29415238382644682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74">(I57/B57*B56)/B57*B56</f>
        <v>0.96054125154504233</v>
      </c>
      <c r="J56" s="220">
        <f t="shared" si="74"/>
        <v>1.1266839013998924</v>
      </c>
      <c r="K56" s="220">
        <f t="shared" si="74"/>
        <v>0.83217908258085727</v>
      </c>
      <c r="L56" s="220">
        <f t="shared" si="74"/>
        <v>0.95174559850556362</v>
      </c>
      <c r="M56" s="220">
        <f t="shared" si="74"/>
        <v>0.80914008278771776</v>
      </c>
      <c r="N56" s="220">
        <f t="shared" si="74"/>
        <v>61849571.665769793</v>
      </c>
      <c r="O56" s="220"/>
      <c r="P56" s="196">
        <f t="shared" si="29"/>
        <v>111873.27207920793</v>
      </c>
      <c r="Q56" s="196">
        <f t="shared" si="72"/>
        <v>38756.815230924265</v>
      </c>
      <c r="R56" s="196">
        <f t="shared" si="73"/>
        <v>326221.28204252006</v>
      </c>
      <c r="S56" s="196">
        <f t="shared" si="32"/>
        <v>-66524.679585609716</v>
      </c>
      <c r="T56" s="196">
        <f t="shared" si="33"/>
        <v>-116147.22313334679</v>
      </c>
      <c r="U56" s="214">
        <f t="shared" si="19"/>
        <v>0.39716128486357904</v>
      </c>
      <c r="V56" s="224"/>
      <c r="W56" s="196">
        <f t="shared" si="20"/>
        <v>-182671.90271895652</v>
      </c>
      <c r="X56" s="199">
        <f t="shared" si="21"/>
        <v>2.398259106085642</v>
      </c>
      <c r="Y56" s="196">
        <f t="shared" si="22"/>
        <v>391483.72121626476</v>
      </c>
      <c r="Z56" s="196">
        <f t="shared" si="23"/>
        <v>208811.81849730827</v>
      </c>
      <c r="AA56" s="201">
        <f t="shared" si="24"/>
        <v>476851.36935265223</v>
      </c>
      <c r="AB56" s="199">
        <f t="shared" si="25"/>
        <v>0.52983485483628023</v>
      </c>
      <c r="AC56" s="217">
        <f t="shared" si="26"/>
        <v>294179.46663369576</v>
      </c>
      <c r="AD56" s="199">
        <f t="shared" si="27"/>
        <v>0.29417946663369576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75">(I58/B58*B57)/B58*B57</f>
        <v>0.97350858360616532</v>
      </c>
      <c r="J57" s="220">
        <f t="shared" si="75"/>
        <v>1.183342698731072</v>
      </c>
      <c r="K57" s="220">
        <f t="shared" si="75"/>
        <v>0.95747315486090434</v>
      </c>
      <c r="L57" s="220">
        <f t="shared" si="75"/>
        <v>1.1248195119518052</v>
      </c>
      <c r="M57" s="220">
        <f t="shared" si="75"/>
        <v>0.95628112391919795</v>
      </c>
      <c r="N57" s="220">
        <f t="shared" si="75"/>
        <v>44153732.968815655</v>
      </c>
      <c r="O57" s="220"/>
      <c r="P57" s="196">
        <f t="shared" si="29"/>
        <v>120000</v>
      </c>
      <c r="Q57" s="196">
        <f t="shared" si="72"/>
        <v>44592.096735270454</v>
      </c>
      <c r="R57" s="196">
        <f t="shared" si="73"/>
        <v>326900.90971344203</v>
      </c>
      <c r="S57" s="196">
        <f t="shared" si="32"/>
        <v>-68468.532417216426</v>
      </c>
      <c r="T57" s="196">
        <f t="shared" si="33"/>
        <v>-116631.1698964024</v>
      </c>
      <c r="U57" s="214">
        <f t="shared" si="19"/>
        <v>0.42560970497220979</v>
      </c>
      <c r="V57" s="224"/>
      <c r="W57" s="196">
        <f t="shared" si="20"/>
        <v>-185099.70231361882</v>
      </c>
      <c r="X57" s="199">
        <f t="shared" si="21"/>
        <v>2.4143794081108094</v>
      </c>
      <c r="Y57" s="196">
        <f t="shared" si="22"/>
        <v>397824.87332490436</v>
      </c>
      <c r="Z57" s="196">
        <f t="shared" si="23"/>
        <v>212725.17101128551</v>
      </c>
      <c r="AA57" s="201">
        <f t="shared" si="24"/>
        <v>491493.00644871249</v>
      </c>
      <c r="AB57" s="199">
        <f t="shared" si="25"/>
        <v>0.54610334049856946</v>
      </c>
      <c r="AC57" s="217">
        <f t="shared" si="26"/>
        <v>306393.3041350937</v>
      </c>
      <c r="AD57" s="199">
        <f t="shared" si="27"/>
        <v>0.30639330413509369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76">(I59/B59*B58)/B59*B58</f>
        <v>1.1325927642933957</v>
      </c>
      <c r="J58" s="220">
        <f t="shared" si="76"/>
        <v>1.3409287656240214</v>
      </c>
      <c r="K58" s="220">
        <f t="shared" si="76"/>
        <v>1.1102538516784686</v>
      </c>
      <c r="L58" s="220">
        <f t="shared" si="76"/>
        <v>1.3247659214582648</v>
      </c>
      <c r="M58" s="220">
        <f t="shared" si="76"/>
        <v>1.1262689101792855</v>
      </c>
      <c r="N58" s="220">
        <f t="shared" si="76"/>
        <v>51579169.669159129</v>
      </c>
      <c r="O58" s="220"/>
      <c r="P58" s="196">
        <f t="shared" si="29"/>
        <v>129219.80673267326</v>
      </c>
      <c r="Q58" s="196">
        <f t="shared" si="72"/>
        <v>51707.50417743584</v>
      </c>
      <c r="R58" s="196">
        <f t="shared" si="73"/>
        <v>327581.95327534509</v>
      </c>
      <c r="S58" s="196">
        <f t="shared" si="32"/>
        <v>-70420.484635621498</v>
      </c>
      <c r="T58" s="196">
        <f t="shared" si="33"/>
        <v>-117117.13310430407</v>
      </c>
      <c r="U58" s="214">
        <f t="shared" si="19"/>
        <v>0.4574839269844701</v>
      </c>
      <c r="V58" s="224"/>
      <c r="W58" s="196">
        <f t="shared" si="20"/>
        <v>-187537.61773992557</v>
      </c>
      <c r="X58" s="199">
        <f t="shared" si="21"/>
        <v>2.4357873663592353</v>
      </c>
      <c r="Y58" s="196">
        <f t="shared" si="22"/>
        <v>404932.53985720256</v>
      </c>
      <c r="Z58" s="196">
        <f t="shared" si="23"/>
        <v>217394.92211727699</v>
      </c>
      <c r="AA58" s="201">
        <f t="shared" si="24"/>
        <v>508509.26418545417</v>
      </c>
      <c r="AB58" s="199">
        <f t="shared" si="25"/>
        <v>0.56501029353939347</v>
      </c>
      <c r="AC58" s="217">
        <f t="shared" si="26"/>
        <v>320971.6464455286</v>
      </c>
      <c r="AD58" s="199">
        <f t="shared" si="27"/>
        <v>0.32097164644552861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77">(I60/B60*B59)/B60*B59</f>
        <v>1.3610096386206874</v>
      </c>
      <c r="J59" s="220">
        <f t="shared" si="77"/>
        <v>1.4884309474998443</v>
      </c>
      <c r="K59" s="220">
        <f t="shared" si="77"/>
        <v>1.2901358652767789</v>
      </c>
      <c r="L59" s="220">
        <f t="shared" si="77"/>
        <v>1.3390345859943913</v>
      </c>
      <c r="M59" s="220">
        <f t="shared" si="77"/>
        <v>1.1383994874493888</v>
      </c>
      <c r="N59" s="220">
        <f t="shared" si="77"/>
        <v>71772561.186902955</v>
      </c>
      <c r="O59" s="220"/>
      <c r="P59" s="196">
        <f t="shared" si="29"/>
        <v>139295.04475247525</v>
      </c>
      <c r="Q59" s="196">
        <f t="shared" si="72"/>
        <v>60085.092740194421</v>
      </c>
      <c r="R59" s="196">
        <f t="shared" si="73"/>
        <v>328264.41567800211</v>
      </c>
      <c r="S59" s="196">
        <f t="shared" si="32"/>
        <v>-72380.569988269926</v>
      </c>
      <c r="T59" s="196">
        <f t="shared" si="33"/>
        <v>-117605.12115890534</v>
      </c>
      <c r="U59" s="214">
        <f t="shared" si="19"/>
        <v>0.4917424593387919</v>
      </c>
      <c r="V59" s="224"/>
      <c r="W59" s="196">
        <f t="shared" si="20"/>
        <v>-189985.69114717527</v>
      </c>
      <c r="X59" s="199">
        <f t="shared" si="21"/>
        <v>2.4610246045754858</v>
      </c>
      <c r="Y59" s="196">
        <f t="shared" si="22"/>
        <v>412640.37037761469</v>
      </c>
      <c r="Z59" s="196">
        <f t="shared" si="23"/>
        <v>222654.67923043942</v>
      </c>
      <c r="AA59" s="201">
        <f t="shared" si="24"/>
        <v>527644.5531706718</v>
      </c>
      <c r="AB59" s="199">
        <f t="shared" si="25"/>
        <v>0.58627172574519093</v>
      </c>
      <c r="AC59" s="217">
        <f t="shared" si="26"/>
        <v>337658.86202349653</v>
      </c>
      <c r="AD59" s="199">
        <f t="shared" si="27"/>
        <v>0.33765886202349654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78">(I61/B61*B60)/B61*B60</f>
        <v>1.3268397228124118</v>
      </c>
      <c r="J60" s="220">
        <f t="shared" si="78"/>
        <v>1.6119732913379345</v>
      </c>
      <c r="K60" s="220">
        <f t="shared" si="78"/>
        <v>1.2857380156433158</v>
      </c>
      <c r="L60" s="220">
        <f t="shared" si="78"/>
        <v>1.5095667616927704</v>
      </c>
      <c r="M60" s="220">
        <f t="shared" si="78"/>
        <v>1.2833805678412658</v>
      </c>
      <c r="N60" s="220">
        <f t="shared" si="78"/>
        <v>73518145.578434303</v>
      </c>
      <c r="O60" s="220"/>
      <c r="P60" s="196">
        <f t="shared" si="29"/>
        <v>139057.42574257427</v>
      </c>
      <c r="Q60" s="196">
        <f t="shared" si="72"/>
        <v>59880.273069494571</v>
      </c>
      <c r="R60" s="196">
        <f t="shared" si="73"/>
        <v>328948.2998773313</v>
      </c>
      <c r="S60" s="196">
        <f t="shared" si="32"/>
        <v>-74348.822363221057</v>
      </c>
      <c r="T60" s="196">
        <f t="shared" si="33"/>
        <v>-118095.14249706744</v>
      </c>
      <c r="U60" s="214">
        <f t="shared" si="19"/>
        <v>0.49029141239612206</v>
      </c>
      <c r="V60" s="224"/>
      <c r="W60" s="196">
        <f t="shared" si="20"/>
        <v>-192443.96486028848</v>
      </c>
      <c r="X60" s="199">
        <f t="shared" si="21"/>
        <v>2.4319064822826264</v>
      </c>
      <c r="Y60" s="196">
        <f t="shared" si="22"/>
        <v>413130.56590204005</v>
      </c>
      <c r="Z60" s="196">
        <f t="shared" si="23"/>
        <v>220686.60104175156</v>
      </c>
      <c r="AA60" s="201">
        <f t="shared" si="24"/>
        <v>527885.99868940015</v>
      </c>
      <c r="AB60" s="199">
        <f t="shared" si="25"/>
        <v>0.58653999854377792</v>
      </c>
      <c r="AC60" s="217">
        <f t="shared" si="26"/>
        <v>335442.03382911161</v>
      </c>
      <c r="AD60" s="199">
        <f t="shared" si="27"/>
        <v>0.33544203382911159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79">(I62/B62*B61)/B62*B61</f>
        <v>1.5106019564012956</v>
      </c>
      <c r="J61" s="220">
        <f t="shared" si="79"/>
        <v>1.6826240047244119</v>
      </c>
      <c r="K61" s="220">
        <f t="shared" si="79"/>
        <v>1.3452942162421047</v>
      </c>
      <c r="L61" s="220">
        <f t="shared" si="79"/>
        <v>1.6642973597506985</v>
      </c>
      <c r="M61" s="220">
        <f t="shared" si="79"/>
        <v>1.4149266989098002</v>
      </c>
      <c r="N61" s="220">
        <f t="shared" si="79"/>
        <v>44314363.803409547</v>
      </c>
      <c r="O61" s="220"/>
      <c r="P61" s="196">
        <f t="shared" si="29"/>
        <v>142241.58415841585</v>
      </c>
      <c r="Q61" s="196">
        <f t="shared" si="72"/>
        <v>62653.965308074541</v>
      </c>
      <c r="R61" s="196">
        <f t="shared" si="73"/>
        <v>329633.6088354091</v>
      </c>
      <c r="S61" s="196">
        <f t="shared" si="32"/>
        <v>-76325.275789734485</v>
      </c>
      <c r="T61" s="196">
        <f t="shared" si="33"/>
        <v>-118587.20559080523</v>
      </c>
      <c r="U61" s="214">
        <f t="shared" si="19"/>
        <v>0.50053305908422363</v>
      </c>
      <c r="V61" s="224"/>
      <c r="W61" s="196">
        <f t="shared" si="20"/>
        <v>-194912.48138053971</v>
      </c>
      <c r="X61" s="199">
        <f t="shared" si="21"/>
        <v>2.4209593436582124</v>
      </c>
      <c r="Y61" s="196">
        <f t="shared" si="22"/>
        <v>416017.3733928838</v>
      </c>
      <c r="Z61" s="196">
        <f t="shared" si="23"/>
        <v>221104.89201234409</v>
      </c>
      <c r="AA61" s="201">
        <f t="shared" si="24"/>
        <v>534529.15830189944</v>
      </c>
      <c r="AB61" s="199">
        <f t="shared" si="25"/>
        <v>0.59392128700211044</v>
      </c>
      <c r="AC61" s="217">
        <f t="shared" si="26"/>
        <v>339616.67692135973</v>
      </c>
      <c r="AD61" s="199">
        <f t="shared" si="27"/>
        <v>0.33961667692135972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80">(I63/B63*B62)/B63*B62</f>
        <v>1.6870808041433074</v>
      </c>
      <c r="J62" s="220">
        <f t="shared" si="80"/>
        <v>1.826375293465087</v>
      </c>
      <c r="K62" s="220">
        <f t="shared" si="80"/>
        <v>1.5726094971929723</v>
      </c>
      <c r="L62" s="220">
        <f t="shared" si="80"/>
        <v>1.5690041040035096</v>
      </c>
      <c r="M62" s="220">
        <f t="shared" si="80"/>
        <v>1.3339109273468086</v>
      </c>
      <c r="N62" s="220">
        <f t="shared" si="80"/>
        <v>80375367.67242007</v>
      </c>
      <c r="O62" s="220"/>
      <c r="P62" s="196">
        <f t="shared" si="29"/>
        <v>153790.10376237624</v>
      </c>
      <c r="Q62" s="196">
        <f t="shared" si="72"/>
        <v>73240.648544158408</v>
      </c>
      <c r="R62" s="196">
        <f t="shared" si="73"/>
        <v>330320.34552048292</v>
      </c>
      <c r="S62" s="196">
        <f t="shared" si="32"/>
        <v>-78309.964438858384</v>
      </c>
      <c r="T62" s="196">
        <f t="shared" si="33"/>
        <v>-119081.31894743358</v>
      </c>
      <c r="U62" s="214">
        <f t="shared" si="19"/>
        <v>0.53874730312971753</v>
      </c>
      <c r="V62" s="224"/>
      <c r="W62" s="196">
        <f t="shared" si="20"/>
        <v>-197391.28338629197</v>
      </c>
      <c r="X62" s="199">
        <f t="shared" si="21"/>
        <v>2.4525421841219899</v>
      </c>
      <c r="Y62" s="196">
        <f t="shared" si="22"/>
        <v>424760.60433332698</v>
      </c>
      <c r="Z62" s="196">
        <f t="shared" si="23"/>
        <v>227369.32094703501</v>
      </c>
      <c r="AA62" s="201">
        <f t="shared" si="24"/>
        <v>557351.09782701754</v>
      </c>
      <c r="AB62" s="199">
        <f t="shared" si="25"/>
        <v>0.61927899758557503</v>
      </c>
      <c r="AC62" s="217">
        <f t="shared" si="26"/>
        <v>359959.8144407256</v>
      </c>
      <c r="AD62" s="199">
        <f t="shared" si="27"/>
        <v>0.35995981444072561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81">(I64/B64*B63)/B64*B63</f>
        <v>1.5995844046758692</v>
      </c>
      <c r="J63" s="220">
        <f t="shared" si="81"/>
        <v>1.947781491124259</v>
      </c>
      <c r="K63" s="220">
        <f t="shared" si="81"/>
        <v>1.5784462904885865</v>
      </c>
      <c r="L63" s="220">
        <f t="shared" si="81"/>
        <v>1.8475226966264127</v>
      </c>
      <c r="M63" s="220">
        <f t="shared" si="81"/>
        <v>1.5706978542756851</v>
      </c>
      <c r="N63" s="220">
        <f t="shared" si="81"/>
        <v>81051974.738148019</v>
      </c>
      <c r="O63" s="220"/>
      <c r="P63" s="196">
        <f t="shared" si="29"/>
        <v>154075.238019802</v>
      </c>
      <c r="Q63" s="196">
        <f t="shared" si="72"/>
        <v>73512.483686418476</v>
      </c>
      <c r="R63" s="196">
        <f t="shared" si="73"/>
        <v>331008.51290698396</v>
      </c>
      <c r="S63" s="196">
        <f t="shared" si="32"/>
        <v>-80302.922624020299</v>
      </c>
      <c r="T63" s="196">
        <f t="shared" si="33"/>
        <v>-119577.49110971455</v>
      </c>
      <c r="U63" s="214">
        <f t="shared" si="19"/>
        <v>0.53903013793340981</v>
      </c>
      <c r="V63" s="224"/>
      <c r="W63" s="196">
        <f t="shared" si="20"/>
        <v>-199880.41373373487</v>
      </c>
      <c r="X63" s="199">
        <f t="shared" si="21"/>
        <v>2.4268698561579765</v>
      </c>
      <c r="Y63" s="196">
        <f t="shared" si="22"/>
        <v>425620.83900456596</v>
      </c>
      <c r="Z63" s="196">
        <f t="shared" si="23"/>
        <v>225740.4252708311</v>
      </c>
      <c r="AA63" s="201">
        <f t="shared" si="24"/>
        <v>558596.23461320437</v>
      </c>
      <c r="AB63" s="199">
        <f t="shared" si="25"/>
        <v>0.62066248290356041</v>
      </c>
      <c r="AC63" s="217">
        <f t="shared" si="26"/>
        <v>358715.82087946951</v>
      </c>
      <c r="AD63" s="199">
        <f t="shared" si="27"/>
        <v>0.35871582087946952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82">(I65/B65*B64)/B65*B64</f>
        <v>1.8881993408921578</v>
      </c>
      <c r="J64" s="220">
        <f t="shared" si="82"/>
        <v>1.9673080005727799</v>
      </c>
      <c r="K64" s="220">
        <f t="shared" si="82"/>
        <v>1.7085847421844103</v>
      </c>
      <c r="L64" s="220">
        <f t="shared" si="82"/>
        <v>1.8685890253888948</v>
      </c>
      <c r="M64" s="220">
        <f t="shared" si="82"/>
        <v>1.5886079607594772</v>
      </c>
      <c r="N64" s="220">
        <f t="shared" si="82"/>
        <v>49657055.502926335</v>
      </c>
      <c r="O64" s="220"/>
      <c r="P64" s="196">
        <f t="shared" si="29"/>
        <v>160300.99009900991</v>
      </c>
      <c r="Q64" s="196">
        <f t="shared" si="72"/>
        <v>79573.380952871375</v>
      </c>
      <c r="R64" s="196">
        <f t="shared" si="73"/>
        <v>331698.11397554021</v>
      </c>
      <c r="S64" s="196">
        <f t="shared" si="32"/>
        <v>-82304.184801620388</v>
      </c>
      <c r="T64" s="196">
        <f t="shared" si="33"/>
        <v>-120075.73065600503</v>
      </c>
      <c r="U64" s="214">
        <f t="shared" si="19"/>
        <v>0.55889280952603404</v>
      </c>
      <c r="V64" s="224"/>
      <c r="W64" s="196">
        <f t="shared" si="20"/>
        <v>-202379.91545762541</v>
      </c>
      <c r="X64" s="199">
        <f t="shared" si="21"/>
        <v>2.4310668524691894</v>
      </c>
      <c r="Y64" s="196">
        <f t="shared" si="22"/>
        <v>430640.88248582557</v>
      </c>
      <c r="Z64" s="196">
        <f t="shared" si="23"/>
        <v>228260.96702820016</v>
      </c>
      <c r="AA64" s="201">
        <f t="shared" si="24"/>
        <v>571572.4850274215</v>
      </c>
      <c r="AB64" s="199">
        <f t="shared" si="25"/>
        <v>0.63508053891935723</v>
      </c>
      <c r="AC64" s="217">
        <f t="shared" si="26"/>
        <v>369192.56956979609</v>
      </c>
      <c r="AD64" s="199">
        <f t="shared" si="27"/>
        <v>0.36919256956979607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21" t="s">
        <v>154</v>
      </c>
      <c r="B65" s="222">
        <v>35.709999000000003</v>
      </c>
      <c r="C65" s="223">
        <v>36.639999000000003</v>
      </c>
      <c r="D65" s="223">
        <v>34.130001</v>
      </c>
      <c r="E65" s="223">
        <v>36.459999000000003</v>
      </c>
      <c r="F65" s="223">
        <v>31.135128000000002</v>
      </c>
      <c r="G65" s="223">
        <v>1740828600</v>
      </c>
      <c r="H65" s="223"/>
      <c r="I65" s="223">
        <f t="shared" ref="I65:N65" si="83">(I66/B66*B65)/B66*B65</f>
        <v>1.918161690838297</v>
      </c>
      <c r="J65" s="223">
        <f t="shared" si="83"/>
        <v>2.0176514291461305</v>
      </c>
      <c r="K65" s="223">
        <f t="shared" si="83"/>
        <v>1.7493489287114772</v>
      </c>
      <c r="L65" s="223">
        <f t="shared" si="83"/>
        <v>1.9844100458434597</v>
      </c>
      <c r="M65" s="223">
        <f t="shared" si="83"/>
        <v>1.6870744722492819</v>
      </c>
      <c r="N65" s="223">
        <f t="shared" si="83"/>
        <v>67149588.404041708</v>
      </c>
      <c r="O65" s="223"/>
      <c r="P65" s="196">
        <f t="shared" si="29"/>
        <v>162201.98495049507</v>
      </c>
      <c r="Q65" s="196">
        <f t="shared" si="72"/>
        <v>81471.878618023824</v>
      </c>
      <c r="R65" s="196">
        <f t="shared" si="73"/>
        <v>332389.15171298926</v>
      </c>
      <c r="S65" s="196">
        <f t="shared" si="32"/>
        <v>-84313.785571627144</v>
      </c>
      <c r="T65" s="196">
        <f t="shared" si="33"/>
        <v>-120576.04620040505</v>
      </c>
      <c r="U65" s="214">
        <f t="shared" si="19"/>
        <v>0.56442738652064262</v>
      </c>
      <c r="V65" s="199">
        <f>(E65-B54)/B54</f>
        <v>0.474919113063071</v>
      </c>
      <c r="W65" s="196">
        <f t="shared" si="20"/>
        <v>-204889.83177203219</v>
      </c>
      <c r="X65" s="199">
        <f t="shared" si="21"/>
        <v>2.4139369552208145</v>
      </c>
      <c r="Y65" s="196">
        <f t="shared" si="22"/>
        <v>432634.97510981618</v>
      </c>
      <c r="Z65" s="196">
        <f t="shared" si="23"/>
        <v>227745.14333778399</v>
      </c>
      <c r="AA65" s="201">
        <f t="shared" si="24"/>
        <v>576063.01528150821</v>
      </c>
      <c r="AB65" s="199">
        <f t="shared" si="25"/>
        <v>0.64007001697945354</v>
      </c>
      <c r="AC65" s="217">
        <f t="shared" si="26"/>
        <v>371173.18350947602</v>
      </c>
      <c r="AD65" s="199">
        <f t="shared" si="27"/>
        <v>0.37117318350947603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84">(I67/B67*B66)/B67*B66</f>
        <v>2.0215777933027983</v>
      </c>
      <c r="J66" s="220">
        <f t="shared" si="84"/>
        <v>2.2859379999999989</v>
      </c>
      <c r="K66" s="220">
        <f t="shared" si="84"/>
        <v>1.9701566427335049</v>
      </c>
      <c r="L66" s="220">
        <f t="shared" si="84"/>
        <v>2.0513666191280202</v>
      </c>
      <c r="M66" s="220">
        <f t="shared" si="84"/>
        <v>1.745362328749227</v>
      </c>
      <c r="N66" s="220">
        <f t="shared" si="84"/>
        <v>68582187.251485884</v>
      </c>
      <c r="O66" s="220"/>
      <c r="P66" s="196">
        <f t="shared" si="29"/>
        <v>172134.65821782182</v>
      </c>
      <c r="Q66" s="196">
        <f>(Q54+(Q65-Q54)*(1-$Q$3))*K66/K65</f>
        <v>68582.338884312645</v>
      </c>
      <c r="R66" s="196">
        <f>R65*(1+($S$5/2/12))+(Q65-Q54)*($Q$3)</f>
        <v>353657.61831050564</v>
      </c>
      <c r="S66" s="196">
        <f t="shared" si="32"/>
        <v>-86331.7596781756</v>
      </c>
      <c r="T66" s="196">
        <f t="shared" si="33"/>
        <v>-121078.44639290674</v>
      </c>
      <c r="U66" s="214">
        <f t="shared" si="19"/>
        <v>0.52037776844106698</v>
      </c>
      <c r="V66" s="224"/>
      <c r="W66" s="196">
        <f t="shared" si="20"/>
        <v>-207410.20607108233</v>
      </c>
      <c r="X66" s="199">
        <f t="shared" si="21"/>
        <v>2.5350356980414515</v>
      </c>
      <c r="Y66" s="196">
        <f t="shared" si="22"/>
        <v>460005.57433056063</v>
      </c>
      <c r="Z66" s="196">
        <f t="shared" si="23"/>
        <v>252595.36825947827</v>
      </c>
      <c r="AA66" s="201">
        <f t="shared" si="24"/>
        <v>594374.61541264015</v>
      </c>
      <c r="AB66" s="199">
        <f t="shared" si="25"/>
        <v>0.66041623934737792</v>
      </c>
      <c r="AC66" s="217">
        <f t="shared" si="26"/>
        <v>386964.40934155777</v>
      </c>
      <c r="AD66" s="199">
        <f t="shared" si="27"/>
        <v>0.38696440934155779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85">(I68/B68*B67)/B68*B67</f>
        <v>2.08157201315991</v>
      </c>
      <c r="J67" s="220">
        <f t="shared" si="85"/>
        <v>2.1667881422079769</v>
      </c>
      <c r="K67" s="220">
        <f t="shared" si="85"/>
        <v>1.9571233438088955</v>
      </c>
      <c r="L67" s="220">
        <f t="shared" si="85"/>
        <v>1.9964021678985724</v>
      </c>
      <c r="M67" s="220">
        <f t="shared" si="85"/>
        <v>1.6985965898797681</v>
      </c>
      <c r="N67" s="220">
        <f t="shared" si="85"/>
        <v>66172036.03420265</v>
      </c>
      <c r="O67" s="220"/>
      <c r="P67" s="196">
        <f t="shared" si="29"/>
        <v>171564.34693069311</v>
      </c>
      <c r="Q67" s="196">
        <f t="shared" ref="Q67:Q77" si="86">Q66*K67/K66</f>
        <v>68128.641901930605</v>
      </c>
      <c r="R67" s="196">
        <f t="shared" ref="R67:R77" si="87">R66*(1+$S$5/2/12)</f>
        <v>354394.40501531924</v>
      </c>
      <c r="S67" s="196">
        <f t="shared" si="32"/>
        <v>-88358.142010167998</v>
      </c>
      <c r="T67" s="196">
        <f t="shared" si="33"/>
        <v>-121582.93991954385</v>
      </c>
      <c r="U67" s="214">
        <f t="shared" si="19"/>
        <v>0.51814200052415427</v>
      </c>
      <c r="V67" s="224"/>
      <c r="W67" s="196">
        <f t="shared" si="20"/>
        <v>-209941.08192971186</v>
      </c>
      <c r="X67" s="199">
        <f t="shared" si="21"/>
        <v>2.5052683691613202</v>
      </c>
      <c r="Y67" s="196">
        <f t="shared" si="22"/>
        <v>460313.67166619166</v>
      </c>
      <c r="Z67" s="196">
        <f t="shared" si="23"/>
        <v>250372.5897364798</v>
      </c>
      <c r="AA67" s="201">
        <f t="shared" si="24"/>
        <v>594087.39384794293</v>
      </c>
      <c r="AB67" s="199">
        <f t="shared" si="25"/>
        <v>0.66009710427549217</v>
      </c>
      <c r="AC67" s="217">
        <f t="shared" si="26"/>
        <v>384146.31191823108</v>
      </c>
      <c r="AD67" s="199">
        <f t="shared" si="27"/>
        <v>0.38414631191823106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88">(I69/B69*B68)/B69*B68</f>
        <v>2.0237841536224521</v>
      </c>
      <c r="J68" s="220">
        <f t="shared" si="88"/>
        <v>2.0775620516444433</v>
      </c>
      <c r="K68" s="220">
        <f t="shared" si="88"/>
        <v>1.7370689371742878</v>
      </c>
      <c r="L68" s="220">
        <f t="shared" si="88"/>
        <v>1.9174944433773138</v>
      </c>
      <c r="M68" s="220">
        <f t="shared" si="88"/>
        <v>1.6314598715581046</v>
      </c>
      <c r="N68" s="220">
        <f t="shared" si="88"/>
        <v>139538393.41784501</v>
      </c>
      <c r="O68" s="220"/>
      <c r="P68" s="196">
        <f t="shared" si="29"/>
        <v>161631.67366336641</v>
      </c>
      <c r="Q68" s="196">
        <f t="shared" si="86"/>
        <v>60468.415521219205</v>
      </c>
      <c r="R68" s="196">
        <f t="shared" si="87"/>
        <v>355132.72669243452</v>
      </c>
      <c r="S68" s="196">
        <f t="shared" si="32"/>
        <v>-90392.967601877041</v>
      </c>
      <c r="T68" s="196">
        <f t="shared" si="33"/>
        <v>-122089.53550254194</v>
      </c>
      <c r="U68" s="214">
        <f t="shared" si="19"/>
        <v>0.48952259284927113</v>
      </c>
      <c r="V68" s="224"/>
      <c r="W68" s="196">
        <f t="shared" si="20"/>
        <v>-212482.50310441898</v>
      </c>
      <c r="X68" s="199">
        <f t="shared" si="21"/>
        <v>2.4320327217806286</v>
      </c>
      <c r="Y68" s="196">
        <f t="shared" si="22"/>
        <v>454069.58918909362</v>
      </c>
      <c r="Z68" s="196">
        <f t="shared" si="23"/>
        <v>241587.08608467464</v>
      </c>
      <c r="AA68" s="201">
        <f t="shared" si="24"/>
        <v>577232.81587702013</v>
      </c>
      <c r="AB68" s="199">
        <f t="shared" si="25"/>
        <v>0.64136979541891126</v>
      </c>
      <c r="AC68" s="217">
        <f t="shared" si="26"/>
        <v>364750.31277260114</v>
      </c>
      <c r="AD68" s="199">
        <f t="shared" si="27"/>
        <v>0.36475031277260117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89">(I70/B70*B69)/B70*B69</f>
        <v>1.9289199432271322</v>
      </c>
      <c r="J69" s="220">
        <f t="shared" si="89"/>
        <v>2.113478180473372</v>
      </c>
      <c r="K69" s="220">
        <f t="shared" si="89"/>
        <v>1.8103531391065373</v>
      </c>
      <c r="L69" s="220">
        <f t="shared" si="89"/>
        <v>1.8047102854630521</v>
      </c>
      <c r="M69" s="220">
        <f t="shared" si="89"/>
        <v>1.5355000401481071</v>
      </c>
      <c r="N69" s="220">
        <f t="shared" si="89"/>
        <v>108337002.06019901</v>
      </c>
      <c r="O69" s="220"/>
      <c r="P69" s="196">
        <f t="shared" si="29"/>
        <v>165005.94534653475</v>
      </c>
      <c r="Q69" s="196">
        <f t="shared" si="86"/>
        <v>63019.482711902368</v>
      </c>
      <c r="R69" s="196">
        <f t="shared" si="87"/>
        <v>355872.58653971046</v>
      </c>
      <c r="S69" s="196">
        <f t="shared" si="32"/>
        <v>-92436.271633551529</v>
      </c>
      <c r="T69" s="196">
        <f t="shared" si="33"/>
        <v>-122598.24190046919</v>
      </c>
      <c r="U69" s="214">
        <f t="shared" si="19"/>
        <v>0.49845161910790786</v>
      </c>
      <c r="V69" s="224"/>
      <c r="W69" s="196">
        <f t="shared" si="20"/>
        <v>-215034.51353402072</v>
      </c>
      <c r="X69" s="199">
        <f t="shared" si="21"/>
        <v>2.4223019985293512</v>
      </c>
      <c r="Y69" s="196">
        <f t="shared" si="22"/>
        <v>457141.84482069634</v>
      </c>
      <c r="Z69" s="196">
        <f t="shared" si="23"/>
        <v>242107.33128667565</v>
      </c>
      <c r="AA69" s="201">
        <f t="shared" si="24"/>
        <v>583898.01459814759</v>
      </c>
      <c r="AB69" s="199">
        <f t="shared" si="25"/>
        <v>0.64877557177571954</v>
      </c>
      <c r="AC69" s="217">
        <f t="shared" si="26"/>
        <v>368863.5010641269</v>
      </c>
      <c r="AD69" s="199">
        <f t="shared" si="27"/>
        <v>0.36886350106412691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90">(I71/B71*B70)/B71*B70</f>
        <v>1.8426447992745656</v>
      </c>
      <c r="J70" s="220">
        <f t="shared" si="90"/>
        <v>2.0077515594628093</v>
      </c>
      <c r="K70" s="220">
        <f t="shared" si="90"/>
        <v>1.7472993109876407</v>
      </c>
      <c r="L70" s="220">
        <f t="shared" si="90"/>
        <v>1.994219005720971</v>
      </c>
      <c r="M70" s="220">
        <f t="shared" si="90"/>
        <v>1.6967389392572982</v>
      </c>
      <c r="N70" s="220">
        <f t="shared" si="90"/>
        <v>130804631.91527055</v>
      </c>
      <c r="O70" s="220"/>
      <c r="P70" s="196">
        <f t="shared" si="29"/>
        <v>162106.93544554463</v>
      </c>
      <c r="Q70" s="196">
        <f t="shared" si="86"/>
        <v>60824.540992951799</v>
      </c>
      <c r="R70" s="196">
        <f t="shared" si="87"/>
        <v>356613.98776166822</v>
      </c>
      <c r="S70" s="196">
        <f t="shared" si="32"/>
        <v>-94488.089432024659</v>
      </c>
      <c r="T70" s="196">
        <f t="shared" si="33"/>
        <v>-123109.06790838781</v>
      </c>
      <c r="U70" s="214">
        <f t="shared" si="19"/>
        <v>0.4896182179996218</v>
      </c>
      <c r="V70" s="224"/>
      <c r="W70" s="196">
        <f t="shared" si="20"/>
        <v>-217597.15734041246</v>
      </c>
      <c r="X70" s="199">
        <f t="shared" si="21"/>
        <v>2.3838589140928783</v>
      </c>
      <c r="Y70" s="196">
        <f t="shared" si="22"/>
        <v>455824.28306308272</v>
      </c>
      <c r="Z70" s="196">
        <f t="shared" si="23"/>
        <v>238227.12572267029</v>
      </c>
      <c r="AA70" s="201">
        <f t="shared" si="24"/>
        <v>579545.46420016466</v>
      </c>
      <c r="AB70" s="199">
        <f t="shared" si="25"/>
        <v>0.64393940466684962</v>
      </c>
      <c r="AC70" s="217">
        <f t="shared" si="26"/>
        <v>361948.30685975222</v>
      </c>
      <c r="AD70" s="199">
        <f t="shared" si="27"/>
        <v>0.36194830685975221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91">(I72/B72*B71)/B72*B71</f>
        <v>1.9787942886233487</v>
      </c>
      <c r="J71" s="220">
        <f t="shared" si="91"/>
        <v>2.15880640968324</v>
      </c>
      <c r="K71" s="220">
        <f t="shared" si="91"/>
        <v>1.926881488078348</v>
      </c>
      <c r="L71" s="220">
        <f t="shared" si="91"/>
        <v>2.1261894055775583</v>
      </c>
      <c r="M71" s="220">
        <f t="shared" si="91"/>
        <v>1.8090231770400935</v>
      </c>
      <c r="N71" s="220">
        <f t="shared" si="91"/>
        <v>72677981.52587615</v>
      </c>
      <c r="O71" s="220"/>
      <c r="P71" s="196">
        <f t="shared" si="29"/>
        <v>170233.66336633675</v>
      </c>
      <c r="Q71" s="196">
        <f t="shared" si="86"/>
        <v>67075.904696565442</v>
      </c>
      <c r="R71" s="196">
        <f t="shared" si="87"/>
        <v>357356.93356950505</v>
      </c>
      <c r="S71" s="196">
        <f t="shared" si="32"/>
        <v>-96548.456471324767</v>
      </c>
      <c r="T71" s="196">
        <f t="shared" si="33"/>
        <v>-123622.02235800608</v>
      </c>
      <c r="U71" s="214">
        <f t="shared" si="19"/>
        <v>0.51185912090878682</v>
      </c>
      <c r="V71" s="224"/>
      <c r="W71" s="196">
        <f t="shared" si="20"/>
        <v>-220170.47882933085</v>
      </c>
      <c r="X71" s="199">
        <f t="shared" si="21"/>
        <v>2.3962821888797059</v>
      </c>
      <c r="Y71" s="196">
        <f t="shared" si="22"/>
        <v>462226.22058316058</v>
      </c>
      <c r="Z71" s="196">
        <f t="shared" si="23"/>
        <v>242055.7417538297</v>
      </c>
      <c r="AA71" s="201">
        <f t="shared" si="24"/>
        <v>594666.50163240731</v>
      </c>
      <c r="AB71" s="199">
        <f t="shared" si="25"/>
        <v>0.66074055736934145</v>
      </c>
      <c r="AC71" s="217">
        <f t="shared" si="26"/>
        <v>374496.02280307643</v>
      </c>
      <c r="AD71" s="199">
        <f t="shared" si="27"/>
        <v>0.37449602280307642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92">(I73/B73*B72)/B73*B72</f>
        <v>2.1333699251249092</v>
      </c>
      <c r="J72" s="220">
        <f t="shared" si="92"/>
        <v>2.1315516689761984</v>
      </c>
      <c r="K72" s="220">
        <f t="shared" si="92"/>
        <v>1.7055469099541956</v>
      </c>
      <c r="L72" s="220">
        <f t="shared" si="92"/>
        <v>1.8171886940805926</v>
      </c>
      <c r="M72" s="220">
        <f t="shared" si="92"/>
        <v>1.5461183223984465</v>
      </c>
      <c r="N72" s="220">
        <f t="shared" si="92"/>
        <v>113379620.70827454</v>
      </c>
      <c r="O72" s="220"/>
      <c r="P72" s="196">
        <f t="shared" si="29"/>
        <v>160158.42059405951</v>
      </c>
      <c r="Q72" s="196">
        <f t="shared" si="86"/>
        <v>59371.114775564078</v>
      </c>
      <c r="R72" s="196">
        <f t="shared" si="87"/>
        <v>358101.42718110821</v>
      </c>
      <c r="S72" s="196">
        <f t="shared" si="32"/>
        <v>-98617.408373288621</v>
      </c>
      <c r="T72" s="196">
        <f t="shared" si="33"/>
        <v>-124137.11411783111</v>
      </c>
      <c r="U72" s="214">
        <f t="shared" si="19"/>
        <v>0.4828353537587462</v>
      </c>
      <c r="V72" s="224"/>
      <c r="W72" s="196">
        <f t="shared" si="20"/>
        <v>-222754.52249111974</v>
      </c>
      <c r="X72" s="199">
        <f t="shared" si="21"/>
        <v>2.3265962997264333</v>
      </c>
      <c r="Y72" s="196">
        <f t="shared" si="22"/>
        <v>455888.26450970554</v>
      </c>
      <c r="Z72" s="196">
        <f t="shared" si="23"/>
        <v>233133.74201858579</v>
      </c>
      <c r="AA72" s="201">
        <f t="shared" si="24"/>
        <v>577630.96255073184</v>
      </c>
      <c r="AB72" s="199">
        <f t="shared" si="25"/>
        <v>0.64181218061192424</v>
      </c>
      <c r="AC72" s="217">
        <f t="shared" si="26"/>
        <v>354876.4400596121</v>
      </c>
      <c r="AD72" s="199">
        <f t="shared" si="27"/>
        <v>0.35487644005961211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93">(I74/B74*B73)/B74*B73</f>
        <v>1.8018090366636665</v>
      </c>
      <c r="J73" s="220">
        <f t="shared" si="93"/>
        <v>1.8431790122124911</v>
      </c>
      <c r="K73" s="220">
        <f t="shared" si="93"/>
        <v>1.5716374093691177</v>
      </c>
      <c r="L73" s="220">
        <f t="shared" si="93"/>
        <v>1.7276936246793666</v>
      </c>
      <c r="M73" s="220">
        <f t="shared" si="93"/>
        <v>1.4699717387383875</v>
      </c>
      <c r="N73" s="220">
        <f t="shared" si="93"/>
        <v>89755561.993197098</v>
      </c>
      <c r="O73" s="220"/>
      <c r="P73" s="196">
        <f t="shared" si="29"/>
        <v>153742.56475247533</v>
      </c>
      <c r="Q73" s="196">
        <f t="shared" si="86"/>
        <v>54709.644438762472</v>
      </c>
      <c r="R73" s="196">
        <f t="shared" si="87"/>
        <v>358847.4718210689</v>
      </c>
      <c r="S73" s="196">
        <f t="shared" si="32"/>
        <v>-100694.98090817733</v>
      </c>
      <c r="T73" s="196">
        <f t="shared" si="33"/>
        <v>-124654.35209332207</v>
      </c>
      <c r="U73" s="214">
        <f t="shared" si="19"/>
        <v>0.46388507245483779</v>
      </c>
      <c r="V73" s="224"/>
      <c r="W73" s="196">
        <f t="shared" si="20"/>
        <v>-225349.33300149941</v>
      </c>
      <c r="X73" s="199">
        <f t="shared" si="21"/>
        <v>2.2746463446161327</v>
      </c>
      <c r="Y73" s="196">
        <f t="shared" si="22"/>
        <v>452113.36827495886</v>
      </c>
      <c r="Z73" s="196">
        <f t="shared" si="23"/>
        <v>226764.03527345945</v>
      </c>
      <c r="AA73" s="201">
        <f t="shared" si="24"/>
        <v>567299.68101230671</v>
      </c>
      <c r="AB73" s="199">
        <f t="shared" si="25"/>
        <v>0.63033297890256301</v>
      </c>
      <c r="AC73" s="217">
        <f t="shared" si="26"/>
        <v>341950.3480108073</v>
      </c>
      <c r="AD73" s="199">
        <f t="shared" si="27"/>
        <v>0.34195034801080731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94">(I75/B75*B74)/B75*B74</f>
        <v>1.7317023899398918</v>
      </c>
      <c r="J74" s="220">
        <f t="shared" si="94"/>
        <v>1.9315835788307025</v>
      </c>
      <c r="K74" s="220">
        <f t="shared" si="94"/>
        <v>1.7156836644471827</v>
      </c>
      <c r="L74" s="220">
        <f t="shared" si="94"/>
        <v>1.8433236778507536</v>
      </c>
      <c r="M74" s="220">
        <f t="shared" si="94"/>
        <v>1.56835246615266</v>
      </c>
      <c r="N74" s="220">
        <f t="shared" si="94"/>
        <v>84350086.870837167</v>
      </c>
      <c r="O74" s="220"/>
      <c r="P74" s="196">
        <f t="shared" si="29"/>
        <v>160633.65861386148</v>
      </c>
      <c r="Q74" s="196">
        <f t="shared" si="86"/>
        <v>59723.98130239037</v>
      </c>
      <c r="R74" s="196">
        <f t="shared" si="87"/>
        <v>359595.07072069618</v>
      </c>
      <c r="S74" s="196">
        <f t="shared" si="32"/>
        <v>-102781.20999529473</v>
      </c>
      <c r="T74" s="196">
        <f t="shared" si="33"/>
        <v>-125173.74522704424</v>
      </c>
      <c r="U74" s="214">
        <f t="shared" si="19"/>
        <v>0.48293872255728465</v>
      </c>
      <c r="V74" s="224"/>
      <c r="W74" s="196">
        <f t="shared" si="20"/>
        <v>-227954.95522233896</v>
      </c>
      <c r="X74" s="199">
        <f t="shared" si="21"/>
        <v>2.2821558269138986</v>
      </c>
      <c r="Y74" s="196">
        <f t="shared" si="22"/>
        <v>457654.82892157137</v>
      </c>
      <c r="Z74" s="196">
        <f t="shared" si="23"/>
        <v>229699.87369923238</v>
      </c>
      <c r="AA74" s="201">
        <f t="shared" si="24"/>
        <v>579952.710636948</v>
      </c>
      <c r="AB74" s="199">
        <f t="shared" si="25"/>
        <v>0.64439190070772001</v>
      </c>
      <c r="AC74" s="217">
        <f t="shared" si="26"/>
        <v>351997.75541460898</v>
      </c>
      <c r="AD74" s="199">
        <f t="shared" si="27"/>
        <v>0.35199775541460898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95">(I76/B76*B75)/B76*B75</f>
        <v>1.8903318012276433</v>
      </c>
      <c r="J75" s="220">
        <f t="shared" si="95"/>
        <v>2.0842731041565625</v>
      </c>
      <c r="K75" s="220">
        <f t="shared" si="95"/>
        <v>1.8607549929692628</v>
      </c>
      <c r="L75" s="220">
        <f t="shared" si="95"/>
        <v>2.0325951806431752</v>
      </c>
      <c r="M75" s="220">
        <f t="shared" si="95"/>
        <v>1.7293899530785684</v>
      </c>
      <c r="N75" s="220">
        <f t="shared" si="95"/>
        <v>113084440.88970542</v>
      </c>
      <c r="O75" s="220"/>
      <c r="P75" s="196">
        <f t="shared" si="29"/>
        <v>167287.13346534665</v>
      </c>
      <c r="Q75" s="196">
        <f t="shared" si="86"/>
        <v>64774.001589759246</v>
      </c>
      <c r="R75" s="196">
        <f t="shared" si="87"/>
        <v>360344.22711803101</v>
      </c>
      <c r="S75" s="196">
        <f t="shared" si="32"/>
        <v>-104876.13170360847</v>
      </c>
      <c r="T75" s="196">
        <f t="shared" si="33"/>
        <v>-125695.3024988236</v>
      </c>
      <c r="U75" s="214">
        <f t="shared" si="19"/>
        <v>0.50106760606618528</v>
      </c>
      <c r="V75" s="224"/>
      <c r="W75" s="196">
        <f t="shared" si="20"/>
        <v>-230571.43420243205</v>
      </c>
      <c r="X75" s="199">
        <f t="shared" si="21"/>
        <v>2.288363961513721</v>
      </c>
      <c r="Y75" s="196">
        <f t="shared" si="22"/>
        <v>463031.45145905239</v>
      </c>
      <c r="Z75" s="196">
        <f t="shared" si="23"/>
        <v>232460.01725662034</v>
      </c>
      <c r="AA75" s="201">
        <f t="shared" si="24"/>
        <v>592405.36217313691</v>
      </c>
      <c r="AB75" s="199">
        <f t="shared" si="25"/>
        <v>0.65822818019237439</v>
      </c>
      <c r="AC75" s="217">
        <f t="shared" si="26"/>
        <v>361833.92797070486</v>
      </c>
      <c r="AD75" s="199">
        <f t="shared" si="27"/>
        <v>0.36183392797070485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96">(I77/B77*B76)/B77*B76</f>
        <v>2.0570239616015291</v>
      </c>
      <c r="J76" s="220">
        <f t="shared" si="96"/>
        <v>2.3615791334225094</v>
      </c>
      <c r="K76" s="220">
        <f t="shared" si="96"/>
        <v>2.0337588468092265</v>
      </c>
      <c r="L76" s="220">
        <f t="shared" si="96"/>
        <v>2.2845243012269663</v>
      </c>
      <c r="M76" s="220">
        <f t="shared" si="96"/>
        <v>1.9437381162900125</v>
      </c>
      <c r="N76" s="220">
        <f t="shared" si="96"/>
        <v>86712724.627831116</v>
      </c>
      <c r="O76" s="220"/>
      <c r="P76" s="196">
        <f t="shared" si="29"/>
        <v>174891.08435643575</v>
      </c>
      <c r="Q76" s="196">
        <f t="shared" si="86"/>
        <v>70796.369900475052</v>
      </c>
      <c r="R76" s="196">
        <f t="shared" si="87"/>
        <v>361094.94425786025</v>
      </c>
      <c r="S76" s="196">
        <f t="shared" si="32"/>
        <v>-106979.78225237351</v>
      </c>
      <c r="T76" s="196">
        <f t="shared" si="33"/>
        <v>-126219.03292590204</v>
      </c>
      <c r="U76" s="214">
        <f t="shared" si="19"/>
        <v>0.5215771336348044</v>
      </c>
      <c r="V76" s="224"/>
      <c r="W76" s="196">
        <f t="shared" si="20"/>
        <v>-233198.81517827554</v>
      </c>
      <c r="X76" s="199">
        <f t="shared" si="21"/>
        <v>2.2984080266640552</v>
      </c>
      <c r="Y76" s="196">
        <f t="shared" si="22"/>
        <v>469074.9055370508</v>
      </c>
      <c r="Z76" s="196">
        <f t="shared" si="23"/>
        <v>235876.09035877523</v>
      </c>
      <c r="AA76" s="201">
        <f t="shared" si="24"/>
        <v>606782.39851477102</v>
      </c>
      <c r="AB76" s="199">
        <f t="shared" si="25"/>
        <v>0.67420266501641224</v>
      </c>
      <c r="AC76" s="217">
        <f t="shared" si="26"/>
        <v>373583.58333649545</v>
      </c>
      <c r="AD76" s="199">
        <f t="shared" si="27"/>
        <v>0.37358358333649544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21" t="s">
        <v>166</v>
      </c>
      <c r="B77" s="222">
        <v>39.270000000000003</v>
      </c>
      <c r="C77" s="223">
        <v>40.68</v>
      </c>
      <c r="D77" s="223">
        <v>39.090000000000003</v>
      </c>
      <c r="E77" s="223">
        <v>39.919998</v>
      </c>
      <c r="F77" s="223">
        <v>34.103149000000002</v>
      </c>
      <c r="G77" s="223">
        <v>1779424600</v>
      </c>
      <c r="H77" s="223"/>
      <c r="I77" s="223">
        <f t="shared" ref="I77:N77" si="97">(I78/B78*B77)/B78*B77</f>
        <v>2.3196760554899627</v>
      </c>
      <c r="J77" s="223">
        <f t="shared" si="97"/>
        <v>2.4871221860165669</v>
      </c>
      <c r="K77" s="223">
        <f t="shared" si="97"/>
        <v>2.2947489628438205</v>
      </c>
      <c r="L77" s="223">
        <f t="shared" si="97"/>
        <v>2.3789161454376049</v>
      </c>
      <c r="M77" s="223">
        <f t="shared" si="97"/>
        <v>2.0240531290607335</v>
      </c>
      <c r="N77" s="223">
        <f t="shared" si="97"/>
        <v>70160150.07777603</v>
      </c>
      <c r="O77" s="223"/>
      <c r="P77" s="196">
        <f t="shared" si="29"/>
        <v>185774.25742574269</v>
      </c>
      <c r="Q77" s="196">
        <f t="shared" si="86"/>
        <v>79881.592971116843</v>
      </c>
      <c r="R77" s="196">
        <f t="shared" si="87"/>
        <v>361847.22539173084</v>
      </c>
      <c r="S77" s="196">
        <f t="shared" si="32"/>
        <v>-109092.1980117584</v>
      </c>
      <c r="T77" s="196">
        <f t="shared" si="33"/>
        <v>-126744.94556309329</v>
      </c>
      <c r="U77" s="214">
        <f t="shared" si="19"/>
        <v>0.55065458114884214</v>
      </c>
      <c r="V77" s="199">
        <f>(E77-B66)/B66</f>
        <v>8.8925204582651476E-2</v>
      </c>
      <c r="W77" s="196">
        <f t="shared" si="20"/>
        <v>-235837.14357485168</v>
      </c>
      <c r="X77" s="199">
        <f t="shared" si="21"/>
        <v>2.3220323758868187</v>
      </c>
      <c r="Y77" s="196">
        <f t="shared" si="22"/>
        <v>477415.31657408149</v>
      </c>
      <c r="Z77" s="196">
        <f t="shared" si="23"/>
        <v>241578.17299922981</v>
      </c>
      <c r="AA77" s="201">
        <f t="shared" si="24"/>
        <v>627503.07578859036</v>
      </c>
      <c r="AB77" s="199">
        <f t="shared" si="25"/>
        <v>0.69722563976510044</v>
      </c>
      <c r="AC77" s="217">
        <f t="shared" si="26"/>
        <v>391665.93221373868</v>
      </c>
      <c r="AD77" s="199">
        <f t="shared" si="27"/>
        <v>0.39166593221373869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98">(I79/B79*B78)/B79*B78</f>
        <v>2.4175621606669035</v>
      </c>
      <c r="J78" s="220">
        <f t="shared" si="98"/>
        <v>2.4396627174139938</v>
      </c>
      <c r="K78" s="220">
        <f t="shared" si="98"/>
        <v>1.9963521240495667</v>
      </c>
      <c r="L78" s="220">
        <f t="shared" si="98"/>
        <v>2.088052254871934</v>
      </c>
      <c r="M78" s="220">
        <f t="shared" si="98"/>
        <v>1.8107676014366074</v>
      </c>
      <c r="N78" s="220">
        <f t="shared" si="98"/>
        <v>110661929.40134282</v>
      </c>
      <c r="O78" s="220"/>
      <c r="P78" s="196">
        <f t="shared" si="29"/>
        <v>173275.24277227733</v>
      </c>
      <c r="Q78" s="196">
        <f>(Q66+(Q77-Q66)*(1-$Q$3))*K78/K77</f>
        <v>64579.239494901711</v>
      </c>
      <c r="R78" s="196">
        <f>R77*(1+($S$5/2/12))+(Q77-Q66)*($Q$3)</f>
        <v>368250.70082136575</v>
      </c>
      <c r="S78" s="196">
        <f t="shared" si="32"/>
        <v>-111213.41550347407</v>
      </c>
      <c r="T78" s="196">
        <f t="shared" si="33"/>
        <v>-127273.04950293951</v>
      </c>
      <c r="U78" s="214">
        <f t="shared" si="19"/>
        <v>0.49897893996048992</v>
      </c>
      <c r="V78" s="224"/>
      <c r="W78" s="196">
        <f t="shared" si="20"/>
        <v>-238486.46500641358</v>
      </c>
      <c r="X78" s="199">
        <f t="shared" si="21"/>
        <v>2.270677891842122</v>
      </c>
      <c r="Y78" s="196">
        <f t="shared" si="22"/>
        <v>474813.34272910521</v>
      </c>
      <c r="Z78" s="196">
        <f t="shared" si="23"/>
        <v>236326.87772269163</v>
      </c>
      <c r="AA78" s="201">
        <f t="shared" si="24"/>
        <v>606105.18308854476</v>
      </c>
      <c r="AB78" s="199">
        <f t="shared" si="25"/>
        <v>0.67345020343171635</v>
      </c>
      <c r="AC78" s="217">
        <f t="shared" si="26"/>
        <v>367618.71808213118</v>
      </c>
      <c r="AD78" s="199">
        <f t="shared" si="27"/>
        <v>0.3676187180821312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99">(I80/B80*B79)/B80*B79</f>
        <v>2.1141532456880845</v>
      </c>
      <c r="J79" s="220">
        <f t="shared" si="99"/>
        <v>2.2253860423111096</v>
      </c>
      <c r="K79" s="220">
        <f t="shared" si="99"/>
        <v>2.0227210474724178</v>
      </c>
      <c r="L79" s="220">
        <f t="shared" si="99"/>
        <v>2.0680016124422287</v>
      </c>
      <c r="M79" s="220">
        <f t="shared" si="99"/>
        <v>1.7933819695580606</v>
      </c>
      <c r="N79" s="220">
        <f t="shared" si="99"/>
        <v>69075046.157998666</v>
      </c>
      <c r="O79" s="220"/>
      <c r="P79" s="196">
        <f t="shared" si="29"/>
        <v>174415.84633663375</v>
      </c>
      <c r="Q79" s="196">
        <f t="shared" ref="Q79:Q89" si="100">Q78*K79/K78</f>
        <v>65432.237821415743</v>
      </c>
      <c r="R79" s="196">
        <f t="shared" ref="R79:R89" si="101">R78*(1+$S$5/2/12)</f>
        <v>369017.88978141028</v>
      </c>
      <c r="S79" s="196">
        <f t="shared" si="32"/>
        <v>-113343.47140140522</v>
      </c>
      <c r="T79" s="196">
        <f t="shared" si="33"/>
        <v>-127803.35387586842</v>
      </c>
      <c r="U79" s="214">
        <f t="shared" si="19"/>
        <v>0.50139166096645704</v>
      </c>
      <c r="V79" s="224"/>
      <c r="W79" s="196">
        <f t="shared" si="20"/>
        <v>-241146.82527727363</v>
      </c>
      <c r="X79" s="199">
        <f t="shared" si="21"/>
        <v>2.2535388367364866</v>
      </c>
      <c r="Y79" s="196">
        <f t="shared" si="22"/>
        <v>476348.26662579743</v>
      </c>
      <c r="Z79" s="196">
        <f t="shared" si="23"/>
        <v>235201.44134852377</v>
      </c>
      <c r="AA79" s="201">
        <f t="shared" si="24"/>
        <v>608865.97393945977</v>
      </c>
      <c r="AB79" s="199">
        <f t="shared" si="25"/>
        <v>0.67651774882162197</v>
      </c>
      <c r="AC79" s="217">
        <f t="shared" si="26"/>
        <v>367719.14866218611</v>
      </c>
      <c r="AD79" s="199">
        <f t="shared" si="27"/>
        <v>0.36771914866218613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102">(I81/B81*B80)/B81*B80</f>
        <v>2.1006403797263418</v>
      </c>
      <c r="J80" s="220">
        <f t="shared" si="102"/>
        <v>2.203464147247161</v>
      </c>
      <c r="K80" s="220">
        <f t="shared" si="102"/>
        <v>1.9398134343706233</v>
      </c>
      <c r="L80" s="220">
        <f t="shared" si="102"/>
        <v>1.9964021678985724</v>
      </c>
      <c r="M80" s="220">
        <f t="shared" si="102"/>
        <v>1.7312896491626022</v>
      </c>
      <c r="N80" s="220">
        <f t="shared" si="102"/>
        <v>100904248.94864181</v>
      </c>
      <c r="O80" s="220"/>
      <c r="P80" s="196">
        <f t="shared" si="29"/>
        <v>170803.95564356443</v>
      </c>
      <c r="Q80" s="196">
        <f t="shared" si="100"/>
        <v>62750.290815197863</v>
      </c>
      <c r="R80" s="196">
        <f t="shared" si="101"/>
        <v>369786.67705178825</v>
      </c>
      <c r="S80" s="196">
        <f t="shared" si="32"/>
        <v>-115482.40253224441</v>
      </c>
      <c r="T80" s="196">
        <f t="shared" si="33"/>
        <v>-128335.86785035121</v>
      </c>
      <c r="U80" s="214">
        <f t="shared" si="19"/>
        <v>0.4911063144033172</v>
      </c>
      <c r="V80" s="224"/>
      <c r="W80" s="196">
        <f t="shared" si="20"/>
        <v>-243818.2703825956</v>
      </c>
      <c r="X80" s="199">
        <f t="shared" si="21"/>
        <v>2.2171867261918754</v>
      </c>
      <c r="Y80" s="196">
        <f t="shared" si="22"/>
        <v>474557.97892021184</v>
      </c>
      <c r="Z80" s="196">
        <f t="shared" si="23"/>
        <v>230739.70853761624</v>
      </c>
      <c r="AA80" s="201">
        <f t="shared" si="24"/>
        <v>603340.92351055052</v>
      </c>
      <c r="AB80" s="199">
        <f t="shared" si="25"/>
        <v>0.67037880390061166</v>
      </c>
      <c r="AC80" s="217">
        <f t="shared" si="26"/>
        <v>359522.65312795492</v>
      </c>
      <c r="AD80" s="199">
        <f t="shared" si="27"/>
        <v>0.35952265312795495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103">(I82/B82*B81)/B82*B81</f>
        <v>2.0392623699363597</v>
      </c>
      <c r="J81" s="220">
        <f t="shared" si="103"/>
        <v>2.0652869703722541</v>
      </c>
      <c r="K81" s="220">
        <f t="shared" si="103"/>
        <v>1.7719737076907083</v>
      </c>
      <c r="L81" s="220">
        <f t="shared" si="103"/>
        <v>1.8265758965272378</v>
      </c>
      <c r="M81" s="220">
        <f t="shared" si="103"/>
        <v>1.5840152221701616</v>
      </c>
      <c r="N81" s="220">
        <f t="shared" si="103"/>
        <v>121892676.60590279</v>
      </c>
      <c r="O81" s="220"/>
      <c r="P81" s="196">
        <f t="shared" si="29"/>
        <v>163247.51524752483</v>
      </c>
      <c r="Q81" s="196">
        <f t="shared" si="100"/>
        <v>57320.907002869993</v>
      </c>
      <c r="R81" s="196">
        <f t="shared" si="101"/>
        <v>370557.06596231286</v>
      </c>
      <c r="S81" s="196">
        <f t="shared" si="32"/>
        <v>-117630.24587612876</v>
      </c>
      <c r="T81" s="196">
        <f t="shared" si="33"/>
        <v>-128870.600633061</v>
      </c>
      <c r="U81" s="214">
        <f t="shared" si="19"/>
        <v>0.47010209303184453</v>
      </c>
      <c r="V81" s="224"/>
      <c r="W81" s="196">
        <f t="shared" si="20"/>
        <v>-246500.84650918975</v>
      </c>
      <c r="X81" s="199">
        <f t="shared" si="21"/>
        <v>2.1655283897369375</v>
      </c>
      <c r="Y81" s="196">
        <f t="shared" si="22"/>
        <v>470008.04399708769</v>
      </c>
      <c r="Z81" s="196">
        <f t="shared" si="23"/>
        <v>223507.19748789797</v>
      </c>
      <c r="AA81" s="201">
        <f t="shared" si="24"/>
        <v>591125.48821270769</v>
      </c>
      <c r="AB81" s="199">
        <f t="shared" si="25"/>
        <v>0.6568060980141196</v>
      </c>
      <c r="AC81" s="217">
        <f t="shared" si="26"/>
        <v>344624.64170351787</v>
      </c>
      <c r="AD81" s="199">
        <f t="shared" si="27"/>
        <v>0.34462464170351786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104">(I83/B83*B82)/B83*B82</f>
        <v>1.8531890289362742</v>
      </c>
      <c r="J82" s="220">
        <f t="shared" si="104"/>
        <v>2.2011627643919782</v>
      </c>
      <c r="K82" s="220">
        <f t="shared" si="104"/>
        <v>1.8281244427407144</v>
      </c>
      <c r="L82" s="220">
        <f t="shared" si="104"/>
        <v>2.1646716888503823</v>
      </c>
      <c r="M82" s="220">
        <f t="shared" si="104"/>
        <v>1.8772157679145116</v>
      </c>
      <c r="N82" s="220">
        <f t="shared" si="104"/>
        <v>78427055.046831876</v>
      </c>
      <c r="O82" s="220"/>
      <c r="P82" s="196">
        <f t="shared" si="29"/>
        <v>165813.85663366347</v>
      </c>
      <c r="Q82" s="196">
        <f t="shared" si="100"/>
        <v>59137.30588507394</v>
      </c>
      <c r="R82" s="196">
        <f t="shared" si="101"/>
        <v>371329.05984973436</v>
      </c>
      <c r="S82" s="196">
        <f t="shared" si="32"/>
        <v>-119787.03856727929</v>
      </c>
      <c r="T82" s="196">
        <f t="shared" si="33"/>
        <v>-129407.56146903208</v>
      </c>
      <c r="U82" s="214">
        <f t="shared" si="19"/>
        <v>0.4764344979871874</v>
      </c>
      <c r="V82" s="224"/>
      <c r="W82" s="196">
        <f t="shared" si="20"/>
        <v>-249194.60003631137</v>
      </c>
      <c r="X82" s="199">
        <f t="shared" si="21"/>
        <v>2.1555158755652335</v>
      </c>
      <c r="Y82" s="196">
        <f t="shared" si="22"/>
        <v>472545.59709930938</v>
      </c>
      <c r="Z82" s="196">
        <f t="shared" si="23"/>
        <v>223350.99706299801</v>
      </c>
      <c r="AA82" s="201">
        <f t="shared" si="24"/>
        <v>596280.22236847179</v>
      </c>
      <c r="AB82" s="199">
        <f t="shared" si="25"/>
        <v>0.66253358040941313</v>
      </c>
      <c r="AC82" s="217">
        <f t="shared" si="26"/>
        <v>347085.62233216042</v>
      </c>
      <c r="AD82" s="199">
        <f t="shared" si="27"/>
        <v>0.34708562233216039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105">(I84/B84*B83)/B84*B83</f>
        <v>2.1754953783865933</v>
      </c>
      <c r="J83" s="220">
        <f t="shared" si="105"/>
        <v>2.2485790700665342</v>
      </c>
      <c r="K83" s="220">
        <f t="shared" si="105"/>
        <v>2.0227210474724178</v>
      </c>
      <c r="L83" s="220">
        <f t="shared" si="105"/>
        <v>2.0193962168211095</v>
      </c>
      <c r="M83" s="220">
        <f t="shared" si="105"/>
        <v>1.7512309063309046</v>
      </c>
      <c r="N83" s="220">
        <f t="shared" si="105"/>
        <v>83706156.136422902</v>
      </c>
      <c r="O83" s="220"/>
      <c r="P83" s="196">
        <f t="shared" si="29"/>
        <v>174415.84633663375</v>
      </c>
      <c r="Q83" s="196">
        <f t="shared" si="100"/>
        <v>65432.237821415736</v>
      </c>
      <c r="R83" s="196">
        <f t="shared" si="101"/>
        <v>372102.6620577547</v>
      </c>
      <c r="S83" s="196">
        <f t="shared" si="32"/>
        <v>-121952.81789464295</v>
      </c>
      <c r="T83" s="196">
        <f t="shared" si="33"/>
        <v>-129946.75964181971</v>
      </c>
      <c r="U83" s="214">
        <f t="shared" si="19"/>
        <v>0.49886420413287341</v>
      </c>
      <c r="V83" s="224"/>
      <c r="W83" s="196">
        <f t="shared" si="20"/>
        <v>-251899.57753646266</v>
      </c>
      <c r="X83" s="199">
        <f t="shared" si="21"/>
        <v>2.1695888247977688</v>
      </c>
      <c r="Y83" s="196">
        <f t="shared" si="22"/>
        <v>479309.64801108808</v>
      </c>
      <c r="Z83" s="196">
        <f t="shared" si="23"/>
        <v>227410.07047462545</v>
      </c>
      <c r="AA83" s="201">
        <f t="shared" si="24"/>
        <v>611950.74621580425</v>
      </c>
      <c r="AB83" s="199">
        <f t="shared" si="25"/>
        <v>0.67994527357311585</v>
      </c>
      <c r="AC83" s="217">
        <f t="shared" si="26"/>
        <v>360051.16867934162</v>
      </c>
      <c r="AD83" s="199">
        <f t="shared" si="27"/>
        <v>0.36005116867934162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106">(I85/B85*B84)/B85*B84</f>
        <v>2.0436956585830517</v>
      </c>
      <c r="J84" s="220">
        <f t="shared" si="106"/>
        <v>2.3950592122186904</v>
      </c>
      <c r="K84" s="220">
        <f t="shared" si="106"/>
        <v>2.0062201137461533</v>
      </c>
      <c r="L84" s="220">
        <f t="shared" si="106"/>
        <v>2.3385665626555179</v>
      </c>
      <c r="M84" s="220">
        <f t="shared" si="106"/>
        <v>2.0317677760910438</v>
      </c>
      <c r="N84" s="220">
        <f t="shared" si="106"/>
        <v>58195575.25904569</v>
      </c>
      <c r="O84" s="220"/>
      <c r="P84" s="196">
        <f t="shared" si="29"/>
        <v>173702.96554455455</v>
      </c>
      <c r="Q84" s="196">
        <f t="shared" si="100"/>
        <v>64898.45535981455</v>
      </c>
      <c r="R84" s="196">
        <f t="shared" si="101"/>
        <v>372877.87593704171</v>
      </c>
      <c r="S84" s="196">
        <f t="shared" si="32"/>
        <v>-124127.6213025373</v>
      </c>
      <c r="T84" s="196">
        <f t="shared" si="33"/>
        <v>-130488.20447366062</v>
      </c>
      <c r="U84" s="214">
        <f t="shared" si="19"/>
        <v>0.49633712511921296</v>
      </c>
      <c r="V84" s="224"/>
      <c r="W84" s="196">
        <f t="shared" si="20"/>
        <v>-254615.82577619792</v>
      </c>
      <c r="X84" s="199">
        <f t="shared" si="21"/>
        <v>2.1466884071928409</v>
      </c>
      <c r="Y84" s="196">
        <f t="shared" si="22"/>
        <v>479554.83678074821</v>
      </c>
      <c r="Z84" s="196">
        <f t="shared" si="23"/>
        <v>224939.01100455032</v>
      </c>
      <c r="AA84" s="201">
        <f t="shared" si="24"/>
        <v>611479.2968414108</v>
      </c>
      <c r="AB84" s="199">
        <f t="shared" si="25"/>
        <v>0.67942144093490087</v>
      </c>
      <c r="AC84" s="217">
        <f t="shared" si="26"/>
        <v>356863.47106521291</v>
      </c>
      <c r="AD84" s="199">
        <f t="shared" si="27"/>
        <v>0.35686347106521293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107">(I86/B86*B85)/B86*B85</f>
        <v>2.3635936075929038</v>
      </c>
      <c r="J85" s="220">
        <f t="shared" si="107"/>
        <v>2.4215305236487175</v>
      </c>
      <c r="K85" s="220">
        <f t="shared" si="107"/>
        <v>2.1983342555636156</v>
      </c>
      <c r="L85" s="220">
        <f t="shared" si="107"/>
        <v>2.2682022749009438</v>
      </c>
      <c r="M85" s="220">
        <f t="shared" si="107"/>
        <v>1.9706357549598963</v>
      </c>
      <c r="N85" s="220">
        <f t="shared" si="107"/>
        <v>65163442.056234166</v>
      </c>
      <c r="O85" s="220"/>
      <c r="P85" s="196">
        <f t="shared" si="29"/>
        <v>181829.69346534665</v>
      </c>
      <c r="Q85" s="196">
        <f t="shared" si="100"/>
        <v>71113.083042640792</v>
      </c>
      <c r="R85" s="196">
        <f t="shared" si="101"/>
        <v>373654.70484524389</v>
      </c>
      <c r="S85" s="196">
        <f t="shared" si="32"/>
        <v>-126311.48639129788</v>
      </c>
      <c r="T85" s="196">
        <f t="shared" si="33"/>
        <v>-131031.9053256342</v>
      </c>
      <c r="U85" s="214">
        <f t="shared" si="19"/>
        <v>0.51716751055363475</v>
      </c>
      <c r="V85" s="224"/>
      <c r="W85" s="196">
        <f t="shared" si="20"/>
        <v>-257343.39171693206</v>
      </c>
      <c r="X85" s="199">
        <f t="shared" si="21"/>
        <v>2.1585337575778989</v>
      </c>
      <c r="Y85" s="196">
        <f t="shared" si="22"/>
        <v>485989.30207717675</v>
      </c>
      <c r="Z85" s="196">
        <f t="shared" si="23"/>
        <v>228645.91036024466</v>
      </c>
      <c r="AA85" s="201">
        <f t="shared" si="24"/>
        <v>626597.48135323136</v>
      </c>
      <c r="AB85" s="199">
        <f t="shared" si="25"/>
        <v>0.69621942372581258</v>
      </c>
      <c r="AC85" s="217">
        <f t="shared" si="26"/>
        <v>369254.08963629929</v>
      </c>
      <c r="AD85" s="199">
        <f t="shared" si="27"/>
        <v>0.3692540896362993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108">(I87/B87*B86)/B87*B86</f>
        <v>2.2878879507727472</v>
      </c>
      <c r="J86" s="220">
        <f t="shared" si="108"/>
        <v>2.3938596729111103</v>
      </c>
      <c r="K86" s="220">
        <f t="shared" si="108"/>
        <v>2.196037004799726</v>
      </c>
      <c r="L86" s="220">
        <f t="shared" si="108"/>
        <v>2.3244074136390149</v>
      </c>
      <c r="M86" s="220">
        <f t="shared" si="108"/>
        <v>2.0194651759648079</v>
      </c>
      <c r="N86" s="220">
        <f t="shared" si="108"/>
        <v>62290616.757580869</v>
      </c>
      <c r="O86" s="220"/>
      <c r="P86" s="196">
        <f t="shared" si="29"/>
        <v>181734.6629702971</v>
      </c>
      <c r="Q86" s="196">
        <f t="shared" si="100"/>
        <v>71038.770146897659</v>
      </c>
      <c r="R86" s="196">
        <f t="shared" si="101"/>
        <v>374433.15214700485</v>
      </c>
      <c r="S86" s="196">
        <f t="shared" si="32"/>
        <v>-128504.45091792829</v>
      </c>
      <c r="T86" s="196">
        <f t="shared" si="33"/>
        <v>-131577.87159782436</v>
      </c>
      <c r="U86" s="214">
        <f t="shared" si="19"/>
        <v>0.51627679120698688</v>
      </c>
      <c r="V86" s="224"/>
      <c r="W86" s="196">
        <f t="shared" si="20"/>
        <v>-260082.32251575263</v>
      </c>
      <c r="X86" s="199">
        <f t="shared" si="21"/>
        <v>2.1384299007235139</v>
      </c>
      <c r="Y86" s="196">
        <f t="shared" si="22"/>
        <v>486670.09014033258</v>
      </c>
      <c r="Z86" s="196">
        <f t="shared" si="23"/>
        <v>226587.76762457992</v>
      </c>
      <c r="AA86" s="201">
        <f t="shared" si="24"/>
        <v>627206.58526419965</v>
      </c>
      <c r="AB86" s="199">
        <f t="shared" si="25"/>
        <v>0.69689620584911072</v>
      </c>
      <c r="AC86" s="217">
        <f t="shared" si="26"/>
        <v>367124.26274844701</v>
      </c>
      <c r="AD86" s="199">
        <f t="shared" si="27"/>
        <v>0.36712426274844701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109">(I88/B88*B87)/B88*B87</f>
        <v>2.3516835914954126</v>
      </c>
      <c r="J87" s="220">
        <f t="shared" si="109"/>
        <v>2.390262258404745</v>
      </c>
      <c r="K87" s="220">
        <f t="shared" si="109"/>
        <v>2.0927621295837509</v>
      </c>
      <c r="L87" s="220">
        <f t="shared" si="109"/>
        <v>2.2554186694951932</v>
      </c>
      <c r="M87" s="220">
        <f t="shared" si="109"/>
        <v>1.9595266876982529</v>
      </c>
      <c r="N87" s="220">
        <f t="shared" si="109"/>
        <v>115102472.84957969</v>
      </c>
      <c r="O87" s="220"/>
      <c r="P87" s="196">
        <f t="shared" si="29"/>
        <v>177409.91049504961</v>
      </c>
      <c r="Q87" s="196">
        <f t="shared" si="100"/>
        <v>67697.970284972631</v>
      </c>
      <c r="R87" s="196">
        <f t="shared" si="101"/>
        <v>375213.22121397778</v>
      </c>
      <c r="S87" s="196">
        <f t="shared" si="32"/>
        <v>-130706.55279675299</v>
      </c>
      <c r="T87" s="196">
        <f t="shared" si="33"/>
        <v>-132126.11272948195</v>
      </c>
      <c r="U87" s="214">
        <f t="shared" si="19"/>
        <v>0.50426440445035903</v>
      </c>
      <c r="V87" s="224"/>
      <c r="W87" s="196">
        <f t="shared" si="20"/>
        <v>-262832.66552623495</v>
      </c>
      <c r="X87" s="199">
        <f t="shared" si="21"/>
        <v>2.1025664013359351</v>
      </c>
      <c r="Y87" s="196">
        <f t="shared" si="22"/>
        <v>484391.62971195334</v>
      </c>
      <c r="Z87" s="196">
        <f t="shared" si="23"/>
        <v>221558.96418571839</v>
      </c>
      <c r="AA87" s="201">
        <f t="shared" si="24"/>
        <v>620321.10199400003</v>
      </c>
      <c r="AB87" s="199">
        <f t="shared" si="25"/>
        <v>0.68924566888222227</v>
      </c>
      <c r="AC87" s="217">
        <f t="shared" si="26"/>
        <v>357488.43646776507</v>
      </c>
      <c r="AD87" s="199">
        <f t="shared" si="27"/>
        <v>0.35748843646776507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10">(I89/B89*B88)/B89*B88</f>
        <v>2.2621485681908728</v>
      </c>
      <c r="J88" s="220">
        <f t="shared" si="110"/>
        <v>2.653672532685865</v>
      </c>
      <c r="K88" s="220">
        <f t="shared" si="110"/>
        <v>2.2503504756713806</v>
      </c>
      <c r="L88" s="220">
        <f t="shared" si="110"/>
        <v>2.5388407913151636</v>
      </c>
      <c r="M88" s="220">
        <f t="shared" si="110"/>
        <v>2.205767844710719</v>
      </c>
      <c r="N88" s="220">
        <f t="shared" si="110"/>
        <v>65437425.812213182</v>
      </c>
      <c r="O88" s="220"/>
      <c r="P88" s="196">
        <f t="shared" si="29"/>
        <v>183968.31207920806</v>
      </c>
      <c r="Q88" s="196">
        <f t="shared" si="100"/>
        <v>72795.736065367499</v>
      </c>
      <c r="R88" s="196">
        <f t="shared" si="101"/>
        <v>375994.91542484029</v>
      </c>
      <c r="S88" s="196">
        <f t="shared" si="32"/>
        <v>-132917.83010007278</v>
      </c>
      <c r="T88" s="196">
        <f t="shared" si="33"/>
        <v>-132676.63819918811</v>
      </c>
      <c r="U88" s="214">
        <f t="shared" si="19"/>
        <v>0.52082989445283323</v>
      </c>
      <c r="V88" s="224"/>
      <c r="W88" s="196">
        <f t="shared" si="20"/>
        <v>-265594.46829926089</v>
      </c>
      <c r="X88" s="199">
        <f t="shared" si="21"/>
        <v>2.1083391950509487</v>
      </c>
      <c r="Y88" s="196">
        <f t="shared" si="22"/>
        <v>489732.93726329232</v>
      </c>
      <c r="Z88" s="196">
        <f t="shared" si="23"/>
        <v>224138.46896403143</v>
      </c>
      <c r="AA88" s="201">
        <f t="shared" si="24"/>
        <v>632758.96356941585</v>
      </c>
      <c r="AB88" s="199">
        <f t="shared" si="25"/>
        <v>0.70306551507712867</v>
      </c>
      <c r="AC88" s="217">
        <f t="shared" si="26"/>
        <v>367164.49527015496</v>
      </c>
      <c r="AD88" s="199">
        <f t="shared" si="27"/>
        <v>0.36716449527015499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21" t="s">
        <v>178</v>
      </c>
      <c r="B89" s="222">
        <v>41.509998000000003</v>
      </c>
      <c r="C89" s="223">
        <v>42.310001</v>
      </c>
      <c r="D89" s="223">
        <v>40.360000999999997</v>
      </c>
      <c r="E89" s="223">
        <v>40.409999999999997</v>
      </c>
      <c r="F89" s="223">
        <v>34.884582999999999</v>
      </c>
      <c r="G89" s="223">
        <v>1416706400</v>
      </c>
      <c r="H89" s="223"/>
      <c r="I89" s="223">
        <f t="shared" ref="I89:N89" si="111">(I90/B90*B89)/B90*B89</f>
        <v>2.5918565543230736</v>
      </c>
      <c r="J89" s="223">
        <f t="shared" si="111"/>
        <v>2.6904275671254934</v>
      </c>
      <c r="K89" s="223">
        <f t="shared" si="111"/>
        <v>2.4462800752013241</v>
      </c>
      <c r="L89" s="223">
        <f t="shared" si="111"/>
        <v>2.4376750540927259</v>
      </c>
      <c r="M89" s="223">
        <f t="shared" si="111"/>
        <v>2.1178734931384593</v>
      </c>
      <c r="N89" s="223">
        <f t="shared" si="111"/>
        <v>44472448.463304207</v>
      </c>
      <c r="O89" s="223"/>
      <c r="P89" s="196">
        <f t="shared" si="29"/>
        <v>191809.90574257437</v>
      </c>
      <c r="Q89" s="196">
        <f t="shared" si="100"/>
        <v>79133.788546068157</v>
      </c>
      <c r="R89" s="196">
        <f t="shared" si="101"/>
        <v>376778.23816530872</v>
      </c>
      <c r="S89" s="196">
        <f t="shared" si="32"/>
        <v>-135138.32105882306</v>
      </c>
      <c r="T89" s="196">
        <f t="shared" si="33"/>
        <v>-133229.45752501805</v>
      </c>
      <c r="U89" s="214">
        <f t="shared" si="19"/>
        <v>0.54047495583237626</v>
      </c>
      <c r="V89" s="199">
        <f>(E89-B78)/B78</f>
        <v>7.9820404090793998E-3</v>
      </c>
      <c r="W89" s="196">
        <f t="shared" si="20"/>
        <v>-268367.77858384111</v>
      </c>
      <c r="X89" s="199">
        <f t="shared" si="21"/>
        <v>2.1186900562663853</v>
      </c>
      <c r="Y89" s="196">
        <f t="shared" si="22"/>
        <v>495974.04265849839</v>
      </c>
      <c r="Z89" s="196">
        <f t="shared" si="23"/>
        <v>227606.26407465732</v>
      </c>
      <c r="AA89" s="201">
        <f t="shared" si="24"/>
        <v>647721.93245395122</v>
      </c>
      <c r="AB89" s="199">
        <f t="shared" si="25"/>
        <v>0.71969103605994578</v>
      </c>
      <c r="AC89" s="217">
        <f t="shared" si="26"/>
        <v>379354.15387011017</v>
      </c>
      <c r="AD89" s="199">
        <f t="shared" si="27"/>
        <v>0.37935415387011018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12">(I91/B91*B90)/B91*B90</f>
        <v>2.4855738983210847</v>
      </c>
      <c r="J90" s="220">
        <f t="shared" si="112"/>
        <v>2.8191073936421769</v>
      </c>
      <c r="K90" s="220">
        <f t="shared" si="112"/>
        <v>2.4220954266796282</v>
      </c>
      <c r="L90" s="220">
        <f t="shared" si="112"/>
        <v>2.6332778916009252</v>
      </c>
      <c r="M90" s="220">
        <f t="shared" si="112"/>
        <v>2.2988679233162519</v>
      </c>
      <c r="N90" s="220">
        <f t="shared" si="112"/>
        <v>85897634.763354361</v>
      </c>
      <c r="O90" s="220"/>
      <c r="P90" s="196">
        <f t="shared" si="29"/>
        <v>190859.40594059415</v>
      </c>
      <c r="Q90" s="196">
        <f>(Q78+(Q89-Q78)*(1-$Q$3))*K90/K89</f>
        <v>71146.119265118788</v>
      </c>
      <c r="R90" s="196">
        <f>R89*(1+($S$5/2/12))+(Q89-Q78)*($Q$3)</f>
        <v>384840.46735373634</v>
      </c>
      <c r="S90" s="196">
        <f t="shared" si="32"/>
        <v>-137368.06406323481</v>
      </c>
      <c r="T90" s="196">
        <f t="shared" si="33"/>
        <v>-133784.58026470561</v>
      </c>
      <c r="U90" s="214">
        <f t="shared" si="19"/>
        <v>0.51504013057669673</v>
      </c>
      <c r="V90" s="224"/>
      <c r="W90" s="196">
        <f t="shared" si="20"/>
        <v>-271152.64432794042</v>
      </c>
      <c r="X90" s="199">
        <f t="shared" si="21"/>
        <v>2.123157879286846</v>
      </c>
      <c r="Y90" s="196">
        <f t="shared" si="22"/>
        <v>503048.43281800277</v>
      </c>
      <c r="Z90" s="196">
        <f t="shared" si="23"/>
        <v>231895.78849006232</v>
      </c>
      <c r="AA90" s="201">
        <f t="shared" si="24"/>
        <v>646845.99255944928</v>
      </c>
      <c r="AB90" s="199">
        <f t="shared" si="25"/>
        <v>0.71871776951049915</v>
      </c>
      <c r="AC90" s="217">
        <f t="shared" si="26"/>
        <v>375693.34823150886</v>
      </c>
      <c r="AD90" s="199">
        <f t="shared" si="27"/>
        <v>0.37569334823150885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13">(I92/B92*B91)/B92*B91</f>
        <v>2.6206587215841566</v>
      </c>
      <c r="J91" s="220">
        <f t="shared" si="113"/>
        <v>2.672651876828525</v>
      </c>
      <c r="K91" s="220">
        <f t="shared" si="113"/>
        <v>2.4341724307692965</v>
      </c>
      <c r="L91" s="220">
        <f t="shared" si="113"/>
        <v>2.5216320376192316</v>
      </c>
      <c r="M91" s="220">
        <f t="shared" si="113"/>
        <v>2.2013980170515426</v>
      </c>
      <c r="N91" s="220">
        <f t="shared" si="113"/>
        <v>60074139.44768896</v>
      </c>
      <c r="O91" s="220"/>
      <c r="P91" s="196">
        <f t="shared" si="29"/>
        <v>191334.64396039618</v>
      </c>
      <c r="Q91" s="196">
        <f t="shared" ref="Q91:Q101" si="114">Q90*K91/K90</f>
        <v>71500.866631330849</v>
      </c>
      <c r="R91" s="196">
        <f t="shared" ref="R91:R101" si="115">R90*(1+$S$5/2/12)</f>
        <v>385642.21832738997</v>
      </c>
      <c r="S91" s="196">
        <f t="shared" si="32"/>
        <v>-139607.09766349828</v>
      </c>
      <c r="T91" s="196">
        <f t="shared" si="33"/>
        <v>-134342.01601580856</v>
      </c>
      <c r="U91" s="214">
        <f t="shared" si="19"/>
        <v>0.51557110184852439</v>
      </c>
      <c r="V91" s="224"/>
      <c r="W91" s="196">
        <f t="shared" si="20"/>
        <v>-273949.11367930681</v>
      </c>
      <c r="X91" s="199">
        <f t="shared" si="21"/>
        <v>2.1061461179363872</v>
      </c>
      <c r="Y91" s="196">
        <f t="shared" si="22"/>
        <v>504150.78036657174</v>
      </c>
      <c r="Z91" s="196">
        <f t="shared" si="23"/>
        <v>230201.66668726492</v>
      </c>
      <c r="AA91" s="201">
        <f t="shared" si="24"/>
        <v>648477.72891911701</v>
      </c>
      <c r="AB91" s="199">
        <f t="shared" si="25"/>
        <v>0.72053080991012997</v>
      </c>
      <c r="AC91" s="217">
        <f t="shared" si="26"/>
        <v>374528.6152398102</v>
      </c>
      <c r="AD91" s="199">
        <f t="shared" si="27"/>
        <v>0.37452861523981018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16">(I93/B93*B92)/B93*B92</f>
        <v>2.5570087056365263</v>
      </c>
      <c r="J92" s="220">
        <f t="shared" si="116"/>
        <v>2.6891556940365859</v>
      </c>
      <c r="K92" s="220">
        <f t="shared" si="116"/>
        <v>2.4257153260276945</v>
      </c>
      <c r="L92" s="220">
        <f t="shared" si="116"/>
        <v>2.6245076132897323</v>
      </c>
      <c r="M92" s="220">
        <f t="shared" si="116"/>
        <v>2.2912119746185367</v>
      </c>
      <c r="N92" s="220">
        <f t="shared" si="116"/>
        <v>105870978.83182842</v>
      </c>
      <c r="O92" s="220"/>
      <c r="P92" s="196">
        <f t="shared" si="29"/>
        <v>191001.97544554467</v>
      </c>
      <c r="Q92" s="196">
        <f t="shared" si="114"/>
        <v>71252.449423670099</v>
      </c>
      <c r="R92" s="196">
        <f t="shared" si="115"/>
        <v>386445.63961557206</v>
      </c>
      <c r="S92" s="196">
        <f t="shared" si="32"/>
        <v>-141855.46057042951</v>
      </c>
      <c r="T92" s="196">
        <f t="shared" si="33"/>
        <v>-134901.77441587442</v>
      </c>
      <c r="U92" s="214">
        <f t="shared" si="19"/>
        <v>0.51411567926660218</v>
      </c>
      <c r="V92" s="224"/>
      <c r="W92" s="196">
        <f t="shared" si="20"/>
        <v>-276757.23498630396</v>
      </c>
      <c r="X92" s="199">
        <f t="shared" si="21"/>
        <v>2.0864770349714372</v>
      </c>
      <c r="Y92" s="196">
        <f t="shared" si="22"/>
        <v>504689.1968428304</v>
      </c>
      <c r="Z92" s="196">
        <f t="shared" si="23"/>
        <v>227931.96185652647</v>
      </c>
      <c r="AA92" s="201">
        <f t="shared" si="24"/>
        <v>648700.06448478682</v>
      </c>
      <c r="AB92" s="199">
        <f t="shared" si="25"/>
        <v>0.72077784942754086</v>
      </c>
      <c r="AC92" s="217">
        <f t="shared" si="26"/>
        <v>371942.82949848287</v>
      </c>
      <c r="AD92" s="199">
        <f t="shared" si="27"/>
        <v>0.37194282949848284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17">(I94/B94*B93)/B94*B93</f>
        <v>2.672395526995182</v>
      </c>
      <c r="J93" s="220">
        <f t="shared" si="117"/>
        <v>2.7853612185573575</v>
      </c>
      <c r="K93" s="220">
        <f t="shared" si="117"/>
        <v>2.5727327394896342</v>
      </c>
      <c r="L93" s="220">
        <f t="shared" si="117"/>
        <v>2.6145021016392929</v>
      </c>
      <c r="M93" s="220">
        <f t="shared" si="117"/>
        <v>2.2856788888702093</v>
      </c>
      <c r="N93" s="220">
        <f t="shared" si="117"/>
        <v>68941632.599885881</v>
      </c>
      <c r="O93" s="220"/>
      <c r="P93" s="196">
        <f t="shared" si="29"/>
        <v>196704.94574257437</v>
      </c>
      <c r="Q93" s="196">
        <f t="shared" si="114"/>
        <v>75570.907861350788</v>
      </c>
      <c r="R93" s="196">
        <f t="shared" si="115"/>
        <v>387250.73469810456</v>
      </c>
      <c r="S93" s="196">
        <f t="shared" si="32"/>
        <v>-144113.19165613962</v>
      </c>
      <c r="T93" s="196">
        <f t="shared" si="33"/>
        <v>-135463.86514260722</v>
      </c>
      <c r="U93" s="214">
        <f t="shared" si="19"/>
        <v>0.52741886018699791</v>
      </c>
      <c r="V93" s="224"/>
      <c r="W93" s="196">
        <f t="shared" si="20"/>
        <v>-279577.05679874681</v>
      </c>
      <c r="X93" s="199">
        <f t="shared" si="21"/>
        <v>2.0887110234551138</v>
      </c>
      <c r="Y93" s="196">
        <f t="shared" si="22"/>
        <v>509454.16732998239</v>
      </c>
      <c r="Z93" s="196">
        <f t="shared" si="23"/>
        <v>229877.11053123555</v>
      </c>
      <c r="AA93" s="201">
        <f t="shared" si="24"/>
        <v>659526.58830202976</v>
      </c>
      <c r="AB93" s="199">
        <f t="shared" si="25"/>
        <v>0.7328073203355886</v>
      </c>
      <c r="AC93" s="217">
        <f t="shared" si="26"/>
        <v>379949.53150328295</v>
      </c>
      <c r="AD93" s="199">
        <f t="shared" si="27"/>
        <v>0.37994953150328298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18">(I95/B95*B94)/B95*B94</f>
        <v>2.6433096627112258</v>
      </c>
      <c r="J94" s="220">
        <f t="shared" si="118"/>
        <v>2.6866133583170839</v>
      </c>
      <c r="K94" s="220">
        <f t="shared" si="118"/>
        <v>2.1948883704672193</v>
      </c>
      <c r="L94" s="220">
        <f t="shared" si="118"/>
        <v>2.2496200508676973</v>
      </c>
      <c r="M94" s="220">
        <f t="shared" si="118"/>
        <v>1.9666862892727477</v>
      </c>
      <c r="N94" s="220">
        <f t="shared" si="118"/>
        <v>162675052.52293307</v>
      </c>
      <c r="O94" s="220"/>
      <c r="P94" s="196">
        <f t="shared" si="29"/>
        <v>181687.12871287137</v>
      </c>
      <c r="Q94" s="196">
        <f t="shared" si="114"/>
        <v>64472.187205668713</v>
      </c>
      <c r="R94" s="196">
        <f t="shared" si="115"/>
        <v>388057.50706205895</v>
      </c>
      <c r="S94" s="196">
        <f t="shared" si="32"/>
        <v>-146380.32995470686</v>
      </c>
      <c r="T94" s="196">
        <f t="shared" si="33"/>
        <v>-136028.29791403475</v>
      </c>
      <c r="U94" s="214">
        <f t="shared" si="19"/>
        <v>0.4897875487823683</v>
      </c>
      <c r="V94" s="224"/>
      <c r="W94" s="196">
        <f t="shared" si="20"/>
        <v>-282408.62786874163</v>
      </c>
      <c r="X94" s="199">
        <f t="shared" si="21"/>
        <v>2.0174476965333272</v>
      </c>
      <c r="Y94" s="196">
        <f t="shared" si="22"/>
        <v>499716.19687858655</v>
      </c>
      <c r="Z94" s="196">
        <f t="shared" si="23"/>
        <v>217307.56900984497</v>
      </c>
      <c r="AA94" s="201">
        <f t="shared" si="24"/>
        <v>634216.82298059901</v>
      </c>
      <c r="AB94" s="199">
        <f t="shared" si="25"/>
        <v>0.70468535886733219</v>
      </c>
      <c r="AC94" s="217">
        <f t="shared" si="26"/>
        <v>351808.19511185744</v>
      </c>
      <c r="AD94" s="199">
        <f t="shared" si="27"/>
        <v>0.35180819511185746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19">(I96/B96*B95)/B96*B95</f>
        <v>2.2796823902466055</v>
      </c>
      <c r="J95" s="220">
        <f t="shared" si="119"/>
        <v>2.4046685075608152</v>
      </c>
      <c r="K95" s="220">
        <f t="shared" si="119"/>
        <v>2.0737445230403222</v>
      </c>
      <c r="L95" s="220">
        <f t="shared" si="119"/>
        <v>2.2438287801304719</v>
      </c>
      <c r="M95" s="220">
        <f t="shared" si="119"/>
        <v>1.9616253441017044</v>
      </c>
      <c r="N95" s="220">
        <f t="shared" si="119"/>
        <v>206413837.05845332</v>
      </c>
      <c r="O95" s="220"/>
      <c r="P95" s="196">
        <f t="shared" si="29"/>
        <v>176601.98019801988</v>
      </c>
      <c r="Q95" s="196">
        <f t="shared" si="114"/>
        <v>60913.733429516396</v>
      </c>
      <c r="R95" s="196">
        <f t="shared" si="115"/>
        <v>388865.96020177164</v>
      </c>
      <c r="S95" s="196">
        <f t="shared" si="32"/>
        <v>-148656.91466285146</v>
      </c>
      <c r="T95" s="196">
        <f t="shared" si="33"/>
        <v>-136595.08248867656</v>
      </c>
      <c r="U95" s="214">
        <f t="shared" si="19"/>
        <v>0.47643387334856191</v>
      </c>
      <c r="V95" s="224"/>
      <c r="W95" s="196">
        <f t="shared" si="20"/>
        <v>-285251.99715152802</v>
      </c>
      <c r="X95" s="199">
        <f t="shared" si="21"/>
        <v>1.9823452457702189</v>
      </c>
      <c r="Y95" s="196">
        <f t="shared" si="22"/>
        <v>496932.70793231466</v>
      </c>
      <c r="Z95" s="196">
        <f t="shared" si="23"/>
        <v>211680.71078078667</v>
      </c>
      <c r="AA95" s="201">
        <f t="shared" si="24"/>
        <v>626381.6738293079</v>
      </c>
      <c r="AB95" s="199">
        <f t="shared" si="25"/>
        <v>0.69597963758811987</v>
      </c>
      <c r="AC95" s="217">
        <f t="shared" si="26"/>
        <v>341129.67667777988</v>
      </c>
      <c r="AD95" s="199">
        <f t="shared" si="27"/>
        <v>0.34112967667777988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29"/>
        <v>168902.97504950501</v>
      </c>
      <c r="Q96" s="196">
        <f t="shared" si="114"/>
        <v>55718.405432946973</v>
      </c>
      <c r="R96" s="196">
        <f t="shared" si="115"/>
        <v>389676.09761885868</v>
      </c>
      <c r="S96" s="196">
        <f t="shared" si="32"/>
        <v>-150942.98514061334</v>
      </c>
      <c r="T96" s="196">
        <f t="shared" si="33"/>
        <v>-137164.22866571273</v>
      </c>
      <c r="U96" s="214">
        <f t="shared" si="19"/>
        <v>0.4563583539067777</v>
      </c>
      <c r="V96" s="224"/>
      <c r="W96" s="196">
        <f t="shared" si="20"/>
        <v>-288107.21380632604</v>
      </c>
      <c r="X96" s="199">
        <f t="shared" si="21"/>
        <v>1.9387889157258542</v>
      </c>
      <c r="Y96" s="196">
        <f t="shared" si="22"/>
        <v>492321.13624875783</v>
      </c>
      <c r="Z96" s="196">
        <f t="shared" si="23"/>
        <v>204213.92244243177</v>
      </c>
      <c r="AA96" s="201">
        <f t="shared" si="24"/>
        <v>614297.47810131067</v>
      </c>
      <c r="AB96" s="199">
        <f t="shared" si="25"/>
        <v>0.68255275344590072</v>
      </c>
      <c r="AC96" s="217">
        <f t="shared" si="26"/>
        <v>326190.26429498463</v>
      </c>
      <c r="AD96" s="199">
        <f t="shared" si="27"/>
        <v>0.32619026429498466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29"/>
        <v>172324.74297029711</v>
      </c>
      <c r="Q97" s="196">
        <f t="shared" si="114"/>
        <v>57646.060316129646</v>
      </c>
      <c r="R97" s="196">
        <f t="shared" si="115"/>
        <v>390487.92282223137</v>
      </c>
      <c r="S97" s="196">
        <f t="shared" si="32"/>
        <v>-153238.58091203254</v>
      </c>
      <c r="T97" s="196">
        <f t="shared" si="33"/>
        <v>-137735.7462851532</v>
      </c>
      <c r="U97" s="214">
        <f t="shared" si="19"/>
        <v>0.46355519150549807</v>
      </c>
      <c r="V97" s="224"/>
      <c r="W97" s="196">
        <f t="shared" si="20"/>
        <v>-290974.32719718572</v>
      </c>
      <c r="X97" s="199">
        <f t="shared" si="21"/>
        <v>1.9342347870130998</v>
      </c>
      <c r="Y97" s="196">
        <f t="shared" si="22"/>
        <v>495495.72598855011</v>
      </c>
      <c r="Z97" s="196">
        <f t="shared" si="23"/>
        <v>204521.39879136439</v>
      </c>
      <c r="AA97" s="201">
        <f t="shared" si="24"/>
        <v>620458.72610865813</v>
      </c>
      <c r="AB97" s="199">
        <f t="shared" si="25"/>
        <v>0.68939858456517566</v>
      </c>
      <c r="AC97" s="217">
        <f t="shared" si="26"/>
        <v>329484.39891147241</v>
      </c>
      <c r="AD97" s="199">
        <f t="shared" si="27"/>
        <v>0.32948439891147241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29"/>
        <v>182114.8514851486</v>
      </c>
      <c r="Q98" s="196">
        <f t="shared" si="114"/>
        <v>63704.404234703783</v>
      </c>
      <c r="R98" s="196">
        <f t="shared" si="115"/>
        <v>391301.43932811107</v>
      </c>
      <c r="S98" s="196">
        <f t="shared" si="32"/>
        <v>-155543.74166583267</v>
      </c>
      <c r="T98" s="196">
        <f t="shared" si="33"/>
        <v>-138309.64522800801</v>
      </c>
      <c r="U98" s="214">
        <f t="shared" si="19"/>
        <v>0.4858163647176062</v>
      </c>
      <c r="V98" s="224"/>
      <c r="W98" s="196">
        <f t="shared" si="20"/>
        <v>-293853.38689384068</v>
      </c>
      <c r="X98" s="199">
        <f t="shared" si="21"/>
        <v>1.9513686633818368</v>
      </c>
      <c r="Y98" s="196">
        <f t="shared" si="22"/>
        <v>503129.77779459057</v>
      </c>
      <c r="Z98" s="196">
        <f t="shared" si="23"/>
        <v>209276.39090074986</v>
      </c>
      <c r="AA98" s="201">
        <f t="shared" si="24"/>
        <v>637120.69504796341</v>
      </c>
      <c r="AB98" s="199">
        <f t="shared" si="25"/>
        <v>0.70791188338662603</v>
      </c>
      <c r="AC98" s="217">
        <f t="shared" si="26"/>
        <v>343267.30815412267</v>
      </c>
      <c r="AD98" s="199">
        <f t="shared" si="27"/>
        <v>0.34326730815412265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29"/>
        <v>189528.71762376247</v>
      </c>
      <c r="Q99" s="196">
        <f t="shared" si="114"/>
        <v>68697.948313043671</v>
      </c>
      <c r="R99" s="196">
        <f t="shared" si="115"/>
        <v>392116.65066004469</v>
      </c>
      <c r="S99" s="196">
        <f t="shared" si="32"/>
        <v>-157858.50725610697</v>
      </c>
      <c r="T99" s="196">
        <f t="shared" si="33"/>
        <v>-138885.93541645803</v>
      </c>
      <c r="U99" s="214">
        <f t="shared" si="19"/>
        <v>0.50269543163847275</v>
      </c>
      <c r="V99" s="224"/>
      <c r="W99" s="196">
        <f t="shared" si="20"/>
        <v>-296744.442672565</v>
      </c>
      <c r="X99" s="199">
        <f t="shared" si="21"/>
        <v>1.9600884958294189</v>
      </c>
      <c r="Y99" s="196">
        <f t="shared" si="22"/>
        <v>509102.08697027661</v>
      </c>
      <c r="Z99" s="196">
        <f t="shared" si="23"/>
        <v>212357.64429771158</v>
      </c>
      <c r="AA99" s="201">
        <f t="shared" si="24"/>
        <v>650343.31659685075</v>
      </c>
      <c r="AB99" s="199">
        <f t="shared" si="25"/>
        <v>0.72260368510761197</v>
      </c>
      <c r="AC99" s="217">
        <f t="shared" si="26"/>
        <v>353598.87392428576</v>
      </c>
      <c r="AD99" s="199">
        <f t="shared" si="27"/>
        <v>0.35359887392428574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29"/>
        <v>197750.49980198027</v>
      </c>
      <c r="Q100" s="196">
        <f t="shared" si="114"/>
        <v>74315.685401176044</v>
      </c>
      <c r="R100" s="196">
        <f t="shared" si="115"/>
        <v>392933.56034891983</v>
      </c>
      <c r="S100" s="196">
        <f t="shared" si="32"/>
        <v>-160182.91770300741</v>
      </c>
      <c r="T100" s="196">
        <f t="shared" si="33"/>
        <v>-139464.62681402659</v>
      </c>
      <c r="U100" s="214">
        <f t="shared" si="19"/>
        <v>0.52087519269164473</v>
      </c>
      <c r="V100" s="224"/>
      <c r="W100" s="196">
        <f t="shared" si="20"/>
        <v>-299647.54451703397</v>
      </c>
      <c r="X100" s="199">
        <f t="shared" si="21"/>
        <v>1.971262808453689</v>
      </c>
      <c r="Y100" s="196">
        <f t="shared" si="22"/>
        <v>515641.56779634918</v>
      </c>
      <c r="Z100" s="196">
        <f t="shared" si="23"/>
        <v>215994.02327931518</v>
      </c>
      <c r="AA100" s="201">
        <f t="shared" si="24"/>
        <v>664999.74555207614</v>
      </c>
      <c r="AB100" s="199">
        <f t="shared" si="25"/>
        <v>0.73888860616897345</v>
      </c>
      <c r="AC100" s="217">
        <f t="shared" si="26"/>
        <v>365352.20103504218</v>
      </c>
      <c r="AD100" s="199">
        <f t="shared" si="27"/>
        <v>0.36535220103504218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21" t="s">
        <v>190</v>
      </c>
      <c r="B101" s="222">
        <v>44</v>
      </c>
      <c r="C101" s="223">
        <v>44.759998000000003</v>
      </c>
      <c r="D101" s="223">
        <v>42.880001</v>
      </c>
      <c r="E101" s="223">
        <v>43.16</v>
      </c>
      <c r="F101" s="223">
        <v>37.421340999999998</v>
      </c>
      <c r="G101" s="223">
        <v>1898275500</v>
      </c>
      <c r="H101" s="226" t="s">
        <v>190</v>
      </c>
      <c r="I101" s="223">
        <v>2.8196880000000002</v>
      </c>
      <c r="J101" s="223">
        <v>2.9081250000000001</v>
      </c>
      <c r="K101" s="223">
        <v>2.5031249999999998</v>
      </c>
      <c r="L101" s="223">
        <v>2.5325000000000002</v>
      </c>
      <c r="M101" s="223">
        <v>2.2169720000000002</v>
      </c>
      <c r="N101" s="223">
        <v>363651200</v>
      </c>
      <c r="O101" s="223"/>
      <c r="P101" s="196">
        <f t="shared" si="29"/>
        <v>203786.14336633671</v>
      </c>
      <c r="Q101" s="196">
        <f t="shared" si="114"/>
        <v>73526.264829967899</v>
      </c>
      <c r="R101" s="196">
        <f t="shared" si="115"/>
        <v>393752.17193298013</v>
      </c>
      <c r="S101" s="196">
        <f t="shared" si="32"/>
        <v>-162517.01319343658</v>
      </c>
      <c r="T101" s="196">
        <f t="shared" si="33"/>
        <v>-140045.72942575169</v>
      </c>
      <c r="U101" s="214">
        <f t="shared" si="19"/>
        <v>0.52280910573268713</v>
      </c>
      <c r="V101" s="199">
        <f>(E101-B90)/B90</f>
        <v>6.1746565227721165E-2</v>
      </c>
      <c r="W101" s="196">
        <f t="shared" si="20"/>
        <v>-302562.74261918827</v>
      </c>
      <c r="X101" s="199">
        <f t="shared" si="21"/>
        <v>1.974923647659391</v>
      </c>
      <c r="Y101" s="196">
        <f t="shared" si="22"/>
        <v>520652.38541209663</v>
      </c>
      <c r="Z101" s="196">
        <f t="shared" si="23"/>
        <v>218089.64279290839</v>
      </c>
      <c r="AA101" s="201">
        <f t="shared" si="24"/>
        <v>671064.58012928464</v>
      </c>
      <c r="AB101" s="199">
        <f t="shared" si="25"/>
        <v>0.74562731125476067</v>
      </c>
      <c r="AC101" s="217">
        <f t="shared" si="26"/>
        <v>368501.83751009637</v>
      </c>
      <c r="AD101" s="199">
        <f t="shared" si="27"/>
        <v>0.36850183751009635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29"/>
        <v>202075.24752475257</v>
      </c>
      <c r="Q102" s="196">
        <f>(Q90+(Q101-Q90)*(1-$Q$3))*K102/K101</f>
        <v>71162.196421303568</v>
      </c>
      <c r="R102" s="196">
        <f>R101*(1+($S$5/2/12))+(Q101-Q90)*($Q$3)</f>
        <v>395762.56174026511</v>
      </c>
      <c r="S102" s="196">
        <f t="shared" si="32"/>
        <v>-164860.83408174256</v>
      </c>
      <c r="T102" s="196">
        <f t="shared" si="33"/>
        <v>-140629.25329835899</v>
      </c>
      <c r="U102" s="214">
        <f t="shared" si="19"/>
        <v>0.51479766433491003</v>
      </c>
      <c r="V102" s="224"/>
      <c r="W102" s="196">
        <f t="shared" si="20"/>
        <v>-305490.08738010156</v>
      </c>
      <c r="X102" s="199">
        <f t="shared" si="21"/>
        <v>1.956979404445182</v>
      </c>
      <c r="Y102" s="196">
        <f t="shared" si="22"/>
        <v>521384.7325379813</v>
      </c>
      <c r="Z102" s="196">
        <f t="shared" si="23"/>
        <v>215894.64515787974</v>
      </c>
      <c r="AA102" s="201">
        <f t="shared" si="24"/>
        <v>669000.0056863213</v>
      </c>
      <c r="AB102" s="199">
        <f t="shared" si="25"/>
        <v>0.74333333965146808</v>
      </c>
      <c r="AC102" s="217">
        <f t="shared" si="26"/>
        <v>363509.91830621974</v>
      </c>
      <c r="AD102" s="199">
        <f t="shared" si="27"/>
        <v>0.36350991830621976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29"/>
        <v>204023.76237623769</v>
      </c>
      <c r="Q103" s="196">
        <f t="shared" ref="Q103:Q113" si="120">Q102*K103/K102</f>
        <v>70891.27435370977</v>
      </c>
      <c r="R103" s="196">
        <f t="shared" ref="R103:R113" si="121">R102*(1+$S$5/2/12)</f>
        <v>396587.06707722403</v>
      </c>
      <c r="S103" s="196">
        <f t="shared" si="32"/>
        <v>-167214.42089041648</v>
      </c>
      <c r="T103" s="196">
        <f t="shared" si="33"/>
        <v>-141215.2085204355</v>
      </c>
      <c r="U103" s="214">
        <f t="shared" si="19"/>
        <v>0.51497427800011619</v>
      </c>
      <c r="V103" s="224"/>
      <c r="W103" s="196">
        <f t="shared" si="20"/>
        <v>-308429.62941085198</v>
      </c>
      <c r="X103" s="199">
        <f t="shared" si="21"/>
        <v>1.9473188441743445</v>
      </c>
      <c r="Y103" s="196">
        <f t="shared" si="22"/>
        <v>523540.21805750142</v>
      </c>
      <c r="Z103" s="196">
        <f t="shared" si="23"/>
        <v>215110.58864664944</v>
      </c>
      <c r="AA103" s="201">
        <f t="shared" si="24"/>
        <v>671502.10380717146</v>
      </c>
      <c r="AB103" s="199">
        <f t="shared" si="25"/>
        <v>0.74611344867463492</v>
      </c>
      <c r="AC103" s="217">
        <f t="shared" si="26"/>
        <v>363072.47439631948</v>
      </c>
      <c r="AD103" s="199">
        <f t="shared" si="27"/>
        <v>0.36307247439631946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29"/>
        <v>199889.11366336638</v>
      </c>
      <c r="Q104" s="196">
        <f t="shared" si="120"/>
        <v>68299.467689572732</v>
      </c>
      <c r="R104" s="196">
        <f t="shared" si="121"/>
        <v>397413.29013363493</v>
      </c>
      <c r="S104" s="196">
        <f t="shared" si="32"/>
        <v>-169577.81431079321</v>
      </c>
      <c r="T104" s="196">
        <f t="shared" si="33"/>
        <v>-141803.60522260398</v>
      </c>
      <c r="U104" s="214">
        <f t="shared" si="19"/>
        <v>0.50553951762634008</v>
      </c>
      <c r="V104" s="224"/>
      <c r="W104" s="196">
        <f t="shared" si="20"/>
        <v>-311381.41953339719</v>
      </c>
      <c r="X104" s="199">
        <f t="shared" si="21"/>
        <v>1.918233928960998</v>
      </c>
      <c r="Y104" s="196">
        <f t="shared" si="22"/>
        <v>521439.13809264597</v>
      </c>
      <c r="Z104" s="196">
        <f t="shared" si="23"/>
        <v>210057.71855924875</v>
      </c>
      <c r="AA104" s="201">
        <f t="shared" si="24"/>
        <v>665601.87148657406</v>
      </c>
      <c r="AB104" s="199">
        <f t="shared" si="25"/>
        <v>0.73955763498508231</v>
      </c>
      <c r="AC104" s="217">
        <f t="shared" si="26"/>
        <v>354220.45195317687</v>
      </c>
      <c r="AD104" s="199">
        <f t="shared" si="27"/>
        <v>0.35422045195317686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29"/>
        <v>205782.1734653466</v>
      </c>
      <c r="Q105" s="196">
        <f t="shared" si="120"/>
        <v>72101.392922295403</v>
      </c>
      <c r="R105" s="196">
        <f t="shared" si="121"/>
        <v>398241.23448808002</v>
      </c>
      <c r="S105" s="196">
        <f t="shared" si="32"/>
        <v>-171951.05520375483</v>
      </c>
      <c r="T105" s="196">
        <f t="shared" si="33"/>
        <v>-142394.45357769815</v>
      </c>
      <c r="U105" s="214">
        <f t="shared" si="19"/>
        <v>0.51763366593953408</v>
      </c>
      <c r="V105" s="224"/>
      <c r="W105" s="196">
        <f t="shared" si="20"/>
        <v>-314345.50878145301</v>
      </c>
      <c r="X105" s="199">
        <f t="shared" si="21"/>
        <v>1.9215270811245169</v>
      </c>
      <c r="Y105" s="196">
        <f t="shared" si="22"/>
        <v>526359.10653429944</v>
      </c>
      <c r="Z105" s="196">
        <f t="shared" si="23"/>
        <v>212013.59775284649</v>
      </c>
      <c r="AA105" s="201">
        <f t="shared" si="24"/>
        <v>676124.80087572196</v>
      </c>
      <c r="AB105" s="199">
        <f t="shared" si="25"/>
        <v>0.75124977875080223</v>
      </c>
      <c r="AC105" s="217">
        <f t="shared" si="26"/>
        <v>361779.29209426901</v>
      </c>
      <c r="AD105" s="199">
        <f t="shared" si="27"/>
        <v>0.36177929209426901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29"/>
        <v>216998.01980198026</v>
      </c>
      <c r="Q106" s="196">
        <f t="shared" si="120"/>
        <v>79633.026401402924</v>
      </c>
      <c r="R106" s="196">
        <f t="shared" si="121"/>
        <v>399070.90372659691</v>
      </c>
      <c r="S106" s="196">
        <f t="shared" si="32"/>
        <v>-174334.18460043715</v>
      </c>
      <c r="T106" s="196">
        <f t="shared" si="33"/>
        <v>-142987.76380093856</v>
      </c>
      <c r="U106" s="214">
        <f t="shared" si="19"/>
        <v>0.54084090556689657</v>
      </c>
      <c r="V106" s="224"/>
      <c r="W106" s="196">
        <f t="shared" si="20"/>
        <v>-317321.94840137567</v>
      </c>
      <c r="X106" s="199">
        <f t="shared" si="21"/>
        <v>1.9414633202406821</v>
      </c>
      <c r="Y106" s="196">
        <f t="shared" si="22"/>
        <v>535006.68143891916</v>
      </c>
      <c r="Z106" s="196">
        <f t="shared" si="23"/>
        <v>217684.73303754342</v>
      </c>
      <c r="AA106" s="201">
        <f t="shared" si="24"/>
        <v>695701.9499299801</v>
      </c>
      <c r="AB106" s="199">
        <f t="shared" si="25"/>
        <v>0.77300216658886678</v>
      </c>
      <c r="AC106" s="217">
        <f t="shared" si="26"/>
        <v>378380.00152860436</v>
      </c>
      <c r="AD106" s="199">
        <f t="shared" si="27"/>
        <v>0.37838000152860435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29"/>
        <v>219374.25742574263</v>
      </c>
      <c r="Q107" s="196">
        <f t="shared" si="120"/>
        <v>80689.636914195653</v>
      </c>
      <c r="R107" s="196">
        <f t="shared" si="121"/>
        <v>399902.30144269404</v>
      </c>
      <c r="S107" s="196">
        <f t="shared" si="32"/>
        <v>-176727.24370293895</v>
      </c>
      <c r="T107" s="196">
        <f t="shared" si="33"/>
        <v>-143583.54615010912</v>
      </c>
      <c r="U107" s="214">
        <f t="shared" si="19"/>
        <v>0.54395988484617219</v>
      </c>
      <c r="V107" s="224"/>
      <c r="W107" s="196">
        <f t="shared" si="20"/>
        <v>-320310.78985304805</v>
      </c>
      <c r="X107" s="199">
        <f t="shared" si="21"/>
        <v>1.9333615303828755</v>
      </c>
      <c r="Y107" s="196">
        <f t="shared" si="22"/>
        <v>537468.18958300608</v>
      </c>
      <c r="Z107" s="196">
        <f t="shared" si="23"/>
        <v>217157.39972995801</v>
      </c>
      <c r="AA107" s="201">
        <f t="shared" si="24"/>
        <v>699966.19578263233</v>
      </c>
      <c r="AB107" s="199">
        <f t="shared" si="25"/>
        <v>0.7777402175362581</v>
      </c>
      <c r="AC107" s="217">
        <f t="shared" si="26"/>
        <v>379655.40592958429</v>
      </c>
      <c r="AD107" s="199">
        <f t="shared" si="27"/>
        <v>0.3796554059295843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29"/>
        <v>225409.90099009906</v>
      </c>
      <c r="Q108" s="196">
        <f t="shared" si="120"/>
        <v>84455.439204572467</v>
      </c>
      <c r="R108" s="196">
        <f t="shared" si="121"/>
        <v>400735.43123736634</v>
      </c>
      <c r="S108" s="196">
        <f t="shared" si="32"/>
        <v>-179130.27388503452</v>
      </c>
      <c r="T108" s="196">
        <f t="shared" si="33"/>
        <v>-144181.81092573458</v>
      </c>
      <c r="U108" s="214">
        <f t="shared" si="19"/>
        <v>0.55491183693002355</v>
      </c>
      <c r="V108" s="224"/>
      <c r="W108" s="196">
        <f t="shared" si="20"/>
        <v>-323312.08481076907</v>
      </c>
      <c r="X108" s="199">
        <f t="shared" si="21"/>
        <v>1.9366592269322109</v>
      </c>
      <c r="Y108" s="196">
        <f t="shared" si="22"/>
        <v>542492.94468094106</v>
      </c>
      <c r="Z108" s="196">
        <f t="shared" si="23"/>
        <v>219180.85987017199</v>
      </c>
      <c r="AA108" s="201">
        <f t="shared" si="24"/>
        <v>710600.77143203793</v>
      </c>
      <c r="AB108" s="199">
        <f t="shared" si="25"/>
        <v>0.7895564127022644</v>
      </c>
      <c r="AC108" s="217">
        <f t="shared" si="26"/>
        <v>387288.68662126886</v>
      </c>
      <c r="AD108" s="199">
        <f t="shared" si="27"/>
        <v>0.38728868662126886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29"/>
        <v>210962.37148514856</v>
      </c>
      <c r="Q109" s="196">
        <f t="shared" si="120"/>
        <v>73492.126202610219</v>
      </c>
      <c r="R109" s="196">
        <f t="shared" si="121"/>
        <v>401570.29671911092</v>
      </c>
      <c r="S109" s="196">
        <f t="shared" si="32"/>
        <v>-181543.31669288882</v>
      </c>
      <c r="T109" s="196">
        <f t="shared" si="33"/>
        <v>-144782.56847125848</v>
      </c>
      <c r="U109" s="214">
        <f t="shared" si="19"/>
        <v>0.52176922293289141</v>
      </c>
      <c r="V109" s="224"/>
      <c r="W109" s="196">
        <f t="shared" si="20"/>
        <v>-326325.8851641473</v>
      </c>
      <c r="X109" s="199">
        <f t="shared" si="21"/>
        <v>1.8770581680829439</v>
      </c>
      <c r="Y109" s="196">
        <f t="shared" si="22"/>
        <v>533181.1448899504</v>
      </c>
      <c r="Z109" s="196">
        <f t="shared" si="23"/>
        <v>206855.25972580307</v>
      </c>
      <c r="AA109" s="201">
        <f t="shared" si="24"/>
        <v>686024.79440686968</v>
      </c>
      <c r="AB109" s="199">
        <f t="shared" si="25"/>
        <v>0.76224977156318852</v>
      </c>
      <c r="AC109" s="217">
        <f t="shared" si="26"/>
        <v>359698.90924272232</v>
      </c>
      <c r="AD109" s="199">
        <f t="shared" si="27"/>
        <v>0.3596989092427223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29"/>
        <v>227215.84633663369</v>
      </c>
      <c r="Q110" s="196">
        <f t="shared" si="120"/>
        <v>84590.914687546319</v>
      </c>
      <c r="R110" s="196">
        <f t="shared" si="121"/>
        <v>402406.90150394244</v>
      </c>
      <c r="S110" s="196">
        <f t="shared" si="32"/>
        <v>-183966.41384577585</v>
      </c>
      <c r="T110" s="196">
        <f t="shared" si="33"/>
        <v>-145385.82917322204</v>
      </c>
      <c r="U110" s="214">
        <f t="shared" si="19"/>
        <v>0.55501273149632302</v>
      </c>
      <c r="V110" s="224"/>
      <c r="W110" s="196">
        <f t="shared" si="20"/>
        <v>-329352.24301899789</v>
      </c>
      <c r="X110" s="199">
        <f t="shared" si="21"/>
        <v>1.9117001969355278</v>
      </c>
      <c r="Y110" s="196">
        <f t="shared" si="22"/>
        <v>545361.7178794283</v>
      </c>
      <c r="Z110" s="196">
        <f t="shared" si="23"/>
        <v>216009.47486043037</v>
      </c>
      <c r="AA110" s="201">
        <f t="shared" si="24"/>
        <v>714213.66252812243</v>
      </c>
      <c r="AB110" s="199">
        <f t="shared" si="25"/>
        <v>0.79357073614235829</v>
      </c>
      <c r="AC110" s="217">
        <f t="shared" si="26"/>
        <v>384861.41950912448</v>
      </c>
      <c r="AD110" s="199">
        <f t="shared" si="27"/>
        <v>0.3848614195091245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29"/>
        <v>243992.07920792082</v>
      </c>
      <c r="Q111" s="196">
        <f t="shared" si="120"/>
        <v>97098.469025616258</v>
      </c>
      <c r="R111" s="196">
        <f t="shared" si="121"/>
        <v>403245.24921540904</v>
      </c>
      <c r="S111" s="196">
        <f t="shared" si="32"/>
        <v>-186399.6072367999</v>
      </c>
      <c r="T111" s="196">
        <f t="shared" si="33"/>
        <v>-145991.6034614438</v>
      </c>
      <c r="U111" s="214">
        <f t="shared" si="19"/>
        <v>0.58869802951967876</v>
      </c>
      <c r="V111" s="224"/>
      <c r="W111" s="196">
        <f t="shared" si="20"/>
        <v>-332391.2106982437</v>
      </c>
      <c r="X111" s="199">
        <f t="shared" si="21"/>
        <v>1.9472155327564133</v>
      </c>
      <c r="Y111" s="196">
        <f t="shared" si="22"/>
        <v>557909.89469233726</v>
      </c>
      <c r="Z111" s="196">
        <f t="shared" si="23"/>
        <v>225518.68399409356</v>
      </c>
      <c r="AA111" s="201">
        <f t="shared" si="24"/>
        <v>744335.79744894616</v>
      </c>
      <c r="AB111" s="199">
        <f t="shared" si="25"/>
        <v>0.82703977494327352</v>
      </c>
      <c r="AC111" s="217">
        <f t="shared" si="26"/>
        <v>411944.58675070247</v>
      </c>
      <c r="AD111" s="199">
        <f t="shared" si="27"/>
        <v>0.41194458675070245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29"/>
        <v>231207.93029702973</v>
      </c>
      <c r="Q112" s="196">
        <f t="shared" si="120"/>
        <v>85972.60278309774</v>
      </c>
      <c r="R112" s="196">
        <f t="shared" si="121"/>
        <v>404085.34348460787</v>
      </c>
      <c r="S112" s="196">
        <f t="shared" si="32"/>
        <v>-188842.93893361988</v>
      </c>
      <c r="T112" s="196">
        <f t="shared" si="33"/>
        <v>-146599.9018091998</v>
      </c>
      <c r="U112" s="214">
        <f t="shared" si="19"/>
        <v>0.55895218249250045</v>
      </c>
      <c r="V112" s="224"/>
      <c r="W112" s="196">
        <f t="shared" si="20"/>
        <v>-335442.84074281971</v>
      </c>
      <c r="X112" s="199">
        <f t="shared" si="21"/>
        <v>1.8938942693628986</v>
      </c>
      <c r="Y112" s="196">
        <f t="shared" si="22"/>
        <v>549767.48095314438</v>
      </c>
      <c r="Z112" s="196">
        <f t="shared" si="23"/>
        <v>214324.64021032469</v>
      </c>
      <c r="AA112" s="201">
        <f t="shared" si="24"/>
        <v>721265.87656473531</v>
      </c>
      <c r="AB112" s="199">
        <f t="shared" si="25"/>
        <v>0.80140652951637259</v>
      </c>
      <c r="AC112" s="217">
        <f t="shared" si="26"/>
        <v>385823.0358219156</v>
      </c>
      <c r="AD112" s="199">
        <f t="shared" si="27"/>
        <v>0.38582303582191563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21" t="s">
        <v>202</v>
      </c>
      <c r="B113" s="222">
        <v>51.09</v>
      </c>
      <c r="C113" s="223">
        <v>52.84</v>
      </c>
      <c r="D113" s="223">
        <v>49.18</v>
      </c>
      <c r="E113" s="223">
        <v>51.220001000000003</v>
      </c>
      <c r="F113" s="223">
        <v>44.549709</v>
      </c>
      <c r="G113" s="223">
        <v>2233867700</v>
      </c>
      <c r="H113" s="226" t="s">
        <v>202</v>
      </c>
      <c r="I113" s="223">
        <v>3.2581250000000002</v>
      </c>
      <c r="J113" s="223">
        <v>3.481563</v>
      </c>
      <c r="K113" s="223">
        <v>2.9718749999999998</v>
      </c>
      <c r="L113" s="223">
        <v>3.100625</v>
      </c>
      <c r="M113" s="223">
        <v>2.8901520000000001</v>
      </c>
      <c r="N113" s="223">
        <v>2457235200</v>
      </c>
      <c r="O113" s="223"/>
      <c r="P113" s="196">
        <f t="shared" si="29"/>
        <v>233726.73267326734</v>
      </c>
      <c r="Q113" s="196">
        <f t="shared" si="120"/>
        <v>85882.295427233141</v>
      </c>
      <c r="R113" s="196">
        <f t="shared" si="121"/>
        <v>404927.18795020087</v>
      </c>
      <c r="S113" s="196">
        <f t="shared" si="32"/>
        <v>-191296.45117917663</v>
      </c>
      <c r="T113" s="196">
        <f t="shared" si="33"/>
        <v>-147210.7347334048</v>
      </c>
      <c r="U113" s="214">
        <f t="shared" si="19"/>
        <v>0.55965639059146532</v>
      </c>
      <c r="V113" s="199">
        <f>(E113-B102)/B102</f>
        <v>0.17855504322492044</v>
      </c>
      <c r="W113" s="196">
        <f t="shared" si="20"/>
        <v>-338507.18591258139</v>
      </c>
      <c r="X113" s="199">
        <f t="shared" si="21"/>
        <v>1.8866775867747723</v>
      </c>
      <c r="Y113" s="196">
        <f t="shared" si="22"/>
        <v>552338.81330347992</v>
      </c>
      <c r="Z113" s="196">
        <f t="shared" si="23"/>
        <v>213831.6273908985</v>
      </c>
      <c r="AA113" s="201">
        <f t="shared" si="24"/>
        <v>724536.21605070133</v>
      </c>
      <c r="AB113" s="199">
        <f t="shared" si="25"/>
        <v>0.80504024005633479</v>
      </c>
      <c r="AC113" s="217">
        <f t="shared" si="26"/>
        <v>386029.03013811982</v>
      </c>
      <c r="AD113" s="199">
        <f t="shared" si="27"/>
        <v>0.38602903013811984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29"/>
        <v>197750.49980198019</v>
      </c>
      <c r="Q114" s="196">
        <f>(Q102+(Q113-Q102)*(1-$Q$3))*K114/K113</f>
        <v>53281.196486319379</v>
      </c>
      <c r="R114" s="196">
        <f>R113*(1+($S$5/2/12))+(Q113-Q102)*($Q$3)</f>
        <v>413130.83576139528</v>
      </c>
      <c r="S114" s="196">
        <f t="shared" si="32"/>
        <v>-193760.18639242317</v>
      </c>
      <c r="T114" s="196">
        <f t="shared" si="33"/>
        <v>-147824.11279479397</v>
      </c>
      <c r="U114" s="214">
        <f t="shared" si="19"/>
        <v>0.45819039480512164</v>
      </c>
      <c r="V114" s="224"/>
      <c r="W114" s="196">
        <f t="shared" si="20"/>
        <v>-341584.29918721714</v>
      </c>
      <c r="X114" s="199">
        <f t="shared" si="21"/>
        <v>1.7883765062297572</v>
      </c>
      <c r="Y114" s="196">
        <f t="shared" si="22"/>
        <v>535030.95219232561</v>
      </c>
      <c r="Z114" s="196">
        <f t="shared" si="23"/>
        <v>193446.65300510847</v>
      </c>
      <c r="AA114" s="201">
        <f t="shared" si="24"/>
        <v>664162.5320496948</v>
      </c>
      <c r="AB114" s="199">
        <f t="shared" si="25"/>
        <v>0.73795836894410538</v>
      </c>
      <c r="AC114" s="217">
        <f t="shared" si="26"/>
        <v>322578.23286247766</v>
      </c>
      <c r="AD114" s="199">
        <f t="shared" si="27"/>
        <v>0.32257823286247767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29"/>
        <v>200316.84118811882</v>
      </c>
      <c r="Q115" s="196">
        <f t="shared" ref="Q115:Q125" si="122">Q114*K115/K114</f>
        <v>54602.285797348079</v>
      </c>
      <c r="R115" s="196">
        <f t="shared" ref="R115:R125" si="123">R114*(1+$S$5/2/12)</f>
        <v>413991.52500256489</v>
      </c>
      <c r="S115" s="196">
        <f t="shared" si="32"/>
        <v>-196234.18716905825</v>
      </c>
      <c r="T115" s="196">
        <f t="shared" si="33"/>
        <v>-148440.0465981056</v>
      </c>
      <c r="U115" s="214">
        <f t="shared" si="19"/>
        <v>0.46272459836437613</v>
      </c>
      <c r="V115" s="224"/>
      <c r="W115" s="196">
        <f t="shared" si="20"/>
        <v>-344674.23376716382</v>
      </c>
      <c r="X115" s="199">
        <f t="shared" si="21"/>
        <v>1.7822868842748034</v>
      </c>
      <c r="Y115" s="196">
        <f t="shared" si="22"/>
        <v>537653.65283414547</v>
      </c>
      <c r="Z115" s="196">
        <f t="shared" si="23"/>
        <v>192979.41906698162</v>
      </c>
      <c r="AA115" s="201">
        <f t="shared" si="24"/>
        <v>668910.65198803181</v>
      </c>
      <c r="AB115" s="199">
        <f t="shared" si="25"/>
        <v>0.74323405776447982</v>
      </c>
      <c r="AC115" s="217">
        <f t="shared" si="26"/>
        <v>324236.41822086798</v>
      </c>
      <c r="AD115" s="199">
        <f t="shared" si="27"/>
        <v>0.32423641822086796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29"/>
        <v>195089.10415841584</v>
      </c>
      <c r="Q116" s="196">
        <f t="shared" si="122"/>
        <v>51200.480821449179</v>
      </c>
      <c r="R116" s="196">
        <f t="shared" si="123"/>
        <v>414854.00734632026</v>
      </c>
      <c r="S116" s="196">
        <f t="shared" si="32"/>
        <v>-198718.49628226264</v>
      </c>
      <c r="T116" s="196">
        <f t="shared" si="33"/>
        <v>-149058.54679226439</v>
      </c>
      <c r="U116" s="214">
        <f t="shared" si="19"/>
        <v>0.44996286624304599</v>
      </c>
      <c r="V116" s="224"/>
      <c r="W116" s="196">
        <f t="shared" si="20"/>
        <v>-347777.04307452706</v>
      </c>
      <c r="X116" s="199">
        <f t="shared" si="21"/>
        <v>1.753833738168934</v>
      </c>
      <c r="Y116" s="196">
        <f t="shared" si="22"/>
        <v>534822.21996335848</v>
      </c>
      <c r="Z116" s="196">
        <f t="shared" si="23"/>
        <v>187045.17688883148</v>
      </c>
      <c r="AA116" s="201">
        <f t="shared" si="24"/>
        <v>661143.5923261852</v>
      </c>
      <c r="AB116" s="199">
        <f t="shared" si="25"/>
        <v>0.73460399147353916</v>
      </c>
      <c r="AC116" s="217">
        <f t="shared" si="26"/>
        <v>313366.5492516582</v>
      </c>
      <c r="AD116" s="199">
        <f t="shared" si="27"/>
        <v>0.31336654925165819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29"/>
        <v>207588.1188118812</v>
      </c>
      <c r="Q117" s="196">
        <f t="shared" si="122"/>
        <v>57492.168665223362</v>
      </c>
      <c r="R117" s="196">
        <f t="shared" si="123"/>
        <v>415718.28652829182</v>
      </c>
      <c r="S117" s="196">
        <f t="shared" si="32"/>
        <v>-201213.15668343872</v>
      </c>
      <c r="T117" s="196">
        <f t="shared" si="33"/>
        <v>-149679.62407056548</v>
      </c>
      <c r="U117" s="214">
        <f t="shared" si="19"/>
        <v>0.47381482344258119</v>
      </c>
      <c r="V117" s="224"/>
      <c r="W117" s="196">
        <f t="shared" si="20"/>
        <v>-350892.7807540042</v>
      </c>
      <c r="X117" s="199">
        <f t="shared" si="21"/>
        <v>1.7763443408576316</v>
      </c>
      <c r="Y117" s="196">
        <f t="shared" si="22"/>
        <v>544401.23823547689</v>
      </c>
      <c r="Z117" s="196">
        <f t="shared" si="23"/>
        <v>193508.45748147272</v>
      </c>
      <c r="AA117" s="201">
        <f t="shared" si="24"/>
        <v>680798.57400539634</v>
      </c>
      <c r="AB117" s="199">
        <f t="shared" si="25"/>
        <v>0.75644286000599592</v>
      </c>
      <c r="AC117" s="217">
        <f t="shared" si="26"/>
        <v>329905.7932513922</v>
      </c>
      <c r="AD117" s="199">
        <f t="shared" si="27"/>
        <v>0.32990579325139219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29"/>
        <v>224411.8859405941</v>
      </c>
      <c r="Q118" s="196">
        <f t="shared" si="122"/>
        <v>66830.605521664373</v>
      </c>
      <c r="R118" s="196">
        <f t="shared" si="123"/>
        <v>416584.36629189248</v>
      </c>
      <c r="S118" s="196">
        <f t="shared" si="32"/>
        <v>-203718.21150295303</v>
      </c>
      <c r="T118" s="196">
        <f t="shared" si="33"/>
        <v>-150303.2891708595</v>
      </c>
      <c r="U118" s="214">
        <f t="shared" si="19"/>
        <v>0.50587667458684105</v>
      </c>
      <c r="V118" s="224"/>
      <c r="W118" s="196">
        <f t="shared" si="20"/>
        <v>-354021.50067381252</v>
      </c>
      <c r="X118" s="199">
        <f t="shared" si="21"/>
        <v>1.8106139062527906</v>
      </c>
      <c r="Y118" s="196">
        <f t="shared" si="22"/>
        <v>557009.31179863261</v>
      </c>
      <c r="Z118" s="196">
        <f t="shared" si="23"/>
        <v>202987.81112482009</v>
      </c>
      <c r="AA118" s="201">
        <f t="shared" si="24"/>
        <v>707826.85775415099</v>
      </c>
      <c r="AB118" s="199">
        <f t="shared" si="25"/>
        <v>0.78647428639350114</v>
      </c>
      <c r="AC118" s="217">
        <f t="shared" si="26"/>
        <v>353805.35708033846</v>
      </c>
      <c r="AD118" s="199">
        <f t="shared" si="27"/>
        <v>0.35380535708033845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29"/>
        <v>213718.8166336634</v>
      </c>
      <c r="Q119" s="196">
        <f t="shared" si="122"/>
        <v>59861.859405987976</v>
      </c>
      <c r="R119" s="196">
        <f t="shared" si="123"/>
        <v>417452.25038833398</v>
      </c>
      <c r="S119" s="196">
        <f t="shared" si="32"/>
        <v>-206233.70405088199</v>
      </c>
      <c r="T119" s="196">
        <f t="shared" si="33"/>
        <v>-150929.55287573807</v>
      </c>
      <c r="U119" s="214">
        <f t="shared" si="19"/>
        <v>0.48252770988675664</v>
      </c>
      <c r="V119" s="224"/>
      <c r="W119" s="196">
        <f t="shared" si="20"/>
        <v>-357163.25692662003</v>
      </c>
      <c r="X119" s="199">
        <f t="shared" si="21"/>
        <v>1.7671780475214809</v>
      </c>
      <c r="Y119" s="196">
        <f t="shared" si="22"/>
        <v>550357.3320163649</v>
      </c>
      <c r="Z119" s="196">
        <f t="shared" si="23"/>
        <v>193194.07508974482</v>
      </c>
      <c r="AA119" s="201">
        <f t="shared" si="24"/>
        <v>691032.92642798531</v>
      </c>
      <c r="AB119" s="199">
        <f t="shared" si="25"/>
        <v>0.76781436269776149</v>
      </c>
      <c r="AC119" s="217">
        <f t="shared" si="26"/>
        <v>333869.66950136522</v>
      </c>
      <c r="AD119" s="199">
        <f t="shared" si="27"/>
        <v>0.33386966950136521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29"/>
        <v>205782.17346534654</v>
      </c>
      <c r="Q120" s="196">
        <f t="shared" si="122"/>
        <v>55271.074050163239</v>
      </c>
      <c r="R120" s="196">
        <f t="shared" si="123"/>
        <v>418321.94257664308</v>
      </c>
      <c r="S120" s="196">
        <f t="shared" si="32"/>
        <v>-208759.67781776065</v>
      </c>
      <c r="T120" s="196">
        <f t="shared" si="33"/>
        <v>-151558.4260127203</v>
      </c>
      <c r="U120" s="214">
        <f t="shared" si="19"/>
        <v>0.46561064663365997</v>
      </c>
      <c r="V120" s="224"/>
      <c r="W120" s="196">
        <f t="shared" si="20"/>
        <v>-360318.10383048095</v>
      </c>
      <c r="X120" s="199">
        <f t="shared" si="21"/>
        <v>1.7320920303677338</v>
      </c>
      <c r="Y120" s="196">
        <f t="shared" si="22"/>
        <v>545636.58629931987</v>
      </c>
      <c r="Z120" s="196">
        <f t="shared" si="23"/>
        <v>185318.48246883895</v>
      </c>
      <c r="AA120" s="201">
        <f t="shared" si="24"/>
        <v>679375.19009215292</v>
      </c>
      <c r="AB120" s="199">
        <f t="shared" si="25"/>
        <v>0.75486132232461434</v>
      </c>
      <c r="AC120" s="217">
        <f t="shared" si="26"/>
        <v>319057.08626167197</v>
      </c>
      <c r="AD120" s="199">
        <f t="shared" si="27"/>
        <v>0.31905708626167195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29"/>
        <v>210534.64871287131</v>
      </c>
      <c r="Q121" s="196">
        <f t="shared" si="122"/>
        <v>57607.763979938361</v>
      </c>
      <c r="R121" s="196">
        <f t="shared" si="123"/>
        <v>419193.4466236778</v>
      </c>
      <c r="S121" s="196">
        <f t="shared" si="32"/>
        <v>-211296.17647533465</v>
      </c>
      <c r="T121" s="196">
        <f t="shared" si="33"/>
        <v>-152189.91945443998</v>
      </c>
      <c r="U121" s="214">
        <f t="shared" si="19"/>
        <v>0.47393159000417384</v>
      </c>
      <c r="V121" s="224"/>
      <c r="W121" s="196">
        <f t="shared" si="20"/>
        <v>-363486.09592977463</v>
      </c>
      <c r="X121" s="199">
        <f t="shared" si="21"/>
        <v>1.7324681807312166</v>
      </c>
      <c r="Y121" s="196">
        <f t="shared" si="22"/>
        <v>549799.96285774058</v>
      </c>
      <c r="Z121" s="196">
        <f t="shared" si="23"/>
        <v>186313.86692796592</v>
      </c>
      <c r="AA121" s="201">
        <f t="shared" si="24"/>
        <v>687335.85931648745</v>
      </c>
      <c r="AB121" s="199">
        <f t="shared" si="25"/>
        <v>0.76370651035165271</v>
      </c>
      <c r="AC121" s="217">
        <f t="shared" si="26"/>
        <v>323849.76338671276</v>
      </c>
      <c r="AD121" s="199">
        <f t="shared" si="27"/>
        <v>0.32384976338671279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29"/>
        <v>176697.02970297032</v>
      </c>
      <c r="Q122" s="196">
        <f t="shared" si="122"/>
        <v>38641.862347589478</v>
      </c>
      <c r="R122" s="196">
        <f t="shared" si="123"/>
        <v>420066.76630414382</v>
      </c>
      <c r="S122" s="196">
        <f t="shared" si="32"/>
        <v>-213843.2438773152</v>
      </c>
      <c r="T122" s="196">
        <f t="shared" si="33"/>
        <v>-152824.04411883347</v>
      </c>
      <c r="U122" s="214">
        <f t="shared" si="19"/>
        <v>0.39971434163145136</v>
      </c>
      <c r="V122" s="224"/>
      <c r="W122" s="196">
        <f t="shared" si="20"/>
        <v>-366667.28799614869</v>
      </c>
      <c r="X122" s="199">
        <f t="shared" si="21"/>
        <v>1.6275348675592305</v>
      </c>
      <c r="Y122" s="196">
        <f t="shared" si="22"/>
        <v>526952.01644405723</v>
      </c>
      <c r="Z122" s="196">
        <f t="shared" si="23"/>
        <v>160284.72844790856</v>
      </c>
      <c r="AA122" s="201">
        <f t="shared" si="24"/>
        <v>635405.65835470357</v>
      </c>
      <c r="AB122" s="199">
        <f t="shared" si="25"/>
        <v>0.70600628706078172</v>
      </c>
      <c r="AC122" s="217">
        <f t="shared" si="26"/>
        <v>268738.37035855488</v>
      </c>
      <c r="AD122" s="199">
        <f t="shared" si="27"/>
        <v>0.26873837035855486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29"/>
        <v>133497.02970297032</v>
      </c>
      <c r="Q123" s="196">
        <f t="shared" si="122"/>
        <v>21087.888127295624</v>
      </c>
      <c r="R123" s="196">
        <f t="shared" si="123"/>
        <v>420941.90540061082</v>
      </c>
      <c r="S123" s="196">
        <f t="shared" si="32"/>
        <v>-216400.92406013733</v>
      </c>
      <c r="T123" s="196">
        <f t="shared" si="33"/>
        <v>-153460.8109693286</v>
      </c>
      <c r="U123" s="214">
        <f t="shared" si="19"/>
        <v>0.30523825974152574</v>
      </c>
      <c r="V123" s="224"/>
      <c r="W123" s="196">
        <f t="shared" si="20"/>
        <v>-369861.73502946593</v>
      </c>
      <c r="X123" s="199">
        <f t="shared" si="21"/>
        <v>1.4990437847251499</v>
      </c>
      <c r="Y123" s="196">
        <f t="shared" si="22"/>
        <v>497552.14997666562</v>
      </c>
      <c r="Z123" s="196">
        <f t="shared" si="23"/>
        <v>127690.41494719966</v>
      </c>
      <c r="AA123" s="201">
        <f t="shared" si="24"/>
        <v>575526.82323087682</v>
      </c>
      <c r="AB123" s="199">
        <f t="shared" si="25"/>
        <v>0.63947424803430752</v>
      </c>
      <c r="AC123" s="217">
        <f t="shared" si="26"/>
        <v>205665.08820141086</v>
      </c>
      <c r="AD123" s="199">
        <f t="shared" si="27"/>
        <v>0.20566508820141086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29"/>
        <v>119049.50019801983</v>
      </c>
      <c r="Q124" s="196">
        <f t="shared" si="122"/>
        <v>16282.425758428726</v>
      </c>
      <c r="R124" s="196">
        <f t="shared" si="123"/>
        <v>421818.86770352878</v>
      </c>
      <c r="S124" s="196">
        <f t="shared" si="32"/>
        <v>-218969.26124372124</v>
      </c>
      <c r="T124" s="196">
        <f t="shared" si="33"/>
        <v>-154100.23101503414</v>
      </c>
      <c r="U124" s="214">
        <f t="shared" si="19"/>
        <v>0.27212444716969347</v>
      </c>
      <c r="V124" s="224"/>
      <c r="W124" s="196">
        <f t="shared" si="20"/>
        <v>-373069.49225875537</v>
      </c>
      <c r="X124" s="199">
        <f t="shared" si="21"/>
        <v>1.4497791406819469</v>
      </c>
      <c r="Y124" s="227">
        <f t="shared" si="22"/>
        <v>488280.76313400152</v>
      </c>
      <c r="Z124" s="196">
        <f t="shared" si="23"/>
        <v>115211.27087524615</v>
      </c>
      <c r="AA124" s="228">
        <f t="shared" si="24"/>
        <v>557150.79365997738</v>
      </c>
      <c r="AB124" s="199">
        <f t="shared" si="25"/>
        <v>0.61905643739997485</v>
      </c>
      <c r="AC124" s="217">
        <f t="shared" si="26"/>
        <v>184081.30140122201</v>
      </c>
      <c r="AD124" s="199">
        <f t="shared" si="27"/>
        <v>0.184081301401222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21" t="s">
        <v>214</v>
      </c>
      <c r="B125" s="222">
        <v>28.5</v>
      </c>
      <c r="C125" s="223">
        <v>30.83</v>
      </c>
      <c r="D125" s="223">
        <v>26.84</v>
      </c>
      <c r="E125" s="223">
        <v>29.74</v>
      </c>
      <c r="F125" s="223">
        <v>25.949766</v>
      </c>
      <c r="G125" s="223">
        <v>2944238700</v>
      </c>
      <c r="H125" s="226" t="s">
        <v>214</v>
      </c>
      <c r="I125" s="223">
        <v>0.79156300000000002</v>
      </c>
      <c r="J125" s="223">
        <v>0.91156300000000001</v>
      </c>
      <c r="K125" s="223">
        <v>0.69718800000000003</v>
      </c>
      <c r="L125" s="223">
        <v>0.84031299999999998</v>
      </c>
      <c r="M125" s="223">
        <v>0.82571499999999998</v>
      </c>
      <c r="N125" s="223">
        <v>22043404800</v>
      </c>
      <c r="O125" s="223"/>
      <c r="P125" s="196">
        <f t="shared" si="29"/>
        <v>127556.43564356439</v>
      </c>
      <c r="Q125" s="196">
        <f t="shared" si="122"/>
        <v>18420.952291549547</v>
      </c>
      <c r="R125" s="196">
        <f t="shared" si="123"/>
        <v>422697.6570112445</v>
      </c>
      <c r="S125" s="196">
        <f t="shared" si="32"/>
        <v>-221548.29983223672</v>
      </c>
      <c r="T125" s="196">
        <f t="shared" si="33"/>
        <v>-154742.31531093011</v>
      </c>
      <c r="U125" s="214">
        <f t="shared" si="19"/>
        <v>0.28909012570117393</v>
      </c>
      <c r="V125" s="199">
        <f>(E125-B114)/B114</f>
        <v>-0.41993368441583778</v>
      </c>
      <c r="W125" s="196">
        <f t="shared" si="20"/>
        <v>-376290.61514316685</v>
      </c>
      <c r="X125" s="199">
        <f t="shared" si="21"/>
        <v>1.4623114967814288</v>
      </c>
      <c r="Y125" s="196">
        <f t="shared" si="22"/>
        <v>495079.25568128983</v>
      </c>
      <c r="Z125" s="196">
        <f t="shared" si="23"/>
        <v>118788.640538123</v>
      </c>
      <c r="AA125" s="201">
        <f t="shared" si="24"/>
        <v>568675.04494635842</v>
      </c>
      <c r="AB125" s="199">
        <f t="shared" si="25"/>
        <v>0.63186116105150936</v>
      </c>
      <c r="AC125" s="217">
        <f t="shared" si="26"/>
        <v>192384.4298031916</v>
      </c>
      <c r="AD125" s="199">
        <f t="shared" si="27"/>
        <v>0.19238442980319159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29"/>
        <v>132879.20316831686</v>
      </c>
      <c r="Q126" s="196">
        <f>(Q125+$S$3)*K126/K125</f>
        <v>40711.369824756344</v>
      </c>
      <c r="R126" s="196">
        <f>R125*(1+($S$5)/2/12)-$S$3</f>
        <v>403578.27713001799</v>
      </c>
      <c r="S126" s="196">
        <f t="shared" si="32"/>
        <v>-224138.08441487103</v>
      </c>
      <c r="T126" s="196">
        <f t="shared" si="33"/>
        <v>-155387.07495805898</v>
      </c>
      <c r="U126" s="214">
        <f t="shared" si="19"/>
        <v>0.37129852515797757</v>
      </c>
      <c r="V126" s="224"/>
      <c r="W126" s="196">
        <f t="shared" si="20"/>
        <v>-379525.15937293001</v>
      </c>
      <c r="X126" s="199">
        <f t="shared" si="21"/>
        <v>1.4134964890988941</v>
      </c>
      <c r="Y126" s="196">
        <f t="shared" si="22"/>
        <v>480450.58826263901</v>
      </c>
      <c r="Z126" s="196">
        <f t="shared" si="23"/>
        <v>100925.428889709</v>
      </c>
      <c r="AA126" s="201">
        <f t="shared" si="24"/>
        <v>577168.85012309114</v>
      </c>
      <c r="AB126" s="199">
        <f t="shared" si="25"/>
        <v>0.6412987223589901</v>
      </c>
      <c r="AC126" s="217">
        <f t="shared" si="26"/>
        <v>197643.6907501611</v>
      </c>
      <c r="AD126" s="199">
        <f t="shared" si="27"/>
        <v>0.19764369075016111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29"/>
        <v>130170.29227722774</v>
      </c>
      <c r="Q127" s="196">
        <f t="shared" ref="Q127:Q137" si="124">Q126*K127/K126</f>
        <v>38438.146128957771</v>
      </c>
      <c r="R127" s="196">
        <f t="shared" ref="R127:R137" si="125">R126*(1+$S$5/2/12)</f>
        <v>404419.06520737224</v>
      </c>
      <c r="S127" s="196">
        <f t="shared" si="32"/>
        <v>-226738.65976659965</v>
      </c>
      <c r="T127" s="196">
        <f t="shared" si="33"/>
        <v>-156034.52110371756</v>
      </c>
      <c r="U127" s="214">
        <f t="shared" si="19"/>
        <v>0.36132050072551625</v>
      </c>
      <c r="V127" s="224"/>
      <c r="W127" s="196">
        <f t="shared" si="20"/>
        <v>-382773.18087031721</v>
      </c>
      <c r="X127" s="199">
        <f t="shared" si="21"/>
        <v>1.396621770284679</v>
      </c>
      <c r="Y127" s="196">
        <f t="shared" si="22"/>
        <v>479361.50719313673</v>
      </c>
      <c r="Z127" s="196">
        <f t="shared" si="23"/>
        <v>96588.326322819514</v>
      </c>
      <c r="AA127" s="201">
        <f t="shared" si="24"/>
        <v>573027.50361355778</v>
      </c>
      <c r="AB127" s="199">
        <f t="shared" si="25"/>
        <v>0.63669722623728642</v>
      </c>
      <c r="AC127" s="217">
        <f t="shared" si="26"/>
        <v>190254.32274324057</v>
      </c>
      <c r="AD127" s="199">
        <f t="shared" si="27"/>
        <v>0.19025432274324056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8" t="s">
        <v>217</v>
      </c>
      <c r="B128" s="219">
        <v>27.120000999999998</v>
      </c>
      <c r="C128" s="220">
        <v>31.459999</v>
      </c>
      <c r="D128" s="220">
        <v>25.629999000000002</v>
      </c>
      <c r="E128" s="220">
        <v>30.32</v>
      </c>
      <c r="F128" s="220">
        <v>26.494261000000002</v>
      </c>
      <c r="G128" s="220">
        <v>3805123800</v>
      </c>
      <c r="H128" s="225" t="s">
        <v>217</v>
      </c>
      <c r="I128" s="220">
        <v>0.68343799999999999</v>
      </c>
      <c r="J128" s="220">
        <v>0.90625</v>
      </c>
      <c r="K128" s="220">
        <v>0.60812500000000003</v>
      </c>
      <c r="L128" s="220">
        <v>0.84406300000000001</v>
      </c>
      <c r="M128" s="220">
        <v>0.82940000000000003</v>
      </c>
      <c r="N128" s="220">
        <v>25932819200</v>
      </c>
      <c r="O128" s="220"/>
      <c r="P128" s="196">
        <f t="shared" si="29"/>
        <v>121805.93584158419</v>
      </c>
      <c r="Q128" s="196">
        <f t="shared" si="124"/>
        <v>33512.828121394188</v>
      </c>
      <c r="R128" s="196">
        <f t="shared" si="125"/>
        <v>405261.60492655431</v>
      </c>
      <c r="S128" s="196">
        <f t="shared" si="32"/>
        <v>-229350.07084896046</v>
      </c>
      <c r="T128" s="196">
        <f t="shared" si="33"/>
        <v>-156684.66494164971</v>
      </c>
      <c r="U128" s="214">
        <f t="shared" si="19"/>
        <v>0.33685016915314686</v>
      </c>
      <c r="V128" s="224"/>
      <c r="W128" s="196">
        <f t="shared" si="20"/>
        <v>-386034.7357906102</v>
      </c>
      <c r="X128" s="199">
        <f t="shared" si="21"/>
        <v>1.3653370847281114</v>
      </c>
      <c r="Y128" s="229">
        <f t="shared" si="22"/>
        <v>474315.29581860104</v>
      </c>
      <c r="Z128" s="217">
        <f t="shared" si="23"/>
        <v>88280.560027990869</v>
      </c>
      <c r="AA128" s="230">
        <f t="shared" si="24"/>
        <v>560580.36888953275</v>
      </c>
      <c r="AB128" s="199">
        <f t="shared" si="25"/>
        <v>0.62286707654392526</v>
      </c>
      <c r="AC128" s="217">
        <f t="shared" si="26"/>
        <v>174545.63309892261</v>
      </c>
      <c r="AD128" s="199">
        <f t="shared" si="27"/>
        <v>0.1745456330989226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29"/>
        <v>141576.24237623764</v>
      </c>
      <c r="Q129" s="196">
        <f t="shared" si="124"/>
        <v>44775.618250578053</v>
      </c>
      <c r="R129" s="196">
        <f t="shared" si="125"/>
        <v>406105.89993681799</v>
      </c>
      <c r="S129" s="196">
        <f t="shared" si="32"/>
        <v>-231972.36281083111</v>
      </c>
      <c r="T129" s="196">
        <f t="shared" si="33"/>
        <v>-157337.5177122399</v>
      </c>
      <c r="U129" s="214">
        <f t="shared" si="19"/>
        <v>0.39011638341526839</v>
      </c>
      <c r="V129" s="224"/>
      <c r="W129" s="196">
        <f t="shared" si="20"/>
        <v>-389309.88052307104</v>
      </c>
      <c r="X129" s="199">
        <f t="shared" si="21"/>
        <v>1.4068025747951682</v>
      </c>
      <c r="Y129" s="196">
        <f t="shared" si="22"/>
        <v>488965.03360271163</v>
      </c>
      <c r="Z129" s="196">
        <f t="shared" si="23"/>
        <v>99655.153079640615</v>
      </c>
      <c r="AA129" s="201">
        <f t="shared" si="24"/>
        <v>592457.76056363364</v>
      </c>
      <c r="AB129" s="199">
        <f t="shared" si="25"/>
        <v>0.65828640062625965</v>
      </c>
      <c r="AC129" s="217">
        <f t="shared" si="26"/>
        <v>203147.88004056262</v>
      </c>
      <c r="AD129" s="199">
        <f t="shared" si="27"/>
        <v>0.20314788004056261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29"/>
        <v>156641.57940594063</v>
      </c>
      <c r="Q130" s="196">
        <f t="shared" si="124"/>
        <v>54281.826433008464</v>
      </c>
      <c r="R130" s="196">
        <f t="shared" si="125"/>
        <v>406951.95389501972</v>
      </c>
      <c r="S130" s="196">
        <f t="shared" si="32"/>
        <v>-234605.58098920956</v>
      </c>
      <c r="T130" s="196">
        <f t="shared" si="33"/>
        <v>-157993.09070270756</v>
      </c>
      <c r="U130" s="214">
        <f t="shared" si="19"/>
        <v>0.42922124679991097</v>
      </c>
      <c r="V130" s="224"/>
      <c r="W130" s="196">
        <f t="shared" si="20"/>
        <v>-392598.67169191712</v>
      </c>
      <c r="X130" s="199">
        <f t="shared" si="21"/>
        <v>1.4355462051670607</v>
      </c>
      <c r="Y130" s="196">
        <f t="shared" si="22"/>
        <v>500322.98132337735</v>
      </c>
      <c r="Z130" s="196">
        <f t="shared" si="23"/>
        <v>107724.3096314602</v>
      </c>
      <c r="AA130" s="201">
        <f t="shared" si="24"/>
        <v>617875.35973396874</v>
      </c>
      <c r="AB130" s="199">
        <f t="shared" si="25"/>
        <v>0.68652817748218753</v>
      </c>
      <c r="AC130" s="217">
        <f t="shared" si="26"/>
        <v>225276.6880420516</v>
      </c>
      <c r="AD130" s="199">
        <f t="shared" si="27"/>
        <v>0.22527668804205159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29"/>
        <v>165243.5643564357</v>
      </c>
      <c r="Q131" s="196">
        <f t="shared" si="124"/>
        <v>60068.214022313936</v>
      </c>
      <c r="R131" s="196">
        <f t="shared" si="125"/>
        <v>407799.77046563436</v>
      </c>
      <c r="S131" s="196">
        <f t="shared" si="32"/>
        <v>-237249.77090999793</v>
      </c>
      <c r="T131" s="196">
        <f t="shared" si="33"/>
        <v>-158651.39524730216</v>
      </c>
      <c r="U131" s="214">
        <f t="shared" si="19"/>
        <v>0.4507578371014816</v>
      </c>
      <c r="V131" s="224"/>
      <c r="W131" s="196">
        <f t="shared" si="20"/>
        <v>-395901.16615730012</v>
      </c>
      <c r="X131" s="199">
        <f t="shared" si="21"/>
        <v>1.4474403811035694</v>
      </c>
      <c r="Y131" s="196">
        <f t="shared" si="22"/>
        <v>507158.27469651395</v>
      </c>
      <c r="Z131" s="196">
        <f t="shared" si="23"/>
        <v>111257.10853921386</v>
      </c>
      <c r="AA131" s="201">
        <f t="shared" si="24"/>
        <v>633111.54884438403</v>
      </c>
      <c r="AB131" s="199">
        <f t="shared" si="25"/>
        <v>0.70345727649376</v>
      </c>
      <c r="AC131" s="217">
        <f t="shared" si="26"/>
        <v>237210.38268708394</v>
      </c>
      <c r="AD131" s="199">
        <f t="shared" si="27"/>
        <v>0.23721038268708394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29"/>
        <v>163009.89623762379</v>
      </c>
      <c r="Q132" s="196">
        <f t="shared" si="124"/>
        <v>58346.074858830165</v>
      </c>
      <c r="R132" s="196">
        <f t="shared" si="125"/>
        <v>408649.35332077113</v>
      </c>
      <c r="S132" s="196">
        <f t="shared" si="32"/>
        <v>-239904.97828878957</v>
      </c>
      <c r="T132" s="196">
        <f t="shared" si="33"/>
        <v>-159312.44272749926</v>
      </c>
      <c r="U132" s="214">
        <f t="shared" si="19"/>
        <v>0.44396774934246375</v>
      </c>
      <c r="V132" s="224"/>
      <c r="W132" s="196">
        <f t="shared" si="20"/>
        <v>-399217.4210162888</v>
      </c>
      <c r="X132" s="199">
        <f t="shared" si="21"/>
        <v>1.4319496581665212</v>
      </c>
      <c r="Y132" s="196">
        <f t="shared" si="22"/>
        <v>506410.3065542769</v>
      </c>
      <c r="Z132" s="196">
        <f t="shared" si="23"/>
        <v>107192.88553798807</v>
      </c>
      <c r="AA132" s="201">
        <f t="shared" si="24"/>
        <v>630005.32441722509</v>
      </c>
      <c r="AB132" s="199">
        <f t="shared" si="25"/>
        <v>0.70000591601913897</v>
      </c>
      <c r="AC132" s="217">
        <f t="shared" si="26"/>
        <v>230787.90340093625</v>
      </c>
      <c r="AD132" s="199">
        <f t="shared" si="27"/>
        <v>0.23078790340093625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29"/>
        <v>182780.1932673268</v>
      </c>
      <c r="Q133" s="196">
        <f t="shared" si="124"/>
        <v>72898.178344494634</v>
      </c>
      <c r="R133" s="196">
        <f t="shared" si="125"/>
        <v>409500.70614018943</v>
      </c>
      <c r="S133" s="196">
        <f t="shared" si="32"/>
        <v>-242571.24903165951</v>
      </c>
      <c r="T133" s="196">
        <f t="shared" si="33"/>
        <v>-159976.24457219717</v>
      </c>
      <c r="U133" s="214">
        <f t="shared" si="19"/>
        <v>0.49396705480687791</v>
      </c>
      <c r="V133" s="224"/>
      <c r="W133" s="196">
        <f t="shared" si="20"/>
        <v>-402547.49360385665</v>
      </c>
      <c r="X133" s="199">
        <f t="shared" si="21"/>
        <v>1.4713317281025591</v>
      </c>
      <c r="Y133" s="196">
        <f t="shared" si="22"/>
        <v>521066.8131817106</v>
      </c>
      <c r="Z133" s="196">
        <f t="shared" si="23"/>
        <v>118519.31957785392</v>
      </c>
      <c r="AA133" s="201">
        <f t="shared" si="24"/>
        <v>665179.0777520109</v>
      </c>
      <c r="AB133" s="199">
        <f t="shared" si="25"/>
        <v>0.73908786416890104</v>
      </c>
      <c r="AC133" s="217">
        <f t="shared" si="26"/>
        <v>262631.58414815424</v>
      </c>
      <c r="AD133" s="199">
        <f t="shared" si="27"/>
        <v>0.26263158414815424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29"/>
        <v>185441.58415841591</v>
      </c>
      <c r="Q134" s="196">
        <f t="shared" si="124"/>
        <v>74947.496394813716</v>
      </c>
      <c r="R134" s="196">
        <f t="shared" si="125"/>
        <v>410353.83261131489</v>
      </c>
      <c r="S134" s="196">
        <f t="shared" si="32"/>
        <v>-245248.62923595807</v>
      </c>
      <c r="T134" s="196">
        <f t="shared" si="33"/>
        <v>-160642.81225791466</v>
      </c>
      <c r="U134" s="214">
        <f t="shared" si="19"/>
        <v>0.49994799850502425</v>
      </c>
      <c r="V134" s="224"/>
      <c r="W134" s="196">
        <f t="shared" si="20"/>
        <v>-405891.44149387273</v>
      </c>
      <c r="X134" s="199">
        <f t="shared" si="21"/>
        <v>1.4678688828148767</v>
      </c>
      <c r="Y134" s="196">
        <f t="shared" si="22"/>
        <v>523748.7882177534</v>
      </c>
      <c r="Z134" s="196">
        <f t="shared" si="23"/>
        <v>117857.34672388065</v>
      </c>
      <c r="AA134" s="201">
        <f t="shared" si="24"/>
        <v>670742.9131645445</v>
      </c>
      <c r="AB134" s="199">
        <f t="shared" si="25"/>
        <v>0.74526990351616051</v>
      </c>
      <c r="AC134" s="217">
        <f t="shared" si="26"/>
        <v>264851.47167067172</v>
      </c>
      <c r="AD134" s="199">
        <f t="shared" si="27"/>
        <v>0.26485147167067169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29"/>
        <v>193520.79683168326</v>
      </c>
      <c r="Q135" s="196">
        <f t="shared" si="124"/>
        <v>81474.431378643814</v>
      </c>
      <c r="R135" s="196">
        <f t="shared" si="125"/>
        <v>411208.73642925516</v>
      </c>
      <c r="S135" s="196">
        <f t="shared" si="32"/>
        <v>-247937.1651911079</v>
      </c>
      <c r="T135" s="196">
        <f t="shared" si="33"/>
        <v>-161312.15730898929</v>
      </c>
      <c r="U135" s="214">
        <f t="shared" si="19"/>
        <v>0.51948061794746547</v>
      </c>
      <c r="V135" s="224"/>
      <c r="W135" s="196">
        <f t="shared" si="20"/>
        <v>-409249.32250009722</v>
      </c>
      <c r="X135" s="199">
        <f t="shared" si="21"/>
        <v>1.4776555513071004</v>
      </c>
      <c r="Y135" s="196">
        <f t="shared" si="22"/>
        <v>530224.94475426315</v>
      </c>
      <c r="Z135" s="196">
        <f t="shared" si="23"/>
        <v>120975.62225416597</v>
      </c>
      <c r="AA135" s="201">
        <f t="shared" si="24"/>
        <v>686203.96463958221</v>
      </c>
      <c r="AB135" s="199">
        <f t="shared" si="25"/>
        <v>0.76244884959953574</v>
      </c>
      <c r="AC135" s="217">
        <f t="shared" si="26"/>
        <v>276954.64213948499</v>
      </c>
      <c r="AD135" s="199">
        <f t="shared" si="27"/>
        <v>0.27695464213948501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29"/>
        <v>193140.58930693078</v>
      </c>
      <c r="Q136" s="196">
        <f t="shared" si="124"/>
        <v>80888.904063059337</v>
      </c>
      <c r="R136" s="196">
        <f t="shared" si="125"/>
        <v>412065.42129681614</v>
      </c>
      <c r="S136" s="196">
        <f t="shared" si="32"/>
        <v>-250636.90337940416</v>
      </c>
      <c r="T136" s="196">
        <f t="shared" si="33"/>
        <v>-161984.29129777674</v>
      </c>
      <c r="U136" s="214">
        <f t="shared" si="19"/>
        <v>0.51730218348202051</v>
      </c>
      <c r="V136" s="224"/>
      <c r="W136" s="196">
        <f t="shared" si="20"/>
        <v>-412621.1946771809</v>
      </c>
      <c r="X136" s="199">
        <f t="shared" si="21"/>
        <v>1.4667351517830707</v>
      </c>
      <c r="Y136" s="196">
        <f t="shared" si="22"/>
        <v>530781.21695979498</v>
      </c>
      <c r="Z136" s="196">
        <f t="shared" si="23"/>
        <v>118160.02228261408</v>
      </c>
      <c r="AA136" s="201">
        <f t="shared" si="24"/>
        <v>686094.91466680635</v>
      </c>
      <c r="AB136" s="199">
        <f t="shared" si="25"/>
        <v>0.76232768296311815</v>
      </c>
      <c r="AC136" s="217">
        <f t="shared" si="26"/>
        <v>273473.71998962545</v>
      </c>
      <c r="AD136" s="199">
        <f t="shared" si="27"/>
        <v>0.27347371998962544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21" t="s">
        <v>226</v>
      </c>
      <c r="B137" s="222">
        <v>43.889999000000003</v>
      </c>
      <c r="C137" s="223">
        <v>46.299999</v>
      </c>
      <c r="D137" s="223">
        <v>43.32</v>
      </c>
      <c r="E137" s="223">
        <v>45.75</v>
      </c>
      <c r="F137" s="223">
        <v>40.13147</v>
      </c>
      <c r="G137" s="223">
        <v>1524036700</v>
      </c>
      <c r="H137" s="226" t="s">
        <v>226</v>
      </c>
      <c r="I137" s="223">
        <v>1.7053130000000001</v>
      </c>
      <c r="J137" s="223">
        <v>1.900625</v>
      </c>
      <c r="K137" s="223">
        <v>1.657813</v>
      </c>
      <c r="L137" s="223">
        <v>1.8587499999999999</v>
      </c>
      <c r="M137" s="223">
        <v>1.82646</v>
      </c>
      <c r="N137" s="223">
        <v>4159523200</v>
      </c>
      <c r="O137" s="223"/>
      <c r="P137" s="196">
        <f t="shared" si="29"/>
        <v>205877.22772277234</v>
      </c>
      <c r="Q137" s="196">
        <f t="shared" si="124"/>
        <v>91359.510177040662</v>
      </c>
      <c r="R137" s="196">
        <f t="shared" si="125"/>
        <v>412923.89092451788</v>
      </c>
      <c r="S137" s="196">
        <f t="shared" si="32"/>
        <v>-253347.89047681834</v>
      </c>
      <c r="T137" s="196">
        <f t="shared" si="33"/>
        <v>-162659.22584485082</v>
      </c>
      <c r="U137" s="214">
        <f t="shared" si="19"/>
        <v>0.54719486311170729</v>
      </c>
      <c r="V137" s="199">
        <f>(E137-B126)/B126</f>
        <v>0.53781512605042014</v>
      </c>
      <c r="W137" s="196">
        <f t="shared" si="20"/>
        <v>-416007.11632166919</v>
      </c>
      <c r="X137" s="199">
        <f t="shared" si="21"/>
        <v>1.4874772434633414</v>
      </c>
      <c r="Y137" s="196">
        <f t="shared" si="22"/>
        <v>540520.99469347775</v>
      </c>
      <c r="Z137" s="196">
        <f t="shared" si="23"/>
        <v>124513.87837180862</v>
      </c>
      <c r="AA137" s="201">
        <f t="shared" si="24"/>
        <v>710160.62882433087</v>
      </c>
      <c r="AB137" s="199">
        <f t="shared" si="25"/>
        <v>0.78906736536036759</v>
      </c>
      <c r="AC137" s="217">
        <f t="shared" si="26"/>
        <v>294153.51250266173</v>
      </c>
      <c r="AD137" s="199">
        <f t="shared" si="27"/>
        <v>0.29415351250266175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29"/>
        <v>202598.02455445551</v>
      </c>
      <c r="Q138" s="196">
        <f>(Q126+(Q137-Q126)*(1-$Q$3))*K138/K137</f>
        <v>63906.851406908696</v>
      </c>
      <c r="R138" s="196">
        <f>R137*(1+($S$5/2/12))+(Q137-Q126)*($Q$3)</f>
        <v>439108.21920675284</v>
      </c>
      <c r="S138" s="196">
        <f t="shared" si="32"/>
        <v>-256070.17335380506</v>
      </c>
      <c r="T138" s="196">
        <f t="shared" si="33"/>
        <v>-163336.97261920437</v>
      </c>
      <c r="U138" s="214">
        <f t="shared" si="19"/>
        <v>0.46826189824261993</v>
      </c>
      <c r="V138" s="224"/>
      <c r="W138" s="196">
        <f t="shared" si="20"/>
        <v>-419407.14597300941</v>
      </c>
      <c r="X138" s="199">
        <f t="shared" si="21"/>
        <v>1.5300317362797267</v>
      </c>
      <c r="Y138" s="196">
        <f t="shared" si="22"/>
        <v>563362.50762660149</v>
      </c>
      <c r="Z138" s="196">
        <f t="shared" si="23"/>
        <v>143955.36165359203</v>
      </c>
      <c r="AA138" s="201">
        <f t="shared" si="24"/>
        <v>705613.09516811697</v>
      </c>
      <c r="AB138" s="199">
        <f t="shared" si="25"/>
        <v>0.78401455018679667</v>
      </c>
      <c r="AC138" s="217">
        <f t="shared" si="26"/>
        <v>286205.9491951075</v>
      </c>
      <c r="AD138" s="199">
        <f t="shared" si="27"/>
        <v>0.2862059491951075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29"/>
        <v>200174.25267326736</v>
      </c>
      <c r="Q139" s="196">
        <f t="shared" ref="Q139:Q149" si="126">Q138*K139/K138</f>
        <v>62301.108987639316</v>
      </c>
      <c r="R139" s="196">
        <f t="shared" ref="R139:R149" si="127">R138*(1+$S$5/2/12)</f>
        <v>440023.02799676696</v>
      </c>
      <c r="S139" s="196">
        <f t="shared" si="32"/>
        <v>-258803.79907611257</v>
      </c>
      <c r="T139" s="196">
        <f t="shared" si="33"/>
        <v>-164017.54333845107</v>
      </c>
      <c r="U139" s="214">
        <f t="shared" si="19"/>
        <v>0.46231632047841287</v>
      </c>
      <c r="V139" s="224"/>
      <c r="W139" s="196">
        <f t="shared" si="20"/>
        <v>-422821.34241456364</v>
      </c>
      <c r="X139" s="199">
        <f t="shared" si="21"/>
        <v>1.5141082449010819</v>
      </c>
      <c r="Y139" s="196">
        <f t="shared" si="22"/>
        <v>562544.08374818345</v>
      </c>
      <c r="Z139" s="196">
        <f t="shared" si="23"/>
        <v>139722.74133361981</v>
      </c>
      <c r="AA139" s="201">
        <f t="shared" si="24"/>
        <v>702498.38965767366</v>
      </c>
      <c r="AB139" s="199">
        <f t="shared" si="25"/>
        <v>0.78055376628630402</v>
      </c>
      <c r="AC139" s="217">
        <f t="shared" si="26"/>
        <v>279677.04724311002</v>
      </c>
      <c r="AD139" s="199">
        <f t="shared" si="27"/>
        <v>0.27967704724311004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29"/>
        <v>213623.76712871293</v>
      </c>
      <c r="Q140" s="196">
        <f t="shared" si="126"/>
        <v>70827.811551482358</v>
      </c>
      <c r="R140" s="196">
        <f t="shared" si="127"/>
        <v>440939.74263842695</v>
      </c>
      <c r="S140" s="196">
        <f t="shared" si="32"/>
        <v>-261548.81490559634</v>
      </c>
      <c r="T140" s="196">
        <f t="shared" si="33"/>
        <v>-164700.94976902794</v>
      </c>
      <c r="U140" s="214">
        <f t="shared" si="19"/>
        <v>0.48977617982228949</v>
      </c>
      <c r="V140" s="224"/>
      <c r="W140" s="196">
        <f t="shared" si="20"/>
        <v>-426249.76467462431</v>
      </c>
      <c r="X140" s="199">
        <f t="shared" si="21"/>
        <v>1.5356337152861488</v>
      </c>
      <c r="Y140" s="196">
        <f t="shared" si="22"/>
        <v>572838.78992298897</v>
      </c>
      <c r="Z140" s="196">
        <f t="shared" si="23"/>
        <v>146589.02524836472</v>
      </c>
      <c r="AA140" s="201">
        <f t="shared" si="24"/>
        <v>725391.32131862221</v>
      </c>
      <c r="AB140" s="199">
        <f t="shared" si="25"/>
        <v>0.80599035702069133</v>
      </c>
      <c r="AC140" s="217">
        <f t="shared" si="26"/>
        <v>299141.55664399796</v>
      </c>
      <c r="AD140" s="199">
        <f t="shared" si="27"/>
        <v>0.29914155664399794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29"/>
        <v>227120.7968316832</v>
      </c>
      <c r="Q141" s="196">
        <f t="shared" si="126"/>
        <v>80101.420150841383</v>
      </c>
      <c r="R141" s="196">
        <f t="shared" si="127"/>
        <v>441858.36710225703</v>
      </c>
      <c r="S141" s="196">
        <f t="shared" si="32"/>
        <v>-264305.26830103633</v>
      </c>
      <c r="T141" s="196">
        <f t="shared" si="33"/>
        <v>-165387.20372639888</v>
      </c>
      <c r="U141" s="214">
        <f t="shared" si="19"/>
        <v>0.51706538036437522</v>
      </c>
      <c r="V141" s="224"/>
      <c r="W141" s="196">
        <f t="shared" si="20"/>
        <v>-429692.4720274352</v>
      </c>
      <c r="X141" s="199">
        <f t="shared" si="21"/>
        <v>1.5568789482800782</v>
      </c>
      <c r="Y141" s="196">
        <f t="shared" si="22"/>
        <v>583168.59020034503</v>
      </c>
      <c r="Z141" s="196">
        <f t="shared" si="23"/>
        <v>153476.11817290983</v>
      </c>
      <c r="AA141" s="201">
        <f t="shared" si="24"/>
        <v>749080.58408478159</v>
      </c>
      <c r="AB141" s="199">
        <f t="shared" si="25"/>
        <v>0.83231176009420171</v>
      </c>
      <c r="AC141" s="217">
        <f t="shared" si="26"/>
        <v>319388.11205734638</v>
      </c>
      <c r="AD141" s="199">
        <f t="shared" si="27"/>
        <v>0.31938811205734641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29"/>
        <v>202645.53980198025</v>
      </c>
      <c r="Q142" s="196">
        <f t="shared" si="126"/>
        <v>59923.564992765569</v>
      </c>
      <c r="R142" s="196">
        <f t="shared" si="127"/>
        <v>442778.90536705346</v>
      </c>
      <c r="S142" s="196">
        <f t="shared" si="32"/>
        <v>-267073.20691895735</v>
      </c>
      <c r="T142" s="196">
        <f t="shared" si="33"/>
        <v>-166076.31707525888</v>
      </c>
      <c r="U142" s="214">
        <f t="shared" si="19"/>
        <v>0.45721071746347602</v>
      </c>
      <c r="V142" s="224"/>
      <c r="W142" s="196">
        <f t="shared" si="20"/>
        <v>-433149.52399421623</v>
      </c>
      <c r="X142" s="199">
        <f t="shared" si="21"/>
        <v>1.4900730796547106</v>
      </c>
      <c r="Y142" s="196">
        <f t="shared" si="22"/>
        <v>566919.62701375748</v>
      </c>
      <c r="Z142" s="196">
        <f t="shared" si="23"/>
        <v>133770.10301954125</v>
      </c>
      <c r="AA142" s="201">
        <f t="shared" si="24"/>
        <v>705348.01016179926</v>
      </c>
      <c r="AB142" s="199">
        <f t="shared" si="25"/>
        <v>0.78372001129088809</v>
      </c>
      <c r="AC142" s="217">
        <f t="shared" si="26"/>
        <v>272198.48616758303</v>
      </c>
      <c r="AD142" s="199">
        <f t="shared" si="27"/>
        <v>0.27219848616758302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29"/>
        <v>202645.53980198028</v>
      </c>
      <c r="Q143" s="196">
        <f t="shared" si="126"/>
        <v>62674.542088965231</v>
      </c>
      <c r="R143" s="196">
        <f t="shared" si="127"/>
        <v>443701.36141990154</v>
      </c>
      <c r="S143" s="196">
        <f t="shared" si="32"/>
        <v>-269852.67861445301</v>
      </c>
      <c r="T143" s="196">
        <f t="shared" si="33"/>
        <v>-166768.30172973912</v>
      </c>
      <c r="U143" s="214">
        <f t="shared" si="19"/>
        <v>0.46260183958373219</v>
      </c>
      <c r="V143" s="224"/>
      <c r="W143" s="196">
        <f t="shared" si="20"/>
        <v>-436620.98034419212</v>
      </c>
      <c r="X143" s="199">
        <f t="shared" si="21"/>
        <v>1.4803386239304419</v>
      </c>
      <c r="Y143" s="196">
        <f t="shared" si="22"/>
        <v>567805.18482449162</v>
      </c>
      <c r="Z143" s="196">
        <f t="shared" si="23"/>
        <v>131184.20448029949</v>
      </c>
      <c r="AA143" s="201">
        <f t="shared" si="24"/>
        <v>709021.44331084704</v>
      </c>
      <c r="AB143" s="199">
        <f t="shared" si="25"/>
        <v>0.78780160367871899</v>
      </c>
      <c r="AC143" s="217">
        <f t="shared" si="26"/>
        <v>272400.46296665492</v>
      </c>
      <c r="AD143" s="199">
        <f t="shared" si="27"/>
        <v>0.27240046296665493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29"/>
        <v>198510.89108910898</v>
      </c>
      <c r="Q144" s="196">
        <f t="shared" si="126"/>
        <v>60172.520393649524</v>
      </c>
      <c r="R144" s="196">
        <f t="shared" si="127"/>
        <v>444625.73925619305</v>
      </c>
      <c r="S144" s="196">
        <f t="shared" si="32"/>
        <v>-272643.73144201323</v>
      </c>
      <c r="T144" s="196">
        <f t="shared" si="33"/>
        <v>-167463.16965361303</v>
      </c>
      <c r="U144" s="214">
        <f t="shared" si="19"/>
        <v>0.45336525415799456</v>
      </c>
      <c r="V144" s="224"/>
      <c r="W144" s="196">
        <f t="shared" si="20"/>
        <v>-440106.90109562629</v>
      </c>
      <c r="X144" s="199">
        <f t="shared" si="21"/>
        <v>1.4613191221138373</v>
      </c>
      <c r="Y144" s="196">
        <f t="shared" si="22"/>
        <v>565798.33344832156</v>
      </c>
      <c r="Z144" s="196">
        <f t="shared" si="23"/>
        <v>125691.43235269529</v>
      </c>
      <c r="AA144" s="201">
        <f t="shared" si="24"/>
        <v>703309.15073895152</v>
      </c>
      <c r="AB144" s="199">
        <f t="shared" si="25"/>
        <v>0.78145461193216836</v>
      </c>
      <c r="AC144" s="217">
        <f t="shared" si="26"/>
        <v>263202.24964332522</v>
      </c>
      <c r="AD144" s="199">
        <f t="shared" si="27"/>
        <v>0.26320224964332523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29"/>
        <v>204213.8661386139</v>
      </c>
      <c r="Q145" s="196">
        <f t="shared" si="126"/>
        <v>63197.348430821519</v>
      </c>
      <c r="R145" s="196">
        <f t="shared" si="127"/>
        <v>445552.0428796435</v>
      </c>
      <c r="S145" s="196">
        <f t="shared" si="32"/>
        <v>-275446.41365635494</v>
      </c>
      <c r="T145" s="196">
        <f t="shared" si="33"/>
        <v>-168160.93286050309</v>
      </c>
      <c r="U145" s="214">
        <f t="shared" si="19"/>
        <v>0.46371052020709447</v>
      </c>
      <c r="V145" s="224"/>
      <c r="W145" s="196">
        <f t="shared" si="20"/>
        <v>-443607.34651685803</v>
      </c>
      <c r="X145" s="199">
        <f t="shared" si="21"/>
        <v>1.4647320747055412</v>
      </c>
      <c r="Y145" s="196">
        <f t="shared" si="22"/>
        <v>570679.66746148746</v>
      </c>
      <c r="Z145" s="196">
        <f t="shared" si="23"/>
        <v>127072.32094462943</v>
      </c>
      <c r="AA145" s="201">
        <f t="shared" si="24"/>
        <v>712963.25744907884</v>
      </c>
      <c r="AB145" s="199">
        <f t="shared" si="25"/>
        <v>0.79218139716564318</v>
      </c>
      <c r="AC145" s="217">
        <f t="shared" si="26"/>
        <v>269355.91093222081</v>
      </c>
      <c r="AD145" s="199">
        <f t="shared" si="27"/>
        <v>0.26935591093222083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29"/>
        <v>209441.58415841588</v>
      </c>
      <c r="Q146" s="196">
        <f t="shared" si="126"/>
        <v>66458.664182401204</v>
      </c>
      <c r="R146" s="196">
        <f t="shared" si="127"/>
        <v>446480.27630230947</v>
      </c>
      <c r="S146" s="196">
        <f t="shared" si="32"/>
        <v>-278260.77371325641</v>
      </c>
      <c r="T146" s="196">
        <f t="shared" si="33"/>
        <v>-168861.60341408852</v>
      </c>
      <c r="U146" s="214">
        <f t="shared" si="19"/>
        <v>0.47393153724950143</v>
      </c>
      <c r="V146" s="224"/>
      <c r="W146" s="196">
        <f t="shared" si="20"/>
        <v>-447122.37712734495</v>
      </c>
      <c r="X146" s="199">
        <f t="shared" si="21"/>
        <v>1.4669850895740613</v>
      </c>
      <c r="Y146" s="196">
        <f t="shared" si="22"/>
        <v>575230.17416110821</v>
      </c>
      <c r="Z146" s="196">
        <f t="shared" si="23"/>
        <v>128107.79703376329</v>
      </c>
      <c r="AA146" s="201">
        <f t="shared" si="24"/>
        <v>722380.52464312653</v>
      </c>
      <c r="AB146" s="199">
        <f t="shared" si="25"/>
        <v>0.80264502738125165</v>
      </c>
      <c r="AC146" s="217">
        <f t="shared" si="26"/>
        <v>275258.14751578157</v>
      </c>
      <c r="AD146" s="199">
        <f t="shared" si="27"/>
        <v>0.27525814751578159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29"/>
        <v>229069.31168316834</v>
      </c>
      <c r="Q147" s="196">
        <f t="shared" si="126"/>
        <v>79615.937202685614</v>
      </c>
      <c r="R147" s="196">
        <f t="shared" si="127"/>
        <v>447410.44354460598</v>
      </c>
      <c r="S147" s="196">
        <f t="shared" si="32"/>
        <v>-281086.860270395</v>
      </c>
      <c r="T147" s="196">
        <f t="shared" si="33"/>
        <v>-169565.19342831388</v>
      </c>
      <c r="U147" s="214">
        <f t="shared" si="19"/>
        <v>0.51356090237778018</v>
      </c>
      <c r="V147" s="224"/>
      <c r="W147" s="196">
        <f t="shared" si="20"/>
        <v>-450652.05369870889</v>
      </c>
      <c r="X147" s="199">
        <f t="shared" si="21"/>
        <v>1.5011132195572916</v>
      </c>
      <c r="Y147" s="196">
        <f t="shared" si="22"/>
        <v>589862.54398103955</v>
      </c>
      <c r="Z147" s="196">
        <f t="shared" si="23"/>
        <v>139210.49028233066</v>
      </c>
      <c r="AA147" s="201">
        <f t="shared" si="24"/>
        <v>756095.69243045989</v>
      </c>
      <c r="AB147" s="199">
        <f t="shared" si="25"/>
        <v>0.84010632492273318</v>
      </c>
      <c r="AC147" s="217">
        <f t="shared" si="26"/>
        <v>305443.63873175101</v>
      </c>
      <c r="AD147" s="199">
        <f t="shared" si="27"/>
        <v>0.30544363873175101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29"/>
        <v>241663.3568316832</v>
      </c>
      <c r="Q148" s="196">
        <f t="shared" si="126"/>
        <v>89586.620924519695</v>
      </c>
      <c r="R148" s="196">
        <f t="shared" si="127"/>
        <v>448342.54863532394</v>
      </c>
      <c r="S148" s="196">
        <f t="shared" si="32"/>
        <v>-283924.72218818835</v>
      </c>
      <c r="T148" s="196">
        <f t="shared" si="33"/>
        <v>-170271.71506759853</v>
      </c>
      <c r="U148" s="214">
        <f t="shared" si="19"/>
        <v>0.53981610191754203</v>
      </c>
      <c r="V148" s="224"/>
      <c r="W148" s="196">
        <f t="shared" si="20"/>
        <v>-454196.43725578685</v>
      </c>
      <c r="X148" s="199">
        <f t="shared" si="21"/>
        <v>1.5191794758143842</v>
      </c>
      <c r="Y148" s="196">
        <f t="shared" si="22"/>
        <v>599573.19647208927</v>
      </c>
      <c r="Z148" s="196">
        <f t="shared" si="23"/>
        <v>145376.75921630239</v>
      </c>
      <c r="AA148" s="201">
        <f t="shared" si="24"/>
        <v>779592.52639152692</v>
      </c>
      <c r="AB148" s="199">
        <f t="shared" si="25"/>
        <v>0.86621391821280769</v>
      </c>
      <c r="AC148" s="217">
        <f t="shared" si="26"/>
        <v>325396.08913574007</v>
      </c>
      <c r="AD148" s="199">
        <f t="shared" si="27"/>
        <v>0.32539608913574009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21" t="s">
        <v>238</v>
      </c>
      <c r="B149" s="222">
        <v>52.860000999999997</v>
      </c>
      <c r="C149" s="223">
        <v>54.959999000000003</v>
      </c>
      <c r="D149" s="223">
        <v>52.84</v>
      </c>
      <c r="E149" s="223">
        <v>54.459999000000003</v>
      </c>
      <c r="F149" s="223">
        <v>48.200367</v>
      </c>
      <c r="G149" s="223">
        <v>1006766900</v>
      </c>
      <c r="H149" s="226" t="s">
        <v>238</v>
      </c>
      <c r="I149" s="223">
        <v>2.3915630000000001</v>
      </c>
      <c r="J149" s="223">
        <v>2.5915629999999998</v>
      </c>
      <c r="K149" s="223">
        <v>2.3884379999999998</v>
      </c>
      <c r="L149" s="223">
        <v>2.5446879999999998</v>
      </c>
      <c r="M149" s="223">
        <v>2.5004819999999999</v>
      </c>
      <c r="N149" s="223">
        <v>2348400000</v>
      </c>
      <c r="O149" s="223"/>
      <c r="P149" s="196">
        <f t="shared" si="29"/>
        <v>251120.79207920795</v>
      </c>
      <c r="Q149" s="196">
        <f t="shared" si="126"/>
        <v>95138.326364231674</v>
      </c>
      <c r="R149" s="196">
        <f t="shared" si="127"/>
        <v>449276.59561164759</v>
      </c>
      <c r="S149" s="196">
        <f t="shared" si="32"/>
        <v>-286774.40853063914</v>
      </c>
      <c r="T149" s="196">
        <f t="shared" si="33"/>
        <v>-170981.18054704685</v>
      </c>
      <c r="U149" s="214">
        <f t="shared" si="19"/>
        <v>0.55484302842638511</v>
      </c>
      <c r="V149" s="199">
        <f>(E149-B138)/B138</f>
        <v>0.17548017804963623</v>
      </c>
      <c r="W149" s="196">
        <f t="shared" si="20"/>
        <v>-457755.58907768596</v>
      </c>
      <c r="X149" s="199">
        <f t="shared" si="21"/>
        <v>1.5300684566234553</v>
      </c>
      <c r="Y149" s="196">
        <f t="shared" si="22"/>
        <v>607090.08624262724</v>
      </c>
      <c r="Z149" s="196">
        <f t="shared" si="23"/>
        <v>149334.49716494125</v>
      </c>
      <c r="AA149" s="201">
        <f t="shared" si="24"/>
        <v>795535.71405508718</v>
      </c>
      <c r="AB149" s="199">
        <f t="shared" si="25"/>
        <v>0.88392857117231904</v>
      </c>
      <c r="AC149" s="217">
        <f t="shared" si="26"/>
        <v>337780.12497740122</v>
      </c>
      <c r="AD149" s="199">
        <f t="shared" si="27"/>
        <v>0.33778012497740123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29"/>
        <v>261005.93108910893</v>
      </c>
      <c r="Q150" s="196">
        <f>(Q138+(Q149-Q138)*(1-$Q$3))*K150/K149</f>
        <v>86119.123073584939</v>
      </c>
      <c r="R150" s="196">
        <f>R149*(1+($S$5/2/12))+(Q149-Q138)*($Q$3)</f>
        <v>465828.32599783334</v>
      </c>
      <c r="S150" s="196">
        <f t="shared" si="32"/>
        <v>-289635.96856618347</v>
      </c>
      <c r="T150" s="196">
        <f t="shared" si="33"/>
        <v>-171693.60213265955</v>
      </c>
      <c r="U150" s="214">
        <f t="shared" si="19"/>
        <v>0.5329262265331004</v>
      </c>
      <c r="V150" s="224"/>
      <c r="W150" s="196">
        <f t="shared" si="20"/>
        <v>-461329.57069884299</v>
      </c>
      <c r="X150" s="199">
        <f t="shared" si="21"/>
        <v>1.5755206326485871</v>
      </c>
      <c r="Y150" s="196">
        <f t="shared" si="22"/>
        <v>629899.34472029621</v>
      </c>
      <c r="Z150" s="196">
        <f t="shared" si="23"/>
        <v>168569.7740214532</v>
      </c>
      <c r="AA150" s="201">
        <f t="shared" si="24"/>
        <v>812953.38016052719</v>
      </c>
      <c r="AB150" s="199">
        <f t="shared" si="25"/>
        <v>0.90328153351169682</v>
      </c>
      <c r="AC150" s="217">
        <f t="shared" si="26"/>
        <v>351623.8094616842</v>
      </c>
      <c r="AD150" s="199">
        <f t="shared" si="27"/>
        <v>0.3516238094616842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29"/>
        <v>266756.44039603963</v>
      </c>
      <c r="Q151" s="196">
        <f t="shared" ref="Q151:Q161" si="128">Q150*K151/K150</f>
        <v>89521.419800755495</v>
      </c>
      <c r="R151" s="196">
        <f t="shared" ref="R151:R161" si="129">R150*(1+$S$5/2/12)</f>
        <v>466798.80167699553</v>
      </c>
      <c r="S151" s="196">
        <f t="shared" si="32"/>
        <v>-292509.45176854258</v>
      </c>
      <c r="T151" s="196">
        <f t="shared" si="33"/>
        <v>-172408.99214154563</v>
      </c>
      <c r="U151" s="214">
        <f t="shared" si="19"/>
        <v>0.54162546533959288</v>
      </c>
      <c r="V151" s="224"/>
      <c r="W151" s="196">
        <f t="shared" si="20"/>
        <v>-464918.44391008822</v>
      </c>
      <c r="X151" s="199">
        <f t="shared" si="21"/>
        <v>1.5778148870662985</v>
      </c>
      <c r="Y151" s="196">
        <f t="shared" si="22"/>
        <v>634856.35788714339</v>
      </c>
      <c r="Z151" s="196">
        <f t="shared" si="23"/>
        <v>169937.91397705517</v>
      </c>
      <c r="AA151" s="201">
        <f t="shared" si="24"/>
        <v>823076.66187379067</v>
      </c>
      <c r="AB151" s="199">
        <f t="shared" si="25"/>
        <v>0.91452962430421181</v>
      </c>
      <c r="AC151" s="217">
        <f t="shared" si="26"/>
        <v>358158.21796370239</v>
      </c>
      <c r="AD151" s="199">
        <f t="shared" si="27"/>
        <v>0.3581582179637024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29"/>
        <v>255540.59405940596</v>
      </c>
      <c r="Q152" s="196">
        <f t="shared" si="128"/>
        <v>81926.041319287382</v>
      </c>
      <c r="R152" s="196">
        <f t="shared" si="129"/>
        <v>467771.29918048932</v>
      </c>
      <c r="S152" s="196">
        <f t="shared" si="32"/>
        <v>-295394.90781757818</v>
      </c>
      <c r="T152" s="196">
        <f t="shared" si="33"/>
        <v>-173127.3629421354</v>
      </c>
      <c r="U152" s="214">
        <f t="shared" si="19"/>
        <v>0.52083074914692373</v>
      </c>
      <c r="V152" s="224"/>
      <c r="W152" s="196">
        <f t="shared" si="20"/>
        <v>-468522.2707597136</v>
      </c>
      <c r="X152" s="199">
        <f t="shared" si="21"/>
        <v>1.5438153923121687</v>
      </c>
      <c r="Y152" s="196">
        <f t="shared" si="22"/>
        <v>627938.86305485386</v>
      </c>
      <c r="Z152" s="196">
        <f t="shared" si="23"/>
        <v>159416.59229514029</v>
      </c>
      <c r="AA152" s="201">
        <f t="shared" si="24"/>
        <v>805237.93455918273</v>
      </c>
      <c r="AB152" s="199">
        <f t="shared" si="25"/>
        <v>0.8947088161768697</v>
      </c>
      <c r="AC152" s="217">
        <f t="shared" si="26"/>
        <v>336715.66379946913</v>
      </c>
      <c r="AD152" s="199">
        <f t="shared" si="27"/>
        <v>0.3367156637994691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29"/>
        <v>262906.9306930693</v>
      </c>
      <c r="Q153" s="196">
        <f t="shared" si="128"/>
        <v>86764.210013106902</v>
      </c>
      <c r="R153" s="196">
        <f t="shared" si="129"/>
        <v>468745.82272044872</v>
      </c>
      <c r="S153" s="196">
        <f t="shared" si="32"/>
        <v>-298292.38660015143</v>
      </c>
      <c r="T153" s="196">
        <f t="shared" si="33"/>
        <v>-173848.72695439428</v>
      </c>
      <c r="U153" s="214">
        <f t="shared" si="19"/>
        <v>0.53326772320550964</v>
      </c>
      <c r="V153" s="224"/>
      <c r="W153" s="196">
        <f t="shared" si="20"/>
        <v>-472141.11355454568</v>
      </c>
      <c r="X153" s="199">
        <f t="shared" si="21"/>
        <v>1.5496484682412461</v>
      </c>
      <c r="Y153" s="196">
        <f t="shared" si="22"/>
        <v>634030.84129677922</v>
      </c>
      <c r="Z153" s="196">
        <f t="shared" si="23"/>
        <v>161889.72774223352</v>
      </c>
      <c r="AA153" s="201">
        <f t="shared" si="24"/>
        <v>818416.96342662489</v>
      </c>
      <c r="AB153" s="199">
        <f t="shared" si="25"/>
        <v>0.90935218158513875</v>
      </c>
      <c r="AC153" s="217">
        <f t="shared" si="26"/>
        <v>346275.84987207921</v>
      </c>
      <c r="AD153" s="199">
        <f t="shared" si="27"/>
        <v>0.34627584987207921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29"/>
        <v>268372.28198019805</v>
      </c>
      <c r="Q154" s="196">
        <f t="shared" si="128"/>
        <v>90176.928015739148</v>
      </c>
      <c r="R154" s="196">
        <f t="shared" si="129"/>
        <v>469722.37651778304</v>
      </c>
      <c r="S154" s="196">
        <f t="shared" si="32"/>
        <v>-301201.93821098539</v>
      </c>
      <c r="T154" s="196">
        <f t="shared" si="33"/>
        <v>-174573.09665003759</v>
      </c>
      <c r="U154" s="214">
        <f t="shared" si="19"/>
        <v>0.5417620806001695</v>
      </c>
      <c r="V154" s="224"/>
      <c r="W154" s="196">
        <f t="shared" si="20"/>
        <v>-475775.03486102296</v>
      </c>
      <c r="X154" s="199">
        <f t="shared" si="21"/>
        <v>1.5513522240896549</v>
      </c>
      <c r="Y154" s="196">
        <f t="shared" si="22"/>
        <v>638794.07884321036</v>
      </c>
      <c r="Z154" s="196">
        <f t="shared" si="23"/>
        <v>163019.04398218737</v>
      </c>
      <c r="AA154" s="201">
        <f t="shared" si="24"/>
        <v>828271.58651372022</v>
      </c>
      <c r="AB154" s="199">
        <f t="shared" si="25"/>
        <v>0.92030176279302245</v>
      </c>
      <c r="AC154" s="217">
        <f t="shared" si="26"/>
        <v>352496.55165269726</v>
      </c>
      <c r="AD154" s="199">
        <f t="shared" si="27"/>
        <v>0.35249655165269728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29"/>
        <v>254827.71801980201</v>
      </c>
      <c r="Q155" s="196">
        <f t="shared" si="128"/>
        <v>81072.861818629346</v>
      </c>
      <c r="R155" s="196">
        <f t="shared" si="129"/>
        <v>470700.96480219514</v>
      </c>
      <c r="S155" s="196">
        <f t="shared" si="32"/>
        <v>-304123.61295353121</v>
      </c>
      <c r="T155" s="196">
        <f t="shared" si="33"/>
        <v>-175300.48455274609</v>
      </c>
      <c r="U155" s="214">
        <f t="shared" si="19"/>
        <v>0.51695095853410389</v>
      </c>
      <c r="V155" s="224"/>
      <c r="W155" s="196">
        <f t="shared" si="20"/>
        <v>-479424.09750627726</v>
      </c>
      <c r="X155" s="199">
        <f t="shared" si="21"/>
        <v>1.5133337823355815</v>
      </c>
      <c r="Y155" s="196">
        <f t="shared" si="22"/>
        <v>630252.32882396877</v>
      </c>
      <c r="Z155" s="196">
        <f t="shared" si="23"/>
        <v>150828.23131769148</v>
      </c>
      <c r="AA155" s="201">
        <f t="shared" si="24"/>
        <v>806601.54464062653</v>
      </c>
      <c r="AB155" s="199">
        <f t="shared" si="25"/>
        <v>0.89622393848958504</v>
      </c>
      <c r="AC155" s="217">
        <f t="shared" si="26"/>
        <v>327177.44713434926</v>
      </c>
      <c r="AD155" s="199">
        <f t="shared" si="27"/>
        <v>0.32717744713434926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29"/>
        <v>270273.26257425745</v>
      </c>
      <c r="Q156" s="196">
        <f t="shared" si="128"/>
        <v>91352.634338753283</v>
      </c>
      <c r="R156" s="196">
        <f t="shared" si="129"/>
        <v>471681.59181219974</v>
      </c>
      <c r="S156" s="196">
        <f t="shared" si="32"/>
        <v>-307057.46134083759</v>
      </c>
      <c r="T156" s="196">
        <f t="shared" si="33"/>
        <v>-176030.90323838251</v>
      </c>
      <c r="U156" s="214">
        <f t="shared" si="19"/>
        <v>0.54359109618074863</v>
      </c>
      <c r="V156" s="224"/>
      <c r="W156" s="196">
        <f t="shared" si="20"/>
        <v>-483088.36457922007</v>
      </c>
      <c r="X156" s="199">
        <f t="shared" si="21"/>
        <v>1.5358574306228949</v>
      </c>
      <c r="Y156" s="196">
        <f t="shared" si="22"/>
        <v>642005.61194169195</v>
      </c>
      <c r="Z156" s="196">
        <f t="shared" si="23"/>
        <v>158917.24736247186</v>
      </c>
      <c r="AA156" s="201">
        <f t="shared" si="24"/>
        <v>833307.48872521054</v>
      </c>
      <c r="AB156" s="199">
        <f t="shared" si="25"/>
        <v>0.92589720969467837</v>
      </c>
      <c r="AC156" s="217">
        <f t="shared" si="26"/>
        <v>350219.12414599035</v>
      </c>
      <c r="AD156" s="199">
        <f t="shared" si="27"/>
        <v>0.35021912414599038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29"/>
        <v>237291.08910891091</v>
      </c>
      <c r="Q157" s="196">
        <f t="shared" si="128"/>
        <v>69274.01360221178</v>
      </c>
      <c r="R157" s="196">
        <f t="shared" si="129"/>
        <v>472664.26179514185</v>
      </c>
      <c r="S157" s="196">
        <f t="shared" si="32"/>
        <v>-310003.53409642441</v>
      </c>
      <c r="T157" s="196">
        <f t="shared" si="33"/>
        <v>-176764.36533520909</v>
      </c>
      <c r="U157" s="214">
        <f t="shared" si="19"/>
        <v>0.4823215518212326</v>
      </c>
      <c r="V157" s="224"/>
      <c r="W157" s="196">
        <f t="shared" si="20"/>
        <v>-486767.89943163353</v>
      </c>
      <c r="X157" s="199">
        <f t="shared" si="21"/>
        <v>1.4585089767279649</v>
      </c>
      <c r="Y157" s="196">
        <f t="shared" si="22"/>
        <v>619861.45369957376</v>
      </c>
      <c r="Z157" s="196">
        <f t="shared" si="23"/>
        <v>133093.55426794026</v>
      </c>
      <c r="AA157" s="201">
        <f t="shared" si="24"/>
        <v>779229.36450626457</v>
      </c>
      <c r="AB157" s="199">
        <f t="shared" si="25"/>
        <v>0.8658104050069606</v>
      </c>
      <c r="AC157" s="217">
        <f t="shared" si="26"/>
        <v>292461.46507463104</v>
      </c>
      <c r="AD157" s="199">
        <f t="shared" si="27"/>
        <v>0.29246146507463106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29"/>
        <v>246700.99009900991</v>
      </c>
      <c r="Q158" s="196">
        <f t="shared" si="128"/>
        <v>74299.465601053787</v>
      </c>
      <c r="R158" s="196">
        <f t="shared" si="129"/>
        <v>473648.97900721512</v>
      </c>
      <c r="S158" s="196">
        <f t="shared" si="32"/>
        <v>-312961.88215515955</v>
      </c>
      <c r="T158" s="196">
        <f t="shared" si="33"/>
        <v>-177500.8835241058</v>
      </c>
      <c r="U158" s="214">
        <f t="shared" si="19"/>
        <v>0.49745196313734524</v>
      </c>
      <c r="V158" s="224"/>
      <c r="W158" s="196">
        <f t="shared" si="20"/>
        <v>-490462.76567926537</v>
      </c>
      <c r="X158" s="199">
        <f t="shared" si="21"/>
        <v>1.4687148944091157</v>
      </c>
      <c r="Y158" s="196">
        <f t="shared" si="22"/>
        <v>627393.71291623346</v>
      </c>
      <c r="Z158" s="196">
        <f t="shared" si="23"/>
        <v>136930.94723696812</v>
      </c>
      <c r="AA158" s="201">
        <f t="shared" si="24"/>
        <v>794649.43470727885</v>
      </c>
      <c r="AB158" s="199">
        <f t="shared" si="25"/>
        <v>0.88294381634142094</v>
      </c>
      <c r="AC158" s="217">
        <f t="shared" si="26"/>
        <v>304186.66902801348</v>
      </c>
      <c r="AD158" s="199">
        <f t="shared" si="27"/>
        <v>0.3041866690280135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29"/>
        <v>238099.00039603963</v>
      </c>
      <c r="Q159" s="196">
        <f t="shared" si="128"/>
        <v>69055.533060423768</v>
      </c>
      <c r="R159" s="196">
        <f t="shared" si="129"/>
        <v>474635.7477134802</v>
      </c>
      <c r="S159" s="196">
        <f t="shared" si="32"/>
        <v>-315932.55666413938</v>
      </c>
      <c r="T159" s="196">
        <f t="shared" si="33"/>
        <v>-178240.47053878958</v>
      </c>
      <c r="U159" s="214">
        <f t="shared" si="19"/>
        <v>0.48121609538800036</v>
      </c>
      <c r="V159" s="224"/>
      <c r="W159" s="196">
        <f t="shared" si="20"/>
        <v>-494173.02720292896</v>
      </c>
      <c r="X159" s="199">
        <f t="shared" si="21"/>
        <v>1.4422777223266778</v>
      </c>
      <c r="Y159" s="196">
        <f t="shared" si="22"/>
        <v>622319.61808216874</v>
      </c>
      <c r="Z159" s="196">
        <f t="shared" si="23"/>
        <v>128146.59087923978</v>
      </c>
      <c r="AA159" s="201">
        <f t="shared" si="24"/>
        <v>781790.28116994351</v>
      </c>
      <c r="AB159" s="199">
        <f t="shared" si="25"/>
        <v>0.86865586796660388</v>
      </c>
      <c r="AC159" s="217">
        <f t="shared" si="26"/>
        <v>287617.25396701455</v>
      </c>
      <c r="AD159" s="199">
        <f t="shared" si="27"/>
        <v>0.28761725396701454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29"/>
        <v>251263.36158415844</v>
      </c>
      <c r="Q160" s="196">
        <f t="shared" si="128"/>
        <v>75985.015346256303</v>
      </c>
      <c r="R160" s="196">
        <f t="shared" si="129"/>
        <v>475624.57218788331</v>
      </c>
      <c r="S160" s="196">
        <f t="shared" si="32"/>
        <v>-318915.60898357333</v>
      </c>
      <c r="T160" s="196">
        <f t="shared" si="33"/>
        <v>-178983.13916603453</v>
      </c>
      <c r="U160" s="214">
        <f t="shared" si="19"/>
        <v>0.50223810967787041</v>
      </c>
      <c r="V160" s="224"/>
      <c r="W160" s="196">
        <f t="shared" si="20"/>
        <v>-497898.74814960785</v>
      </c>
      <c r="X160" s="199">
        <f t="shared" si="21"/>
        <v>1.4599111495528956</v>
      </c>
      <c r="Y160" s="196">
        <f t="shared" si="22"/>
        <v>632483.94240927882</v>
      </c>
      <c r="Z160" s="196">
        <f t="shared" si="23"/>
        <v>134585.19425967097</v>
      </c>
      <c r="AA160" s="201">
        <f t="shared" si="24"/>
        <v>802872.94911829801</v>
      </c>
      <c r="AB160" s="199">
        <f t="shared" si="25"/>
        <v>0.89208105457588671</v>
      </c>
      <c r="AC160" s="217">
        <f t="shared" si="26"/>
        <v>304974.20096869016</v>
      </c>
      <c r="AD160" s="199">
        <f t="shared" si="27"/>
        <v>0.30497420096869016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21" t="s">
        <v>250</v>
      </c>
      <c r="B161" s="222">
        <v>56.380001</v>
      </c>
      <c r="C161" s="223">
        <v>57.619999</v>
      </c>
      <c r="D161" s="223">
        <v>54.169998</v>
      </c>
      <c r="E161" s="223">
        <v>55.830002</v>
      </c>
      <c r="F161" s="223">
        <v>49.784069000000002</v>
      </c>
      <c r="G161" s="223">
        <v>1004361600</v>
      </c>
      <c r="H161" s="226" t="s">
        <v>250</v>
      </c>
      <c r="I161" s="223">
        <v>2.5874999999999999</v>
      </c>
      <c r="J161" s="223">
        <v>2.7015630000000002</v>
      </c>
      <c r="K161" s="223">
        <v>2.3990629999999999</v>
      </c>
      <c r="L161" s="223">
        <v>2.5456249999999998</v>
      </c>
      <c r="M161" s="223">
        <v>2.5014029999999998</v>
      </c>
      <c r="N161" s="223">
        <v>1921548800</v>
      </c>
      <c r="O161" s="223"/>
      <c r="P161" s="196">
        <f t="shared" si="29"/>
        <v>257441.57465346536</v>
      </c>
      <c r="Q161" s="196">
        <f t="shared" si="128"/>
        <v>79876.346239501596</v>
      </c>
      <c r="R161" s="196">
        <f t="shared" si="129"/>
        <v>476615.45671327476</v>
      </c>
      <c r="S161" s="196">
        <f t="shared" si="32"/>
        <v>-321911.09068767156</v>
      </c>
      <c r="T161" s="196">
        <f t="shared" si="33"/>
        <v>-179728.902245893</v>
      </c>
      <c r="U161" s="214">
        <f t="shared" si="19"/>
        <v>0.51256562098414826</v>
      </c>
      <c r="V161" s="199">
        <f>(E161-B150)/B150</f>
        <v>1.5644915123796285E-2</v>
      </c>
      <c r="W161" s="196">
        <f t="shared" si="20"/>
        <v>-501639.99293356459</v>
      </c>
      <c r="X161" s="199">
        <f t="shared" si="21"/>
        <v>1.4633144121424864</v>
      </c>
      <c r="Y161" s="196">
        <f t="shared" si="22"/>
        <v>637759.94070216955</v>
      </c>
      <c r="Z161" s="196">
        <f t="shared" si="23"/>
        <v>136119.94776860499</v>
      </c>
      <c r="AA161" s="201">
        <f t="shared" si="24"/>
        <v>813933.37760624173</v>
      </c>
      <c r="AB161" s="199">
        <f t="shared" si="25"/>
        <v>0.90437041956249076</v>
      </c>
      <c r="AC161" s="217">
        <f t="shared" si="26"/>
        <v>312293.38467267714</v>
      </c>
      <c r="AD161" s="199">
        <f t="shared" si="27"/>
        <v>0.31229338467267714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29"/>
        <v>268800.00475247524</v>
      </c>
      <c r="Q162" s="196">
        <f>(Q150+(Q161-Q150)*(1-$Q$3))*K162/K161</f>
        <v>90316.911659984864</v>
      </c>
      <c r="R162" s="196">
        <f>R161*(1+($S$5/2/12))+(Q161-Q150)*($Q$3)</f>
        <v>474487.01716438576</v>
      </c>
      <c r="S162" s="196">
        <f t="shared" si="32"/>
        <v>-324919.05356553686</v>
      </c>
      <c r="T162" s="196">
        <f t="shared" si="33"/>
        <v>-180477.77267191754</v>
      </c>
      <c r="U162" s="214">
        <f t="shared" si="19"/>
        <v>0.53914552219542033</v>
      </c>
      <c r="V162" s="224"/>
      <c r="W162" s="196">
        <f t="shared" si="20"/>
        <v>-505396.82623745443</v>
      </c>
      <c r="X162" s="199">
        <f t="shared" si="21"/>
        <v>1.4706998210701798</v>
      </c>
      <c r="Y162" s="196">
        <f t="shared" si="22"/>
        <v>643667.5398045429</v>
      </c>
      <c r="Z162" s="196">
        <f t="shared" si="23"/>
        <v>138270.7135670885</v>
      </c>
      <c r="AA162" s="201">
        <f t="shared" si="24"/>
        <v>833603.9335768458</v>
      </c>
      <c r="AB162" s="199">
        <f t="shared" si="25"/>
        <v>0.926226592863162</v>
      </c>
      <c r="AC162" s="217">
        <f t="shared" si="26"/>
        <v>328207.10733939137</v>
      </c>
      <c r="AD162" s="199">
        <f t="shared" si="27"/>
        <v>0.32820710733939135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29"/>
        <v>288285.14851485146</v>
      </c>
      <c r="Q163" s="196">
        <f t="shared" ref="Q163:Q173" si="130">Q162*K163/K162</f>
        <v>103744.44389384902</v>
      </c>
      <c r="R163" s="196">
        <f t="shared" ref="R163:R173" si="131">R162*(1+$S$5/2/12)</f>
        <v>475475.53178347828</v>
      </c>
      <c r="S163" s="196">
        <f t="shared" si="32"/>
        <v>-327939.54962205992</v>
      </c>
      <c r="T163" s="196">
        <f t="shared" si="33"/>
        <v>-181229.76339138387</v>
      </c>
      <c r="U163" s="214">
        <f t="shared" si="19"/>
        <v>0.57149407245774442</v>
      </c>
      <c r="V163" s="224"/>
      <c r="W163" s="196">
        <f t="shared" si="20"/>
        <v>-509169.31301344378</v>
      </c>
      <c r="X163" s="199">
        <f t="shared" si="21"/>
        <v>1.5000131798558802</v>
      </c>
      <c r="Y163" s="196">
        <f t="shared" si="22"/>
        <v>658256.11447253521</v>
      </c>
      <c r="Z163" s="196">
        <f t="shared" si="23"/>
        <v>149086.80145909142</v>
      </c>
      <c r="AA163" s="201">
        <f t="shared" si="24"/>
        <v>867505.12419217872</v>
      </c>
      <c r="AB163" s="199">
        <f t="shared" si="25"/>
        <v>0.9638945824357541</v>
      </c>
      <c r="AC163" s="217">
        <f t="shared" si="26"/>
        <v>358335.81117873493</v>
      </c>
      <c r="AD163" s="199">
        <f t="shared" si="27"/>
        <v>0.35833581117873492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29"/>
        <v>300499.00990099012</v>
      </c>
      <c r="Q164" s="196">
        <f t="shared" si="130"/>
        <v>112501.53013332565</v>
      </c>
      <c r="R164" s="196">
        <f t="shared" si="131"/>
        <v>476466.10580802726</v>
      </c>
      <c r="S164" s="196">
        <f t="shared" si="32"/>
        <v>-330972.63107881852</v>
      </c>
      <c r="T164" s="196">
        <f t="shared" si="33"/>
        <v>-181984.88740551463</v>
      </c>
      <c r="U164" s="214">
        <f t="shared" si="19"/>
        <v>0.59080581899727136</v>
      </c>
      <c r="V164" s="224"/>
      <c r="W164" s="196">
        <f t="shared" si="20"/>
        <v>-512957.51848433318</v>
      </c>
      <c r="X164" s="199">
        <f t="shared" si="21"/>
        <v>1.514677312859676</v>
      </c>
      <c r="Y164" s="196">
        <f t="shared" si="22"/>
        <v>667756.76850639924</v>
      </c>
      <c r="Z164" s="196">
        <f t="shared" si="23"/>
        <v>154799.25002206609</v>
      </c>
      <c r="AA164" s="201">
        <f t="shared" si="24"/>
        <v>889466.6458423431</v>
      </c>
      <c r="AB164" s="199">
        <f t="shared" si="25"/>
        <v>0.98829627315815904</v>
      </c>
      <c r="AC164" s="217">
        <f t="shared" si="26"/>
        <v>376509.12735800992</v>
      </c>
      <c r="AD164" s="199">
        <f t="shared" si="27"/>
        <v>0.3765091273580099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29"/>
        <v>306297.01544554456</v>
      </c>
      <c r="Q165" s="196">
        <f t="shared" si="130"/>
        <v>116836.84568069369</v>
      </c>
      <c r="R165" s="196">
        <f t="shared" si="131"/>
        <v>477458.74352846068</v>
      </c>
      <c r="S165" s="196">
        <f t="shared" si="32"/>
        <v>-334018.35037498031</v>
      </c>
      <c r="T165" s="196">
        <f t="shared" si="33"/>
        <v>-182743.15776970427</v>
      </c>
      <c r="U165" s="214">
        <f t="shared" si="19"/>
        <v>0.59957266361738004</v>
      </c>
      <c r="V165" s="224"/>
      <c r="W165" s="196">
        <f t="shared" si="20"/>
        <v>-516761.5081446846</v>
      </c>
      <c r="X165" s="199">
        <f t="shared" si="21"/>
        <v>1.5166682243573117</v>
      </c>
      <c r="Y165" s="196">
        <f t="shared" si="22"/>
        <v>672768.3045992034</v>
      </c>
      <c r="Z165" s="196">
        <f t="shared" si="23"/>
        <v>156006.79645451883</v>
      </c>
      <c r="AA165" s="201">
        <f t="shared" si="24"/>
        <v>900592.60465469887</v>
      </c>
      <c r="AB165" s="199">
        <f t="shared" si="25"/>
        <v>1.000658449616332</v>
      </c>
      <c r="AC165" s="217">
        <f t="shared" si="26"/>
        <v>383831.09651001426</v>
      </c>
      <c r="AD165" s="199">
        <f t="shared" si="27"/>
        <v>0.38383109651001429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29"/>
        <v>288760.38653465355</v>
      </c>
      <c r="Q166" s="196">
        <f t="shared" si="130"/>
        <v>100609.19079576481</v>
      </c>
      <c r="R166" s="196">
        <f t="shared" si="131"/>
        <v>478453.44924414501</v>
      </c>
      <c r="S166" s="196">
        <f t="shared" si="32"/>
        <v>-337076.76016820938</v>
      </c>
      <c r="T166" s="196">
        <f t="shared" si="33"/>
        <v>-183504.58759374471</v>
      </c>
      <c r="U166" s="214">
        <f t="shared" si="19"/>
        <v>0.56460678401241315</v>
      </c>
      <c r="V166" s="224"/>
      <c r="W166" s="196">
        <f t="shared" si="20"/>
        <v>-520581.34776195406</v>
      </c>
      <c r="X166" s="199">
        <f t="shared" si="21"/>
        <v>1.4737635896429044</v>
      </c>
      <c r="Y166" s="196">
        <f t="shared" si="22"/>
        <v>661447.58184863674</v>
      </c>
      <c r="Z166" s="196">
        <f t="shared" si="23"/>
        <v>140866.23408668264</v>
      </c>
      <c r="AA166" s="201">
        <f t="shared" si="24"/>
        <v>867823.02657456335</v>
      </c>
      <c r="AB166" s="199">
        <f t="shared" si="25"/>
        <v>0.96424780730507043</v>
      </c>
      <c r="AC166" s="217">
        <f t="shared" si="26"/>
        <v>347241.67881260929</v>
      </c>
      <c r="AD166" s="199">
        <f t="shared" si="27"/>
        <v>0.34724167881260931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29"/>
        <v>285338.61861386138</v>
      </c>
      <c r="Q167" s="196">
        <f t="shared" si="130"/>
        <v>100803.79271219762</v>
      </c>
      <c r="R167" s="196">
        <f t="shared" si="131"/>
        <v>479450.22726340371</v>
      </c>
      <c r="S167" s="196">
        <f t="shared" si="32"/>
        <v>-340147.91333557694</v>
      </c>
      <c r="T167" s="196">
        <f t="shared" si="33"/>
        <v>-184269.19004205198</v>
      </c>
      <c r="U167" s="214">
        <f t="shared" si="19"/>
        <v>0.56255816226876176</v>
      </c>
      <c r="V167" s="224"/>
      <c r="W167" s="196">
        <f t="shared" si="20"/>
        <v>-524417.10337762896</v>
      </c>
      <c r="X167" s="199">
        <f t="shared" si="21"/>
        <v>1.4583598455341495</v>
      </c>
      <c r="Y167" s="196">
        <f t="shared" si="22"/>
        <v>660009.25120257051</v>
      </c>
      <c r="Z167" s="196">
        <f t="shared" si="23"/>
        <v>135592.14782494158</v>
      </c>
      <c r="AA167" s="201">
        <f t="shared" si="24"/>
        <v>865592.63858946273</v>
      </c>
      <c r="AB167" s="199">
        <f t="shared" si="25"/>
        <v>0.96176959843273635</v>
      </c>
      <c r="AC167" s="217">
        <f t="shared" si="26"/>
        <v>341175.53521183389</v>
      </c>
      <c r="AD167" s="199">
        <f t="shared" si="27"/>
        <v>0.34117553521183391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29"/>
        <v>293988.12356435641</v>
      </c>
      <c r="Q168" s="196">
        <f t="shared" si="130"/>
        <v>106966.18673257006</v>
      </c>
      <c r="R168" s="196">
        <f t="shared" si="131"/>
        <v>480449.08190353587</v>
      </c>
      <c r="S168" s="196">
        <f t="shared" si="32"/>
        <v>-343231.8629744752</v>
      </c>
      <c r="T168" s="196">
        <f t="shared" si="33"/>
        <v>-185036.97833389387</v>
      </c>
      <c r="U168" s="214">
        <f t="shared" si="19"/>
        <v>0.5762633789750351</v>
      </c>
      <c r="V168" s="224"/>
      <c r="W168" s="196">
        <f t="shared" si="20"/>
        <v>-528268.84130836907</v>
      </c>
      <c r="X168" s="199">
        <f t="shared" si="21"/>
        <v>1.4659906943400929</v>
      </c>
      <c r="Y168" s="196">
        <f t="shared" si="22"/>
        <v>667022.80512244394</v>
      </c>
      <c r="Z168" s="196">
        <f t="shared" si="23"/>
        <v>138753.96381407487</v>
      </c>
      <c r="AA168" s="201">
        <f t="shared" si="24"/>
        <v>881403.39220046229</v>
      </c>
      <c r="AB168" s="199">
        <f t="shared" si="25"/>
        <v>0.97933710244495809</v>
      </c>
      <c r="AC168" s="217">
        <f t="shared" si="26"/>
        <v>353134.55089209328</v>
      </c>
      <c r="AD168" s="199">
        <f t="shared" si="27"/>
        <v>0.35313455089209328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29"/>
        <v>303730.6930693069</v>
      </c>
      <c r="Q169" s="196">
        <f t="shared" si="130"/>
        <v>113928.61085383296</v>
      </c>
      <c r="R169" s="196">
        <f t="shared" si="131"/>
        <v>481450.01749083493</v>
      </c>
      <c r="S169" s="196">
        <f t="shared" si="32"/>
        <v>-346328.66240353551</v>
      </c>
      <c r="T169" s="196">
        <f t="shared" si="33"/>
        <v>-185807.96574361844</v>
      </c>
      <c r="U169" s="214">
        <f t="shared" si="19"/>
        <v>0.59123835346404452</v>
      </c>
      <c r="V169" s="224"/>
      <c r="W169" s="196">
        <f t="shared" si="20"/>
        <v>-532136.62814715388</v>
      </c>
      <c r="X169" s="199">
        <f t="shared" si="21"/>
        <v>1.4755246472960561</v>
      </c>
      <c r="Y169" s="196">
        <f t="shared" si="22"/>
        <v>674803.50193971628</v>
      </c>
      <c r="Z169" s="196">
        <f t="shared" si="23"/>
        <v>142666.87379256234</v>
      </c>
      <c r="AA169" s="201">
        <f t="shared" si="24"/>
        <v>899109.32141397474</v>
      </c>
      <c r="AB169" s="199">
        <f t="shared" si="25"/>
        <v>0.99901035712663855</v>
      </c>
      <c r="AC169" s="217">
        <f t="shared" si="26"/>
        <v>366972.69326682074</v>
      </c>
      <c r="AD169" s="199">
        <f t="shared" si="27"/>
        <v>0.36697269326682075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29"/>
        <v>320411.87168316834</v>
      </c>
      <c r="Q170" s="196">
        <f t="shared" si="130"/>
        <v>126577.73542196587</v>
      </c>
      <c r="R170" s="196">
        <f t="shared" si="131"/>
        <v>482453.03836060758</v>
      </c>
      <c r="S170" s="196">
        <f t="shared" si="32"/>
        <v>-349438.36516355025</v>
      </c>
      <c r="T170" s="196">
        <f t="shared" si="33"/>
        <v>-186582.16560088351</v>
      </c>
      <c r="U170" s="214">
        <f t="shared" si="19"/>
        <v>0.61710891503120846</v>
      </c>
      <c r="V170" s="224"/>
      <c r="W170" s="196">
        <f t="shared" si="20"/>
        <v>-536020.53076443379</v>
      </c>
      <c r="X170" s="199">
        <f t="shared" si="21"/>
        <v>1.4978249226737415</v>
      </c>
      <c r="Y170" s="196">
        <f t="shared" si="22"/>
        <v>687443.22700440115</v>
      </c>
      <c r="Z170" s="196">
        <f t="shared" si="23"/>
        <v>151422.69623996739</v>
      </c>
      <c r="AA170" s="201">
        <f t="shared" si="24"/>
        <v>929442.64546574187</v>
      </c>
      <c r="AB170" s="199">
        <f t="shared" si="25"/>
        <v>1.032714050517491</v>
      </c>
      <c r="AC170" s="217">
        <f t="shared" si="26"/>
        <v>393422.11470130808</v>
      </c>
      <c r="AD170" s="199">
        <f t="shared" si="27"/>
        <v>0.39342211470130806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29"/>
        <v>307247.53425742575</v>
      </c>
      <c r="Q171" s="196">
        <f t="shared" si="130"/>
        <v>116566.54794325556</v>
      </c>
      <c r="R171" s="196">
        <f t="shared" si="131"/>
        <v>483458.14885719225</v>
      </c>
      <c r="S171" s="196">
        <f t="shared" si="32"/>
        <v>-352561.02501839836</v>
      </c>
      <c r="T171" s="196">
        <f t="shared" si="33"/>
        <v>-187359.59129088718</v>
      </c>
      <c r="U171" s="214">
        <f t="shared" si="19"/>
        <v>0.59561023874152585</v>
      </c>
      <c r="V171" s="224"/>
      <c r="W171" s="196">
        <f t="shared" si="20"/>
        <v>-539920.61630928551</v>
      </c>
      <c r="X171" s="199">
        <f t="shared" si="21"/>
        <v>1.4644850728605519</v>
      </c>
      <c r="Y171" s="196">
        <f t="shared" si="22"/>
        <v>679193.09688310255</v>
      </c>
      <c r="Z171" s="196">
        <f t="shared" si="23"/>
        <v>139272.48057381701</v>
      </c>
      <c r="AA171" s="201">
        <f t="shared" si="24"/>
        <v>907272.23105787358</v>
      </c>
      <c r="AB171" s="199">
        <f t="shared" si="25"/>
        <v>1.0080802567309706</v>
      </c>
      <c r="AC171" s="217">
        <f t="shared" si="26"/>
        <v>367351.61474858806</v>
      </c>
      <c r="AD171" s="199">
        <f t="shared" si="27"/>
        <v>0.36735161474858807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29"/>
        <v>291374.26217821782</v>
      </c>
      <c r="Q172" s="196">
        <f t="shared" si="130"/>
        <v>104522.8515595803</v>
      </c>
      <c r="R172" s="196">
        <f t="shared" si="131"/>
        <v>484465.3533339781</v>
      </c>
      <c r="S172" s="196">
        <f t="shared" si="32"/>
        <v>-355696.69595597504</v>
      </c>
      <c r="T172" s="196">
        <f t="shared" si="33"/>
        <v>-188140.2562545992</v>
      </c>
      <c r="U172" s="214">
        <f t="shared" si="19"/>
        <v>0.56842492043289139</v>
      </c>
      <c r="V172" s="224"/>
      <c r="W172" s="196">
        <f t="shared" si="20"/>
        <v>-543836.95221057418</v>
      </c>
      <c r="X172" s="199">
        <f t="shared" si="21"/>
        <v>1.4266033456509042</v>
      </c>
      <c r="Y172" s="196">
        <f t="shared" si="22"/>
        <v>669048.72272537136</v>
      </c>
      <c r="Z172" s="196">
        <f t="shared" si="23"/>
        <v>125211.77051479713</v>
      </c>
      <c r="AA172" s="201">
        <f t="shared" si="24"/>
        <v>880362.46707177628</v>
      </c>
      <c r="AB172" s="199">
        <f t="shared" si="25"/>
        <v>0.97818051896864033</v>
      </c>
      <c r="AC172" s="217">
        <f t="shared" si="26"/>
        <v>336525.5148612021</v>
      </c>
      <c r="AD172" s="199">
        <f t="shared" si="27"/>
        <v>0.33652551486120208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21" t="s">
        <v>262</v>
      </c>
      <c r="B173" s="222">
        <v>66.309997999999993</v>
      </c>
      <c r="C173" s="223">
        <v>66.760002</v>
      </c>
      <c r="D173" s="223">
        <v>63.580002</v>
      </c>
      <c r="E173" s="223">
        <v>65.129997000000003</v>
      </c>
      <c r="F173" s="223">
        <v>58.699340999999997</v>
      </c>
      <c r="G173" s="223">
        <v>815856000</v>
      </c>
      <c r="H173" s="226" t="s">
        <v>262</v>
      </c>
      <c r="I173" s="223">
        <v>3.5325000000000002</v>
      </c>
      <c r="J173" s="223">
        <v>3.5750000000000002</v>
      </c>
      <c r="K173" s="223">
        <v>3.2718750000000001</v>
      </c>
      <c r="L173" s="223">
        <v>3.4256250000000001</v>
      </c>
      <c r="M173" s="223">
        <v>3.3661159999999999</v>
      </c>
      <c r="N173" s="223">
        <v>962888000</v>
      </c>
      <c r="O173" s="223"/>
      <c r="P173" s="196">
        <f t="shared" si="29"/>
        <v>302162.38574257423</v>
      </c>
      <c r="Q173" s="196">
        <f t="shared" si="130"/>
        <v>113193.44805842012</v>
      </c>
      <c r="R173" s="196">
        <f t="shared" si="131"/>
        <v>485474.65615342394</v>
      </c>
      <c r="S173" s="196">
        <f t="shared" si="32"/>
        <v>-358845.43218912493</v>
      </c>
      <c r="T173" s="196">
        <f t="shared" si="33"/>
        <v>-188924.17398899337</v>
      </c>
      <c r="U173" s="214">
        <f t="shared" si="19"/>
        <v>0.58673555985672599</v>
      </c>
      <c r="V173" s="199">
        <f>(E173-B162)/B162</f>
        <v>0.14443853452820254</v>
      </c>
      <c r="W173" s="196">
        <f t="shared" si="20"/>
        <v>-547769.60617811827</v>
      </c>
      <c r="X173" s="199">
        <f t="shared" si="21"/>
        <v>1.4378984029279678</v>
      </c>
      <c r="Y173" s="196">
        <f t="shared" si="22"/>
        <v>677569.33992708893</v>
      </c>
      <c r="Z173" s="196">
        <f t="shared" si="23"/>
        <v>129799.73374897064</v>
      </c>
      <c r="AA173" s="201">
        <f t="shared" si="24"/>
        <v>900830.48995441827</v>
      </c>
      <c r="AB173" s="199">
        <f t="shared" si="25"/>
        <v>1.0009227666160203</v>
      </c>
      <c r="AC173" s="217">
        <f t="shared" si="26"/>
        <v>353060.8837763</v>
      </c>
      <c r="AD173" s="199">
        <f t="shared" si="27"/>
        <v>0.35306088377630002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29"/>
        <v>314471.27762376238</v>
      </c>
      <c r="Q174" s="196">
        <f>(Q162+(Q173-Q162)*(1-$Q$3))*K174/K173</f>
        <v>110054.98154017278</v>
      </c>
      <c r="R174" s="196">
        <f>R173*(1+($S$5/2/12))+(Q173-Q162)*($Q$3)</f>
        <v>497924.32988629461</v>
      </c>
      <c r="S174" s="196">
        <f t="shared" si="32"/>
        <v>-362007.28815657966</v>
      </c>
      <c r="T174" s="196">
        <f t="shared" si="33"/>
        <v>-189711.35804728084</v>
      </c>
      <c r="U174" s="214">
        <f t="shared" si="19"/>
        <v>0.57952290025043129</v>
      </c>
      <c r="V174" s="224"/>
      <c r="W174" s="196">
        <f t="shared" si="20"/>
        <v>-551718.64620386052</v>
      </c>
      <c r="X174" s="199">
        <f t="shared" si="21"/>
        <v>1.4724816953347561</v>
      </c>
      <c r="Y174" s="196">
        <f t="shared" si="22"/>
        <v>698137.25102747651</v>
      </c>
      <c r="Z174" s="196">
        <f t="shared" si="23"/>
        <v>146418.60482361601</v>
      </c>
      <c r="AA174" s="201">
        <f t="shared" si="24"/>
        <v>922450.58905022976</v>
      </c>
      <c r="AB174" s="199">
        <f t="shared" si="25"/>
        <v>1.0249450989446998</v>
      </c>
      <c r="AC174" s="217">
        <f t="shared" si="26"/>
        <v>370731.94284636935</v>
      </c>
      <c r="AD174" s="199">
        <f t="shared" si="27"/>
        <v>0.37073194284636934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29"/>
        <v>313473.26257425739</v>
      </c>
      <c r="Q175" s="196">
        <f t="shared" ref="Q175:Q185" si="132">Q174*K175/K174</f>
        <v>108985.92043372463</v>
      </c>
      <c r="R175" s="196">
        <f t="shared" ref="R175:R185" si="133">R174*(1+$S$5/2/12)</f>
        <v>498961.67224022443</v>
      </c>
      <c r="S175" s="196">
        <f t="shared" si="32"/>
        <v>-365182.31852389878</v>
      </c>
      <c r="T175" s="196">
        <f t="shared" si="33"/>
        <v>-190501.82203914449</v>
      </c>
      <c r="U175" s="214">
        <f t="shared" si="19"/>
        <v>0.57676695769876984</v>
      </c>
      <c r="V175" s="224"/>
      <c r="W175" s="196">
        <f t="shared" si="20"/>
        <v>-555684.1405630433</v>
      </c>
      <c r="X175" s="199">
        <f t="shared" si="21"/>
        <v>1.462044488063466</v>
      </c>
      <c r="Y175" s="196">
        <f t="shared" si="22"/>
        <v>698434.48915259563</v>
      </c>
      <c r="Z175" s="196">
        <f t="shared" si="23"/>
        <v>142750.34858955236</v>
      </c>
      <c r="AA175" s="201">
        <f t="shared" si="24"/>
        <v>921420.85524820653</v>
      </c>
      <c r="AB175" s="199">
        <f t="shared" si="25"/>
        <v>1.023800950275785</v>
      </c>
      <c r="AC175" s="217">
        <f t="shared" si="26"/>
        <v>365736.71468516334</v>
      </c>
      <c r="AD175" s="199">
        <f t="shared" si="27"/>
        <v>0.36573671468516333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29"/>
        <v>316229.70772277226</v>
      </c>
      <c r="Q176" s="196">
        <f t="shared" si="132"/>
        <v>110871.35547600593</v>
      </c>
      <c r="R176" s="196">
        <f t="shared" si="133"/>
        <v>500001.1757240583</v>
      </c>
      <c r="S176" s="196">
        <f t="shared" si="32"/>
        <v>-368370.57818441506</v>
      </c>
      <c r="T176" s="196">
        <f t="shared" si="33"/>
        <v>-191295.57963097424</v>
      </c>
      <c r="U176" s="214">
        <f t="shared" si="19"/>
        <v>0.58027302285434346</v>
      </c>
      <c r="V176" s="224"/>
      <c r="W176" s="196">
        <f t="shared" si="20"/>
        <v>-559666.15781538934</v>
      </c>
      <c r="X176" s="199">
        <f t="shared" si="21"/>
        <v>1.4584245841001364</v>
      </c>
      <c r="Y176" s="196">
        <f t="shared" si="22"/>
        <v>701361.92410103651</v>
      </c>
      <c r="Z176" s="196">
        <f t="shared" si="23"/>
        <v>141695.7662856472</v>
      </c>
      <c r="AA176" s="201">
        <f t="shared" si="24"/>
        <v>927102.23892283649</v>
      </c>
      <c r="AB176" s="199">
        <f t="shared" si="25"/>
        <v>1.0301135988031516</v>
      </c>
      <c r="AC176" s="217">
        <f t="shared" si="26"/>
        <v>367436.08110744716</v>
      </c>
      <c r="AD176" s="199">
        <f t="shared" si="27"/>
        <v>0.36743608110744713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29"/>
        <v>317845.53029702971</v>
      </c>
      <c r="Q177" s="196">
        <f t="shared" si="132"/>
        <v>111843.22920914063</v>
      </c>
      <c r="R177" s="196">
        <f t="shared" si="133"/>
        <v>501042.84484015015</v>
      </c>
      <c r="S177" s="196">
        <f t="shared" si="32"/>
        <v>-371572.12226018345</v>
      </c>
      <c r="T177" s="196">
        <f t="shared" si="33"/>
        <v>-192092.64454610331</v>
      </c>
      <c r="U177" s="214">
        <f t="shared" si="19"/>
        <v>0.58183474826305526</v>
      </c>
      <c r="V177" s="224"/>
      <c r="W177" s="196">
        <f t="shared" si="20"/>
        <v>-563664.76680628676</v>
      </c>
      <c r="X177" s="199">
        <f t="shared" si="21"/>
        <v>1.4527932618123089</v>
      </c>
      <c r="Y177" s="196">
        <f t="shared" si="22"/>
        <v>703493.0022544649</v>
      </c>
      <c r="Z177" s="196">
        <f t="shared" si="23"/>
        <v>139828.23544817814</v>
      </c>
      <c r="AA177" s="201">
        <f t="shared" si="24"/>
        <v>930731.6043463205</v>
      </c>
      <c r="AB177" s="199">
        <f t="shared" si="25"/>
        <v>1.0341462270514672</v>
      </c>
      <c r="AC177" s="217">
        <f t="shared" si="26"/>
        <v>367066.83754003374</v>
      </c>
      <c r="AD177" s="199">
        <f t="shared" si="27"/>
        <v>0.36706683754003372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29"/>
        <v>333861.38613861386</v>
      </c>
      <c r="Q178" s="196">
        <f t="shared" si="132"/>
        <v>123311.33926013001</v>
      </c>
      <c r="R178" s="196">
        <f t="shared" si="133"/>
        <v>502086.68410023383</v>
      </c>
      <c r="S178" s="196">
        <f t="shared" si="32"/>
        <v>-374787.00610293425</v>
      </c>
      <c r="T178" s="196">
        <f t="shared" si="33"/>
        <v>-192893.0305650454</v>
      </c>
      <c r="U178" s="214">
        <f t="shared" si="19"/>
        <v>0.60513773324575615</v>
      </c>
      <c r="V178" s="224"/>
      <c r="W178" s="196">
        <f t="shared" si="20"/>
        <v>-567680.03666797967</v>
      </c>
      <c r="X178" s="199">
        <f t="shared" si="21"/>
        <v>1.472569081600047</v>
      </c>
      <c r="Y178" s="196">
        <f t="shared" si="22"/>
        <v>715706.18703325419</v>
      </c>
      <c r="Z178" s="196">
        <f t="shared" si="23"/>
        <v>148026.15036527455</v>
      </c>
      <c r="AA178" s="201">
        <f t="shared" si="24"/>
        <v>959259.40949897771</v>
      </c>
      <c r="AB178" s="199">
        <f t="shared" si="25"/>
        <v>1.0658437883321974</v>
      </c>
      <c r="AC178" s="217">
        <f t="shared" si="26"/>
        <v>391579.37283099804</v>
      </c>
      <c r="AD178" s="199">
        <f t="shared" si="27"/>
        <v>0.39157937283099803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29"/>
        <v>328633.67287128716</v>
      </c>
      <c r="Q179" s="196">
        <f t="shared" si="132"/>
        <v>119695.96897286896</v>
      </c>
      <c r="R179" s="196">
        <f t="shared" si="133"/>
        <v>503132.69802544272</v>
      </c>
      <c r="S179" s="196">
        <f t="shared" si="32"/>
        <v>-378015.28529502981</v>
      </c>
      <c r="T179" s="196">
        <f t="shared" si="33"/>
        <v>-193696.7515257331</v>
      </c>
      <c r="U179" s="214">
        <f t="shared" si="19"/>
        <v>0.59700272624019457</v>
      </c>
      <c r="V179" s="224"/>
      <c r="W179" s="196">
        <f t="shared" si="20"/>
        <v>-571712.03682076291</v>
      </c>
      <c r="X179" s="199">
        <f t="shared" si="21"/>
        <v>1.4548694400805426</v>
      </c>
      <c r="Y179" s="196">
        <f t="shared" si="22"/>
        <v>713050.96111432603</v>
      </c>
      <c r="Z179" s="196">
        <f t="shared" si="23"/>
        <v>141338.92429356312</v>
      </c>
      <c r="AA179" s="201">
        <f t="shared" si="24"/>
        <v>951462.33986959886</v>
      </c>
      <c r="AB179" s="199">
        <f t="shared" si="25"/>
        <v>1.0571803776328876</v>
      </c>
      <c r="AC179" s="217">
        <f t="shared" si="26"/>
        <v>379750.30304883589</v>
      </c>
      <c r="AD179" s="199">
        <f t="shared" si="27"/>
        <v>0.37975030304883589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29"/>
        <v>339089.09940594056</v>
      </c>
      <c r="Q180" s="196">
        <f t="shared" si="132"/>
        <v>127393.20893929574</v>
      </c>
      <c r="R180" s="196">
        <f t="shared" si="133"/>
        <v>504180.89114632912</v>
      </c>
      <c r="S180" s="196">
        <f t="shared" si="32"/>
        <v>-381257.0156504258</v>
      </c>
      <c r="T180" s="196">
        <f t="shared" si="33"/>
        <v>-194503.82132375697</v>
      </c>
      <c r="U180" s="214">
        <f t="shared" si="19"/>
        <v>0.61182449030271757</v>
      </c>
      <c r="V180" s="224"/>
      <c r="W180" s="196">
        <f t="shared" si="20"/>
        <v>-575760.83697418275</v>
      </c>
      <c r="X180" s="199">
        <f t="shared" si="21"/>
        <v>1.464618529776943</v>
      </c>
      <c r="Y180" s="196">
        <f t="shared" si="22"/>
        <v>721376.02508463431</v>
      </c>
      <c r="Z180" s="196">
        <f t="shared" si="23"/>
        <v>145615.18811045153</v>
      </c>
      <c r="AA180" s="201">
        <f t="shared" si="24"/>
        <v>970663.19949156535</v>
      </c>
      <c r="AB180" s="199">
        <f t="shared" si="25"/>
        <v>1.0785146661017393</v>
      </c>
      <c r="AC180" s="217">
        <f t="shared" si="26"/>
        <v>394902.3625173826</v>
      </c>
      <c r="AD180" s="199">
        <f t="shared" si="27"/>
        <v>0.39490236251738259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29"/>
        <v>356245.53980198014</v>
      </c>
      <c r="Q181" s="196">
        <f t="shared" si="132"/>
        <v>140105.31736869752</v>
      </c>
      <c r="R181" s="196">
        <f t="shared" si="133"/>
        <v>505231.268002884</v>
      </c>
      <c r="S181" s="196">
        <f t="shared" si="32"/>
        <v>-384512.25321563595</v>
      </c>
      <c r="T181" s="196">
        <f t="shared" si="33"/>
        <v>-195314.25391260596</v>
      </c>
      <c r="U181" s="214">
        <f t="shared" si="19"/>
        <v>0.63545081181344487</v>
      </c>
      <c r="V181" s="224"/>
      <c r="W181" s="196">
        <f t="shared" si="20"/>
        <v>-579826.50712824194</v>
      </c>
      <c r="X181" s="199">
        <f t="shared" si="21"/>
        <v>1.4857492667445933</v>
      </c>
      <c r="Y181" s="196">
        <f t="shared" si="22"/>
        <v>734393.89514415467</v>
      </c>
      <c r="Z181" s="196">
        <f t="shared" si="23"/>
        <v>154567.38801591276</v>
      </c>
      <c r="AA181" s="201">
        <f t="shared" si="24"/>
        <v>1001582.1251735616</v>
      </c>
      <c r="AB181" s="199">
        <f t="shared" si="25"/>
        <v>1.1128690279706239</v>
      </c>
      <c r="AC181" s="217">
        <f t="shared" si="26"/>
        <v>421755.61804531969</v>
      </c>
      <c r="AD181" s="199">
        <f t="shared" si="27"/>
        <v>0.42175561804531969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29"/>
        <v>359001.98495049507</v>
      </c>
      <c r="Q182" s="196">
        <f t="shared" si="132"/>
        <v>142282.31453091925</v>
      </c>
      <c r="R182" s="196">
        <f t="shared" si="133"/>
        <v>506283.83314455673</v>
      </c>
      <c r="S182" s="196">
        <f t="shared" si="32"/>
        <v>-387781.05427070113</v>
      </c>
      <c r="T182" s="196">
        <f t="shared" si="33"/>
        <v>-196128.06330390848</v>
      </c>
      <c r="U182" s="214">
        <f t="shared" si="19"/>
        <v>0.63873260097561868</v>
      </c>
      <c r="V182" s="224"/>
      <c r="W182" s="196">
        <f t="shared" si="20"/>
        <v>-583909.11757460958</v>
      </c>
      <c r="X182" s="199">
        <f t="shared" si="21"/>
        <v>1.4818844098362431</v>
      </c>
      <c r="Y182" s="196">
        <f t="shared" si="22"/>
        <v>737333.86928412097</v>
      </c>
      <c r="Z182" s="196">
        <f t="shared" si="23"/>
        <v>153424.75170951136</v>
      </c>
      <c r="AA182" s="201">
        <f t="shared" si="24"/>
        <v>1007568.132625971</v>
      </c>
      <c r="AB182" s="199">
        <f t="shared" si="25"/>
        <v>1.1195201473621901</v>
      </c>
      <c r="AC182" s="217">
        <f t="shared" si="26"/>
        <v>423659.01505136141</v>
      </c>
      <c r="AD182" s="199">
        <f t="shared" si="27"/>
        <v>0.42365901505136139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29"/>
        <v>362851.47564356436</v>
      </c>
      <c r="Q183" s="196">
        <f t="shared" si="132"/>
        <v>145819.93491952954</v>
      </c>
      <c r="R183" s="196">
        <f t="shared" si="133"/>
        <v>507338.59113027464</v>
      </c>
      <c r="S183" s="196">
        <f t="shared" si="32"/>
        <v>-391063.47533016239</v>
      </c>
      <c r="T183" s="196">
        <f t="shared" si="33"/>
        <v>-196945.26356767476</v>
      </c>
      <c r="U183" s="214">
        <f t="shared" si="19"/>
        <v>0.64417805375123527</v>
      </c>
      <c r="V183" s="224"/>
      <c r="W183" s="196">
        <f t="shared" si="20"/>
        <v>-588008.73889783712</v>
      </c>
      <c r="X183" s="199">
        <f t="shared" si="21"/>
        <v>1.4798930852710153</v>
      </c>
      <c r="Y183" s="196">
        <f t="shared" si="22"/>
        <v>741041.08043555869</v>
      </c>
      <c r="Z183" s="196">
        <f t="shared" si="23"/>
        <v>153032.34153772154</v>
      </c>
      <c r="AA183" s="201">
        <f t="shared" si="24"/>
        <v>1016010.0016933685</v>
      </c>
      <c r="AB183" s="199">
        <f t="shared" si="25"/>
        <v>1.1289000018815205</v>
      </c>
      <c r="AC183" s="217">
        <f t="shared" si="26"/>
        <v>428001.26279553131</v>
      </c>
      <c r="AD183" s="199">
        <f t="shared" si="27"/>
        <v>0.4280012627955313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29"/>
        <v>386708.92514851486</v>
      </c>
      <c r="Q184" s="196">
        <f t="shared" si="132"/>
        <v>165257.40958222342</v>
      </c>
      <c r="R184" s="196">
        <f t="shared" si="133"/>
        <v>508395.54652846279</v>
      </c>
      <c r="S184" s="196">
        <f t="shared" si="32"/>
        <v>-394359.57314403809</v>
      </c>
      <c r="T184" s="196">
        <f t="shared" si="33"/>
        <v>-197765.86883254006</v>
      </c>
      <c r="U184" s="214">
        <f t="shared" si="19"/>
        <v>0.67639525428926595</v>
      </c>
      <c r="V184" s="224"/>
      <c r="W184" s="196">
        <f t="shared" si="20"/>
        <v>-592125.44197657821</v>
      </c>
      <c r="X184" s="199">
        <f t="shared" si="21"/>
        <v>1.5116804788678273</v>
      </c>
      <c r="Y184" s="196">
        <f t="shared" si="22"/>
        <v>758755.97227128467</v>
      </c>
      <c r="Z184" s="196">
        <f t="shared" si="23"/>
        <v>166630.53029470652</v>
      </c>
      <c r="AA184" s="201">
        <f t="shared" si="24"/>
        <v>1060361.8812592011</v>
      </c>
      <c r="AB184" s="199">
        <f t="shared" si="25"/>
        <v>1.1781798680657789</v>
      </c>
      <c r="AC184" s="217">
        <f t="shared" si="26"/>
        <v>468236.43928262295</v>
      </c>
      <c r="AD184" s="199">
        <f t="shared" si="27"/>
        <v>0.46823643928262293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21" t="s">
        <v>274</v>
      </c>
      <c r="B185" s="222">
        <v>85.830001999999993</v>
      </c>
      <c r="C185" s="223">
        <v>87.959998999999996</v>
      </c>
      <c r="D185" s="223">
        <v>84.050003000000004</v>
      </c>
      <c r="E185" s="223">
        <v>87.959998999999996</v>
      </c>
      <c r="F185" s="223">
        <v>80.394690999999995</v>
      </c>
      <c r="G185" s="223">
        <v>651649200</v>
      </c>
      <c r="H185" s="226" t="s">
        <v>274</v>
      </c>
      <c r="I185" s="223">
        <v>5.9037499999999996</v>
      </c>
      <c r="J185" s="223">
        <v>6.2249999999999996</v>
      </c>
      <c r="K185" s="223">
        <v>5.6512500000000001</v>
      </c>
      <c r="L185" s="223">
        <v>6.2249999999999996</v>
      </c>
      <c r="M185" s="223">
        <v>6.1393649999999997</v>
      </c>
      <c r="N185" s="223">
        <v>850745600</v>
      </c>
      <c r="O185" s="223"/>
      <c r="P185" s="196">
        <f t="shared" si="29"/>
        <v>399445.55881188123</v>
      </c>
      <c r="Q185" s="196">
        <f t="shared" si="132"/>
        <v>175753.64590007812</v>
      </c>
      <c r="R185" s="196">
        <f t="shared" si="133"/>
        <v>509454.70391706383</v>
      </c>
      <c r="S185" s="196">
        <f t="shared" si="32"/>
        <v>-397669.40469880495</v>
      </c>
      <c r="T185" s="196">
        <f t="shared" si="33"/>
        <v>-198589.89328600897</v>
      </c>
      <c r="U185" s="214">
        <f t="shared" si="19"/>
        <v>0.69234328539065892</v>
      </c>
      <c r="V185" s="199">
        <f>(E185-B174)/B174</f>
        <v>0.31814768538224103</v>
      </c>
      <c r="W185" s="196">
        <f t="shared" si="20"/>
        <v>-596259.29798481392</v>
      </c>
      <c r="X185" s="199">
        <f t="shared" si="21"/>
        <v>1.5243372569631506</v>
      </c>
      <c r="Y185" s="196">
        <f t="shared" si="22"/>
        <v>768688.40692869807</v>
      </c>
      <c r="Z185" s="196">
        <f t="shared" si="23"/>
        <v>172429.10894388414</v>
      </c>
      <c r="AA185" s="201">
        <f t="shared" si="24"/>
        <v>1084653.9086290232</v>
      </c>
      <c r="AB185" s="199">
        <f t="shared" si="25"/>
        <v>1.2051710095878037</v>
      </c>
      <c r="AC185" s="217">
        <f t="shared" si="26"/>
        <v>488394.61064420932</v>
      </c>
      <c r="AD185" s="199">
        <f t="shared" si="27"/>
        <v>0.4883946106442093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29"/>
        <v>402819.8114851485</v>
      </c>
      <c r="Q186" s="196">
        <f>(Q174+(Q185-Q174)*(1-$Q$3))*K186/K185</f>
        <v>145828.14672590105</v>
      </c>
      <c r="R186" s="196">
        <f>R185*(1+($S$5/2/12))+(Q185-Q174)*($Q$3)</f>
        <v>543365.4000635104</v>
      </c>
      <c r="S186" s="196">
        <f t="shared" si="32"/>
        <v>-400993.02721838333</v>
      </c>
      <c r="T186" s="196">
        <f t="shared" si="33"/>
        <v>-199417.35117470069</v>
      </c>
      <c r="U186" s="214">
        <f t="shared" si="19"/>
        <v>0.63595934946643906</v>
      </c>
      <c r="V186" s="224"/>
      <c r="W186" s="196">
        <f t="shared" si="20"/>
        <v>-600410.37839308404</v>
      </c>
      <c r="X186" s="199">
        <f t="shared" si="21"/>
        <v>1.5758974954446885</v>
      </c>
      <c r="Y186" s="196">
        <f t="shared" si="22"/>
        <v>803604.65210057388</v>
      </c>
      <c r="Z186" s="196">
        <f t="shared" si="23"/>
        <v>203194.27370748986</v>
      </c>
      <c r="AA186" s="201">
        <f t="shared" si="24"/>
        <v>1092013.35827456</v>
      </c>
      <c r="AB186" s="199">
        <f t="shared" si="25"/>
        <v>1.2133481758606222</v>
      </c>
      <c r="AC186" s="217">
        <f t="shared" si="26"/>
        <v>491602.97988147603</v>
      </c>
      <c r="AD186" s="199">
        <f t="shared" si="27"/>
        <v>0.49160297988147605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29"/>
        <v>397972.2677227722</v>
      </c>
      <c r="Q187" s="196">
        <f t="shared" ref="Q187:Q197" si="134">Q186*K187/K186</f>
        <v>142129.89308616324</v>
      </c>
      <c r="R187" s="196">
        <f t="shared" ref="R187:R197" si="135">R186*(1+$S$5/2/12)</f>
        <v>544497.41131364275</v>
      </c>
      <c r="S187" s="196">
        <f t="shared" si="32"/>
        <v>-404330.4981651266</v>
      </c>
      <c r="T187" s="196">
        <f t="shared" si="33"/>
        <v>-200248.25680459526</v>
      </c>
      <c r="U187" s="214">
        <f t="shared" si="19"/>
        <v>0.62901744701960371</v>
      </c>
      <c r="V187" s="224"/>
      <c r="W187" s="196">
        <f t="shared" si="20"/>
        <v>-604578.75496972189</v>
      </c>
      <c r="X187" s="199">
        <f t="shared" si="21"/>
        <v>1.5588865326298393</v>
      </c>
      <c r="Y187" s="196">
        <f t="shared" si="22"/>
        <v>801298.10226703761</v>
      </c>
      <c r="Z187" s="196">
        <f t="shared" si="23"/>
        <v>196719.34729731575</v>
      </c>
      <c r="AA187" s="201">
        <f t="shared" si="24"/>
        <v>1084599.572122578</v>
      </c>
      <c r="AB187" s="199">
        <f t="shared" si="25"/>
        <v>1.2051106356917534</v>
      </c>
      <c r="AC187" s="217">
        <f t="shared" si="26"/>
        <v>480020.81715285615</v>
      </c>
      <c r="AD187" s="199">
        <f t="shared" si="27"/>
        <v>0.48002081715285616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29"/>
        <v>410613.87089108903</v>
      </c>
      <c r="Q188" s="196">
        <f t="shared" si="134"/>
        <v>152750.51892335902</v>
      </c>
      <c r="R188" s="196">
        <f t="shared" si="135"/>
        <v>545631.78092054627</v>
      </c>
      <c r="S188" s="196">
        <f t="shared" si="32"/>
        <v>-407681.87524081464</v>
      </c>
      <c r="T188" s="196">
        <f t="shared" si="33"/>
        <v>-201082.62454128108</v>
      </c>
      <c r="U188" s="214">
        <f t="shared" si="19"/>
        <v>0.64573253509360384</v>
      </c>
      <c r="V188" s="224"/>
      <c r="W188" s="196">
        <f t="shared" si="20"/>
        <v>-608764.49978209566</v>
      </c>
      <c r="X188" s="199">
        <f t="shared" si="21"/>
        <v>1.5707973315689712</v>
      </c>
      <c r="Y188" s="196">
        <f t="shared" si="22"/>
        <v>811236.21930748667</v>
      </c>
      <c r="Z188" s="196">
        <f t="shared" si="23"/>
        <v>202471.71952539094</v>
      </c>
      <c r="AA188" s="201">
        <f t="shared" si="24"/>
        <v>1108996.1707349943</v>
      </c>
      <c r="AB188" s="199">
        <f t="shared" si="25"/>
        <v>1.2322179674833271</v>
      </c>
      <c r="AC188" s="217">
        <f t="shared" si="26"/>
        <v>500231.67095289862</v>
      </c>
      <c r="AD188" s="199">
        <f t="shared" si="27"/>
        <v>0.50023167095289867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29"/>
        <v>395786.13386138604</v>
      </c>
      <c r="Q189" s="196">
        <f t="shared" si="134"/>
        <v>141292.25444126537</v>
      </c>
      <c r="R189" s="196">
        <f t="shared" si="135"/>
        <v>546768.51379746408</v>
      </c>
      <c r="S189" s="196">
        <f t="shared" si="32"/>
        <v>-411047.2163876514</v>
      </c>
      <c r="T189" s="196">
        <f t="shared" si="33"/>
        <v>-201920.46881020308</v>
      </c>
      <c r="U189" s="214">
        <f t="shared" si="19"/>
        <v>0.62589157327429923</v>
      </c>
      <c r="V189" s="224"/>
      <c r="W189" s="196">
        <f t="shared" si="20"/>
        <v>-612967.68519785441</v>
      </c>
      <c r="X189" s="199">
        <f t="shared" si="21"/>
        <v>1.537690600042988</v>
      </c>
      <c r="Y189" s="196">
        <f t="shared" si="22"/>
        <v>801948.06694853562</v>
      </c>
      <c r="Z189" s="196">
        <f t="shared" si="23"/>
        <v>188980.38175068115</v>
      </c>
      <c r="AA189" s="201">
        <f t="shared" si="24"/>
        <v>1083846.9021001155</v>
      </c>
      <c r="AB189" s="199">
        <f t="shared" si="25"/>
        <v>1.2042743356667951</v>
      </c>
      <c r="AC189" s="217">
        <f t="shared" si="26"/>
        <v>470879.21690226108</v>
      </c>
      <c r="AD189" s="199">
        <f t="shared" si="27"/>
        <v>0.47087921690226109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29"/>
        <v>406479.20316831674</v>
      </c>
      <c r="Q190" s="196">
        <f t="shared" si="134"/>
        <v>148878.41575354806</v>
      </c>
      <c r="R190" s="196">
        <f t="shared" si="135"/>
        <v>547907.61486787547</v>
      </c>
      <c r="S190" s="196">
        <f t="shared" si="32"/>
        <v>-414426.57978926663</v>
      </c>
      <c r="T190" s="196">
        <f t="shared" si="33"/>
        <v>-202761.80409691227</v>
      </c>
      <c r="U190" s="214">
        <f t="shared" si="19"/>
        <v>0.63831979211050338</v>
      </c>
      <c r="V190" s="224"/>
      <c r="W190" s="196">
        <f t="shared" si="20"/>
        <v>-617188.38388617896</v>
      </c>
      <c r="X190" s="199">
        <f t="shared" si="21"/>
        <v>1.5463460475824493</v>
      </c>
      <c r="Y190" s="196">
        <f t="shared" si="22"/>
        <v>810526.75249098218</v>
      </c>
      <c r="Z190" s="196">
        <f t="shared" si="23"/>
        <v>193338.36860480328</v>
      </c>
      <c r="AA190" s="201">
        <f t="shared" si="24"/>
        <v>1103265.2337897401</v>
      </c>
      <c r="AB190" s="199">
        <f t="shared" si="25"/>
        <v>1.2258502597663778</v>
      </c>
      <c r="AC190" s="217">
        <f t="shared" si="26"/>
        <v>486076.84990356117</v>
      </c>
      <c r="AD190" s="199">
        <f t="shared" si="27"/>
        <v>0.48607684990356115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29"/>
        <v>430764.35168316821</v>
      </c>
      <c r="Q191" s="196">
        <f t="shared" si="134"/>
        <v>166942.96237842125</v>
      </c>
      <c r="R191" s="196">
        <f t="shared" si="135"/>
        <v>549049.08906551695</v>
      </c>
      <c r="S191" s="196">
        <f t="shared" si="32"/>
        <v>-417820.02387172193</v>
      </c>
      <c r="T191" s="196">
        <f t="shared" si="33"/>
        <v>-203606.64494731606</v>
      </c>
      <c r="U191" s="214">
        <f t="shared" si="19"/>
        <v>0.66679398898918285</v>
      </c>
      <c r="V191" s="224"/>
      <c r="W191" s="196">
        <f t="shared" si="20"/>
        <v>-621426.66881903796</v>
      </c>
      <c r="X191" s="199">
        <f t="shared" si="21"/>
        <v>1.5767161113486279</v>
      </c>
      <c r="Y191" s="196">
        <f t="shared" si="22"/>
        <v>828622.17168111401</v>
      </c>
      <c r="Z191" s="196">
        <f t="shared" si="23"/>
        <v>207195.50286207601</v>
      </c>
      <c r="AA191" s="201">
        <f t="shared" si="24"/>
        <v>1146756.4031271064</v>
      </c>
      <c r="AB191" s="199">
        <f t="shared" si="25"/>
        <v>1.2741737812523404</v>
      </c>
      <c r="AC191" s="217">
        <f t="shared" si="26"/>
        <v>525329.73430806841</v>
      </c>
      <c r="AD191" s="199">
        <f t="shared" si="27"/>
        <v>0.5253297343080684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29"/>
        <v>444974.24316831672</v>
      </c>
      <c r="Q192" s="196">
        <f t="shared" si="134"/>
        <v>178432.83586598278</v>
      </c>
      <c r="R192" s="196">
        <f t="shared" si="135"/>
        <v>550192.94133440347</v>
      </c>
      <c r="S192" s="196">
        <f t="shared" si="32"/>
        <v>-421227.60730452079</v>
      </c>
      <c r="T192" s="196">
        <f t="shared" si="33"/>
        <v>-204455.00596792987</v>
      </c>
      <c r="U192" s="214">
        <f t="shared" si="19"/>
        <v>0.68323099947490884</v>
      </c>
      <c r="V192" s="224"/>
      <c r="W192" s="196">
        <f t="shared" si="20"/>
        <v>-625682.61327245063</v>
      </c>
      <c r="X192" s="199">
        <f t="shared" si="21"/>
        <v>1.5905303478033186</v>
      </c>
      <c r="Y192" s="196">
        <f t="shared" si="22"/>
        <v>839667.19389884896</v>
      </c>
      <c r="Z192" s="196">
        <f t="shared" si="23"/>
        <v>213984.5806263983</v>
      </c>
      <c r="AA192" s="201">
        <f t="shared" si="24"/>
        <v>1173600.0203687029</v>
      </c>
      <c r="AB192" s="199">
        <f t="shared" si="25"/>
        <v>1.3040000226318922</v>
      </c>
      <c r="AC192" s="217">
        <f t="shared" si="26"/>
        <v>547917.40709625231</v>
      </c>
      <c r="AD192" s="199">
        <f t="shared" si="27"/>
        <v>0.54791740709625236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29"/>
        <v>446209.8962376237</v>
      </c>
      <c r="Q193" s="196">
        <f t="shared" si="134"/>
        <v>179049.21147260576</v>
      </c>
      <c r="R193" s="196">
        <f t="shared" si="135"/>
        <v>551339.17662885017</v>
      </c>
      <c r="S193" s="196">
        <f t="shared" si="32"/>
        <v>-424649.38900162297</v>
      </c>
      <c r="T193" s="196">
        <f t="shared" si="33"/>
        <v>-205306.90182612959</v>
      </c>
      <c r="U193" s="214">
        <f t="shared" si="19"/>
        <v>0.68358787352357264</v>
      </c>
      <c r="V193" s="224"/>
      <c r="W193" s="196">
        <f t="shared" si="20"/>
        <v>-629956.29082775256</v>
      </c>
      <c r="X193" s="199">
        <f t="shared" si="21"/>
        <v>1.5835210908930049</v>
      </c>
      <c r="Y193" s="196">
        <f t="shared" si="22"/>
        <v>841632.53693003277</v>
      </c>
      <c r="Z193" s="196">
        <f t="shared" si="23"/>
        <v>211676.24610228022</v>
      </c>
      <c r="AA193" s="201">
        <f t="shared" si="24"/>
        <v>1176598.2843390796</v>
      </c>
      <c r="AB193" s="199">
        <f t="shared" si="25"/>
        <v>1.3073314270434218</v>
      </c>
      <c r="AC193" s="217">
        <f t="shared" si="26"/>
        <v>546641.99351132708</v>
      </c>
      <c r="AD193" s="199">
        <f t="shared" si="27"/>
        <v>0.54664199351132703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29"/>
        <v>464316.81742574245</v>
      </c>
      <c r="Q194" s="196">
        <f t="shared" si="134"/>
        <v>194284.75210810686</v>
      </c>
      <c r="R194" s="196">
        <f t="shared" si="135"/>
        <v>552487.79991349368</v>
      </c>
      <c r="S194" s="196">
        <f t="shared" si="32"/>
        <v>-428085.42812246305</v>
      </c>
      <c r="T194" s="196">
        <f t="shared" si="33"/>
        <v>-206162.34725040512</v>
      </c>
      <c r="U194" s="214">
        <f t="shared" si="19"/>
        <v>0.70423070597271797</v>
      </c>
      <c r="V194" s="224"/>
      <c r="W194" s="196">
        <f t="shared" si="20"/>
        <v>-634247.77537286817</v>
      </c>
      <c r="X194" s="199">
        <f t="shared" si="21"/>
        <v>1.6031662337979293</v>
      </c>
      <c r="Y194" s="196">
        <f t="shared" si="22"/>
        <v>855410.06011497369</v>
      </c>
      <c r="Z194" s="196">
        <f t="shared" si="23"/>
        <v>221162.28474210552</v>
      </c>
      <c r="AA194" s="201">
        <f t="shared" si="24"/>
        <v>1211089.3694473431</v>
      </c>
      <c r="AB194" s="199">
        <f t="shared" si="25"/>
        <v>1.3456548549414922</v>
      </c>
      <c r="AC194" s="217">
        <f t="shared" si="26"/>
        <v>576841.59407447488</v>
      </c>
      <c r="AD194" s="199">
        <f t="shared" si="27"/>
        <v>0.57684159407447488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29"/>
        <v>428863.35683168308</v>
      </c>
      <c r="Q195" s="196">
        <f t="shared" si="134"/>
        <v>165078.03105581843</v>
      </c>
      <c r="R195" s="196">
        <f t="shared" si="135"/>
        <v>553638.81616331358</v>
      </c>
      <c r="S195" s="196">
        <f t="shared" si="32"/>
        <v>-431535.78407297336</v>
      </c>
      <c r="T195" s="196">
        <f t="shared" si="33"/>
        <v>-207021.35703061512</v>
      </c>
      <c r="U195" s="214">
        <f t="shared" si="19"/>
        <v>0.66140860243499833</v>
      </c>
      <c r="V195" s="224"/>
      <c r="W195" s="196">
        <f t="shared" si="20"/>
        <v>-638557.14110358851</v>
      </c>
      <c r="X195" s="199">
        <f t="shared" si="21"/>
        <v>1.5386284323701775</v>
      </c>
      <c r="Y195" s="196">
        <f t="shared" si="22"/>
        <v>831697.6132989591</v>
      </c>
      <c r="Z195" s="196">
        <f t="shared" si="23"/>
        <v>193140.47219537062</v>
      </c>
      <c r="AA195" s="201">
        <f t="shared" si="24"/>
        <v>1147580.2040508152</v>
      </c>
      <c r="AB195" s="199">
        <f t="shared" si="25"/>
        <v>1.275089115612017</v>
      </c>
      <c r="AC195" s="217">
        <f t="shared" si="26"/>
        <v>509023.0629472268</v>
      </c>
      <c r="AD195" s="199">
        <f t="shared" si="27"/>
        <v>0.50902306294722677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29"/>
        <v>478431.67366336629</v>
      </c>
      <c r="Q196" s="196">
        <f t="shared" si="134"/>
        <v>205079.22747537575</v>
      </c>
      <c r="R196" s="196">
        <f t="shared" si="135"/>
        <v>554792.23036365386</v>
      </c>
      <c r="S196" s="196">
        <f t="shared" si="32"/>
        <v>-435000.51650661079</v>
      </c>
      <c r="T196" s="196">
        <f t="shared" si="33"/>
        <v>-207883.94601824268</v>
      </c>
      <c r="U196" s="214">
        <f t="shared" si="19"/>
        <v>0.71758691875067626</v>
      </c>
      <c r="V196" s="224"/>
      <c r="W196" s="196">
        <f t="shared" si="20"/>
        <v>-642884.46252485341</v>
      </c>
      <c r="X196" s="199">
        <f t="shared" si="21"/>
        <v>1.6071688837666946</v>
      </c>
      <c r="Y196" s="196">
        <f t="shared" si="22"/>
        <v>867502.71271346416</v>
      </c>
      <c r="Z196" s="196">
        <f t="shared" si="23"/>
        <v>224618.25018861069</v>
      </c>
      <c r="AA196" s="201">
        <f t="shared" si="24"/>
        <v>1238303.131502396</v>
      </c>
      <c r="AB196" s="199">
        <f t="shared" si="25"/>
        <v>1.3758923683359956</v>
      </c>
      <c r="AC196" s="217">
        <f t="shared" si="26"/>
        <v>595418.66897754255</v>
      </c>
      <c r="AD196" s="199">
        <f t="shared" si="27"/>
        <v>0.59541866897754259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21" t="s">
        <v>286</v>
      </c>
      <c r="B197" s="222">
        <v>105.720001</v>
      </c>
      <c r="C197" s="223">
        <v>105.91999800000001</v>
      </c>
      <c r="D197" s="223">
        <v>99.919998000000007</v>
      </c>
      <c r="E197" s="223">
        <v>103.25</v>
      </c>
      <c r="F197" s="223">
        <v>95.763062000000005</v>
      </c>
      <c r="G197" s="223">
        <v>815702200</v>
      </c>
      <c r="H197" s="226" t="s">
        <v>286</v>
      </c>
      <c r="I197" s="223">
        <v>8.9362499999999994</v>
      </c>
      <c r="J197" s="223">
        <v>8.96875</v>
      </c>
      <c r="K197" s="223">
        <v>7.96875</v>
      </c>
      <c r="L197" s="223">
        <v>8.5462500000000006</v>
      </c>
      <c r="M197" s="223">
        <v>8.44238</v>
      </c>
      <c r="N197" s="223">
        <v>461129600</v>
      </c>
      <c r="O197" s="223"/>
      <c r="P197" s="196">
        <f t="shared" si="29"/>
        <v>474867.31722772273</v>
      </c>
      <c r="Q197" s="196">
        <f t="shared" si="134"/>
        <v>201507.40985750934</v>
      </c>
      <c r="R197" s="196">
        <f t="shared" si="135"/>
        <v>555948.04751024488</v>
      </c>
      <c r="S197" s="196">
        <f t="shared" si="32"/>
        <v>-438479.68532538833</v>
      </c>
      <c r="T197" s="196">
        <f t="shared" si="33"/>
        <v>-208750.12912665203</v>
      </c>
      <c r="U197" s="214">
        <f t="shared" si="19"/>
        <v>0.71238003146611939</v>
      </c>
      <c r="V197" s="199">
        <f>(E197-B186)/B186</f>
        <v>0.17932605896084317</v>
      </c>
      <c r="W197" s="196">
        <f t="shared" si="20"/>
        <v>-647229.81445204036</v>
      </c>
      <c r="X197" s="199">
        <f t="shared" si="21"/>
        <v>1.5926574173822317</v>
      </c>
      <c r="Y197" s="196">
        <f t="shared" si="22"/>
        <v>866117.24766924093</v>
      </c>
      <c r="Z197" s="196">
        <f t="shared" si="23"/>
        <v>218887.43321720057</v>
      </c>
      <c r="AA197" s="201">
        <f t="shared" si="24"/>
        <v>1232322.7745954769</v>
      </c>
      <c r="AB197" s="199">
        <f t="shared" si="25"/>
        <v>1.3692475273283078</v>
      </c>
      <c r="AC197" s="217">
        <f t="shared" si="26"/>
        <v>585092.96014343656</v>
      </c>
      <c r="AD197" s="199">
        <f t="shared" si="27"/>
        <v>0.58509296014343659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29"/>
        <v>472205.94534653454</v>
      </c>
      <c r="Q198" s="196">
        <f>(Q186+(Q197-Q186)*(1-$Q$3))*K198/K197</f>
        <v>172346.54107646632</v>
      </c>
      <c r="R198" s="196">
        <f>R197*(1+($S$5/2/12))+(Q197-Q186)*($Q$3)</f>
        <v>584945.90417502879</v>
      </c>
      <c r="S198" s="196">
        <f t="shared" si="32"/>
        <v>-441973.35068091081</v>
      </c>
      <c r="T198" s="196">
        <f t="shared" si="33"/>
        <v>-209619.92133134641</v>
      </c>
      <c r="U198" s="214">
        <f t="shared" si="19"/>
        <v>0.66441650818438747</v>
      </c>
      <c r="V198" s="224"/>
      <c r="W198" s="196">
        <f t="shared" si="20"/>
        <v>-651593.27201225725</v>
      </c>
      <c r="X198" s="199">
        <f t="shared" si="21"/>
        <v>1.6224106278090562</v>
      </c>
      <c r="Y198" s="196">
        <f t="shared" si="22"/>
        <v>892092.22975060181</v>
      </c>
      <c r="Z198" s="196">
        <f t="shared" si="23"/>
        <v>240498.95773834459</v>
      </c>
      <c r="AA198" s="201">
        <f t="shared" si="24"/>
        <v>1229498.3905980298</v>
      </c>
      <c r="AB198" s="199">
        <f t="shared" si="25"/>
        <v>1.3661093228866998</v>
      </c>
      <c r="AC198" s="217">
        <f t="shared" si="26"/>
        <v>577905.1185857727</v>
      </c>
      <c r="AD198" s="199">
        <f t="shared" si="27"/>
        <v>0.57790511858577265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29"/>
        <v>474059.40594059398</v>
      </c>
      <c r="Q199" s="196">
        <f t="shared" ref="Q199:Q209" si="136">Q198*K199/K198</f>
        <v>173381.7372451071</v>
      </c>
      <c r="R199" s="196">
        <f t="shared" ref="R199:R209" si="137">R198*(1+$S$5/2/12)</f>
        <v>586164.54147539346</v>
      </c>
      <c r="S199" s="196">
        <f t="shared" si="32"/>
        <v>-445481.57297541463</v>
      </c>
      <c r="T199" s="196">
        <f t="shared" si="33"/>
        <v>-210493.33767022702</v>
      </c>
      <c r="U199" s="214">
        <f t="shared" si="19"/>
        <v>0.66538513127581023</v>
      </c>
      <c r="V199" s="224"/>
      <c r="W199" s="196">
        <f t="shared" si="20"/>
        <v>-655974.91064564162</v>
      </c>
      <c r="X199" s="199">
        <f t="shared" si="21"/>
        <v>1.6162568570990998</v>
      </c>
      <c r="Y199" s="196">
        <f t="shared" si="22"/>
        <v>894559.54397479352</v>
      </c>
      <c r="Z199" s="196">
        <f t="shared" si="23"/>
        <v>238584.63332915187</v>
      </c>
      <c r="AA199" s="201">
        <f t="shared" si="24"/>
        <v>1233605.6846610946</v>
      </c>
      <c r="AB199" s="199">
        <f t="shared" si="25"/>
        <v>1.3706729829567716</v>
      </c>
      <c r="AC199" s="217">
        <f t="shared" si="26"/>
        <v>577630.77401545295</v>
      </c>
      <c r="AD199" s="199">
        <f t="shared" si="27"/>
        <v>0.57763077401545293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29"/>
        <v>495398.01029702963</v>
      </c>
      <c r="Q200" s="196">
        <f t="shared" si="136"/>
        <v>189291.06783684919</v>
      </c>
      <c r="R200" s="196">
        <f t="shared" si="137"/>
        <v>587385.71760346729</v>
      </c>
      <c r="S200" s="196">
        <f t="shared" si="32"/>
        <v>-449004.41286281223</v>
      </c>
      <c r="T200" s="196">
        <f t="shared" si="33"/>
        <v>-211370.39324385297</v>
      </c>
      <c r="U200" s="214">
        <f t="shared" si="19"/>
        <v>0.68705090997745433</v>
      </c>
      <c r="V200" s="224"/>
      <c r="W200" s="196">
        <f t="shared" si="20"/>
        <v>-660374.80610666517</v>
      </c>
      <c r="X200" s="199">
        <f t="shared" si="21"/>
        <v>1.6396502681321301</v>
      </c>
      <c r="Y200" s="196">
        <f t="shared" si="22"/>
        <v>910668.89610724919</v>
      </c>
      <c r="Z200" s="196">
        <f t="shared" si="23"/>
        <v>250294.09000058399</v>
      </c>
      <c r="AA200" s="201">
        <f t="shared" si="24"/>
        <v>1272074.7957373462</v>
      </c>
      <c r="AB200" s="199">
        <f t="shared" si="25"/>
        <v>1.4134164397081623</v>
      </c>
      <c r="AC200" s="217">
        <f t="shared" si="26"/>
        <v>611699.989630681</v>
      </c>
      <c r="AD200" s="199">
        <f t="shared" si="27"/>
        <v>0.61169998963068095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29"/>
        <v>495873.2483168316</v>
      </c>
      <c r="Q201" s="196">
        <f t="shared" si="136"/>
        <v>189549.86687900938</v>
      </c>
      <c r="R201" s="196">
        <f t="shared" si="137"/>
        <v>588609.4378484746</v>
      </c>
      <c r="S201" s="196">
        <f t="shared" si="32"/>
        <v>-452541.93124974065</v>
      </c>
      <c r="T201" s="196">
        <f t="shared" si="33"/>
        <v>-212251.10321570234</v>
      </c>
      <c r="U201" s="214">
        <f t="shared" si="19"/>
        <v>0.6867744313001205</v>
      </c>
      <c r="V201" s="224"/>
      <c r="W201" s="196">
        <f t="shared" si="20"/>
        <v>-664793.03446544299</v>
      </c>
      <c r="X201" s="199">
        <f t="shared" si="21"/>
        <v>1.6313087381207803</v>
      </c>
      <c r="Y201" s="196">
        <f t="shared" si="22"/>
        <v>912176.33415631764</v>
      </c>
      <c r="Z201" s="196">
        <f t="shared" si="23"/>
        <v>247383.29969087464</v>
      </c>
      <c r="AA201" s="201">
        <f t="shared" si="24"/>
        <v>1274032.5530443154</v>
      </c>
      <c r="AB201" s="199">
        <f t="shared" si="25"/>
        <v>1.415591725604795</v>
      </c>
      <c r="AC201" s="217">
        <f t="shared" si="26"/>
        <v>609239.51857887243</v>
      </c>
      <c r="AD201" s="199">
        <f t="shared" si="27"/>
        <v>0.60923951857887249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29"/>
        <v>503762.37623762368</v>
      </c>
      <c r="Q202" s="196">
        <f t="shared" si="136"/>
        <v>195011.88876881124</v>
      </c>
      <c r="R202" s="196">
        <f t="shared" si="137"/>
        <v>589835.70751065901</v>
      </c>
      <c r="S202" s="196">
        <f t="shared" si="32"/>
        <v>-456094.18929661455</v>
      </c>
      <c r="T202" s="196">
        <f t="shared" si="33"/>
        <v>-213135.48281243443</v>
      </c>
      <c r="U202" s="214">
        <f t="shared" si="19"/>
        <v>0.69360487101413437</v>
      </c>
      <c r="V202" s="224"/>
      <c r="W202" s="196">
        <f t="shared" si="20"/>
        <v>-669229.67210904905</v>
      </c>
      <c r="X202" s="199">
        <f t="shared" si="21"/>
        <v>1.6341147580947128</v>
      </c>
      <c r="Y202" s="196">
        <f t="shared" si="22"/>
        <v>918875.94257656927</v>
      </c>
      <c r="Z202" s="196">
        <f t="shared" si="23"/>
        <v>249646.27046752028</v>
      </c>
      <c r="AA202" s="201">
        <f t="shared" si="24"/>
        <v>1288609.9725170939</v>
      </c>
      <c r="AB202" s="199">
        <f t="shared" si="25"/>
        <v>1.4317888583523266</v>
      </c>
      <c r="AC202" s="217">
        <f t="shared" si="26"/>
        <v>619380.30040804483</v>
      </c>
      <c r="AD202" s="199">
        <f t="shared" si="27"/>
        <v>0.61938030040804481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29"/>
        <v>506803.95564356435</v>
      </c>
      <c r="Q203" s="196">
        <f t="shared" si="136"/>
        <v>197586.25818819419</v>
      </c>
      <c r="R203" s="196">
        <f t="shared" si="137"/>
        <v>591064.53190130624</v>
      </c>
      <c r="S203" s="196">
        <f t="shared" si="32"/>
        <v>-459661.24841868377</v>
      </c>
      <c r="T203" s="196">
        <f t="shared" si="33"/>
        <v>-214023.5473241529</v>
      </c>
      <c r="U203" s="214">
        <f t="shared" si="19"/>
        <v>0.69626243216203376</v>
      </c>
      <c r="V203" s="224"/>
      <c r="W203" s="196">
        <f t="shared" si="20"/>
        <v>-673684.79574283666</v>
      </c>
      <c r="X203" s="199">
        <f t="shared" si="21"/>
        <v>1.6296471205562963</v>
      </c>
      <c r="Y203" s="196">
        <f t="shared" si="22"/>
        <v>922184.71957574901</v>
      </c>
      <c r="Z203" s="196">
        <f t="shared" si="23"/>
        <v>248499.92383291235</v>
      </c>
      <c r="AA203" s="201">
        <f t="shared" si="24"/>
        <v>1295454.7457330648</v>
      </c>
      <c r="AB203" s="199">
        <f t="shared" si="25"/>
        <v>1.4393941619256276</v>
      </c>
      <c r="AC203" s="217">
        <f t="shared" si="26"/>
        <v>621769.94999022817</v>
      </c>
      <c r="AD203" s="199">
        <f t="shared" si="27"/>
        <v>0.62176994999022817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29"/>
        <v>502954.46495049499</v>
      </c>
      <c r="Q204" s="196">
        <f t="shared" si="136"/>
        <v>194453.427677834</v>
      </c>
      <c r="R204" s="196">
        <f t="shared" si="137"/>
        <v>592295.9163427673</v>
      </c>
      <c r="S204" s="196">
        <f t="shared" si="32"/>
        <v>-463243.17028709495</v>
      </c>
      <c r="T204" s="196">
        <f t="shared" si="33"/>
        <v>-214915.31210467019</v>
      </c>
      <c r="U204" s="214">
        <f t="shared" si="19"/>
        <v>0.69152414228944148</v>
      </c>
      <c r="V204" s="224"/>
      <c r="W204" s="196">
        <f t="shared" si="20"/>
        <v>-678158.48239176511</v>
      </c>
      <c r="X204" s="199">
        <f t="shared" si="21"/>
        <v>1.615036027316912</v>
      </c>
      <c r="Y204" s="196">
        <f t="shared" si="22"/>
        <v>920672.20515440311</v>
      </c>
      <c r="Z204" s="196">
        <f t="shared" si="23"/>
        <v>242513.72276263798</v>
      </c>
      <c r="AA204" s="201">
        <f t="shared" si="24"/>
        <v>1289703.8089710963</v>
      </c>
      <c r="AB204" s="199">
        <f t="shared" si="25"/>
        <v>1.4330042321901071</v>
      </c>
      <c r="AC204" s="217">
        <f t="shared" si="26"/>
        <v>611545.32657933107</v>
      </c>
      <c r="AD204" s="199">
        <f t="shared" si="27"/>
        <v>0.61154532657933103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29"/>
        <v>402724.742970297</v>
      </c>
      <c r="Q205" s="196">
        <f t="shared" si="136"/>
        <v>149831.02440852998</v>
      </c>
      <c r="R205" s="196">
        <f t="shared" si="137"/>
        <v>593529.86616848141</v>
      </c>
      <c r="S205" s="196">
        <f t="shared" si="32"/>
        <v>-466840.01682995784</v>
      </c>
      <c r="T205" s="196">
        <f t="shared" si="33"/>
        <v>-215810.79257177297</v>
      </c>
      <c r="U205" s="214">
        <f t="shared" si="19"/>
        <v>0.61285716461985795</v>
      </c>
      <c r="V205" s="224"/>
      <c r="W205" s="196">
        <f t="shared" si="20"/>
        <v>-682650.80940173077</v>
      </c>
      <c r="X205" s="199">
        <f t="shared" si="21"/>
        <v>1.4593912369515643</v>
      </c>
      <c r="Y205" s="196">
        <f t="shared" si="22"/>
        <v>851695.99160095002</v>
      </c>
      <c r="Z205" s="196">
        <f t="shared" si="23"/>
        <v>169045.18219921921</v>
      </c>
      <c r="AA205" s="201">
        <f t="shared" si="24"/>
        <v>1146085.6335473084</v>
      </c>
      <c r="AB205" s="199">
        <f t="shared" si="25"/>
        <v>1.2734284817192316</v>
      </c>
      <c r="AC205" s="217">
        <f t="shared" si="26"/>
        <v>463434.82414557762</v>
      </c>
      <c r="AD205" s="199">
        <f t="shared" si="27"/>
        <v>0.46343482414557763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29"/>
        <v>469306.9306930693</v>
      </c>
      <c r="Q206" s="196">
        <f t="shared" si="136"/>
        <v>167129.6972266057</v>
      </c>
      <c r="R206" s="196">
        <f t="shared" si="137"/>
        <v>594766.38672299916</v>
      </c>
      <c r="S206" s="196">
        <f t="shared" si="32"/>
        <v>-470451.85023341601</v>
      </c>
      <c r="T206" s="196">
        <f t="shared" si="33"/>
        <v>-216710.00420748867</v>
      </c>
      <c r="U206" s="214">
        <f t="shared" si="19"/>
        <v>0.65266760687675529</v>
      </c>
      <c r="V206" s="224"/>
      <c r="W206" s="196">
        <f t="shared" si="20"/>
        <v>-687161.85444090469</v>
      </c>
      <c r="X206" s="199">
        <f t="shared" si="21"/>
        <v>1.5485046361920514</v>
      </c>
      <c r="Y206" s="196">
        <f t="shared" si="22"/>
        <v>899490.58273922768</v>
      </c>
      <c r="Z206" s="196">
        <f t="shared" si="23"/>
        <v>212328.728298323</v>
      </c>
      <c r="AA206" s="201">
        <f t="shared" si="24"/>
        <v>1231203.014642674</v>
      </c>
      <c r="AB206" s="199">
        <f t="shared" si="25"/>
        <v>1.3680033496029711</v>
      </c>
      <c r="AC206" s="217">
        <f t="shared" si="26"/>
        <v>544041.16020176932</v>
      </c>
      <c r="AD206" s="199">
        <f t="shared" si="27"/>
        <v>0.54404116020176929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29"/>
        <v>477528.72712871281</v>
      </c>
      <c r="Q207" s="196">
        <f t="shared" si="136"/>
        <v>172905.00216744357</v>
      </c>
      <c r="R207" s="196">
        <f t="shared" si="137"/>
        <v>596005.48336200544</v>
      </c>
      <c r="S207" s="196">
        <f t="shared" si="32"/>
        <v>-474078.73294272192</v>
      </c>
      <c r="T207" s="196">
        <f t="shared" si="33"/>
        <v>-217612.9625583532</v>
      </c>
      <c r="U207" s="214">
        <f t="shared" si="19"/>
        <v>0.66055265519747586</v>
      </c>
      <c r="V207" s="224"/>
      <c r="W207" s="196">
        <f t="shared" si="20"/>
        <v>-691691.69550107513</v>
      </c>
      <c r="X207" s="199">
        <f t="shared" si="21"/>
        <v>1.5520414911343252</v>
      </c>
      <c r="Y207" s="196">
        <f t="shared" si="22"/>
        <v>906435.37301762414</v>
      </c>
      <c r="Z207" s="196">
        <f t="shared" si="23"/>
        <v>214743.67751654901</v>
      </c>
      <c r="AA207" s="201">
        <f t="shared" si="24"/>
        <v>1246439.2126581618</v>
      </c>
      <c r="AB207" s="199">
        <f t="shared" si="25"/>
        <v>1.3849324585090685</v>
      </c>
      <c r="AC207" s="217">
        <f t="shared" si="26"/>
        <v>554747.51715708664</v>
      </c>
      <c r="AD207" s="199">
        <f t="shared" si="27"/>
        <v>0.55474751715708659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29"/>
        <v>520301.00435643556</v>
      </c>
      <c r="Q208" s="196">
        <f t="shared" si="136"/>
        <v>204505.72731542442</v>
      </c>
      <c r="R208" s="196">
        <f t="shared" si="137"/>
        <v>597247.16145234299</v>
      </c>
      <c r="S208" s="196">
        <f t="shared" si="32"/>
        <v>-477720.72766331659</v>
      </c>
      <c r="T208" s="196">
        <f t="shared" si="33"/>
        <v>-218519.68323567967</v>
      </c>
      <c r="U208" s="214">
        <f t="shared" si="19"/>
        <v>0.70293084406051387</v>
      </c>
      <c r="V208" s="224"/>
      <c r="W208" s="196">
        <f t="shared" si="20"/>
        <v>-696240.41089899628</v>
      </c>
      <c r="X208" s="199">
        <f t="shared" si="21"/>
        <v>1.6051182153672798</v>
      </c>
      <c r="Y208" s="196">
        <f t="shared" si="22"/>
        <v>937567.97804375412</v>
      </c>
      <c r="Z208" s="196">
        <f t="shared" si="23"/>
        <v>241327.56714475786</v>
      </c>
      <c r="AA208" s="201">
        <f t="shared" si="24"/>
        <v>1322053.893124203</v>
      </c>
      <c r="AB208" s="199">
        <f t="shared" si="25"/>
        <v>1.4689487701380033</v>
      </c>
      <c r="AC208" s="217">
        <f t="shared" si="26"/>
        <v>625813.4822252068</v>
      </c>
      <c r="AD208" s="199">
        <f t="shared" si="27"/>
        <v>0.62581348222520683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21" t="s">
        <v>298</v>
      </c>
      <c r="B209" s="222">
        <v>114.480003</v>
      </c>
      <c r="C209" s="223">
        <v>115.75</v>
      </c>
      <c r="D209" s="223">
        <v>109.379997</v>
      </c>
      <c r="E209" s="223">
        <v>111.860001</v>
      </c>
      <c r="F209" s="223">
        <v>104.86937</v>
      </c>
      <c r="G209" s="223">
        <v>757497500</v>
      </c>
      <c r="H209" s="226" t="s">
        <v>298</v>
      </c>
      <c r="I209" s="223">
        <v>10.241250000000001</v>
      </c>
      <c r="J209" s="223">
        <v>10.47125</v>
      </c>
      <c r="K209" s="223">
        <v>9.33</v>
      </c>
      <c r="L209" s="223">
        <v>9.7949999999999999</v>
      </c>
      <c r="M209" s="223">
        <v>9.6866280000000007</v>
      </c>
      <c r="N209" s="223">
        <v>249093600</v>
      </c>
      <c r="O209" s="223"/>
      <c r="P209" s="196">
        <f t="shared" si="29"/>
        <v>519825.72831683164</v>
      </c>
      <c r="Q209" s="196">
        <f t="shared" si="136"/>
        <v>203334.32112459413</v>
      </c>
      <c r="R209" s="196">
        <f t="shared" si="137"/>
        <v>598491.42637203541</v>
      </c>
      <c r="S209" s="196">
        <f t="shared" si="32"/>
        <v>-481377.89736191375</v>
      </c>
      <c r="T209" s="196">
        <f t="shared" si="33"/>
        <v>-219430.18191582832</v>
      </c>
      <c r="U209" s="214">
        <f t="shared" si="19"/>
        <v>0.70101262512930895</v>
      </c>
      <c r="V209" s="199">
        <f>(E209-B198)/B198</f>
        <v>7.8064753699599934E-2</v>
      </c>
      <c r="W209" s="196">
        <f t="shared" si="20"/>
        <v>-700808.07927774207</v>
      </c>
      <c r="X209" s="199">
        <f t="shared" si="21"/>
        <v>1.5957537987310491</v>
      </c>
      <c r="Y209" s="196">
        <f t="shared" si="22"/>
        <v>938429.77913893608</v>
      </c>
      <c r="Z209" s="196">
        <f t="shared" si="23"/>
        <v>237621.69986119401</v>
      </c>
      <c r="AA209" s="201">
        <f t="shared" si="24"/>
        <v>1321651.4758134612</v>
      </c>
      <c r="AB209" s="199">
        <f t="shared" si="25"/>
        <v>1.4685016397927346</v>
      </c>
      <c r="AC209" s="217">
        <f t="shared" si="26"/>
        <v>620843.39653571928</v>
      </c>
      <c r="AD209" s="199">
        <f t="shared" si="27"/>
        <v>0.62084339653571929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29"/>
        <v>462178.21782178211</v>
      </c>
      <c r="Q210" s="196">
        <f>(Q198+(Q209-Q198)*(1-$Q$3))*K210/K209</f>
        <v>147977.18848755598</v>
      </c>
      <c r="R210" s="196">
        <f>R209*(1+($S$5/2/12))+(Q209-Q198)*($Q$3)</f>
        <v>615232.17353437445</v>
      </c>
      <c r="S210" s="196">
        <f t="shared" si="32"/>
        <v>-485050.30526758841</v>
      </c>
      <c r="T210" s="196">
        <f t="shared" si="33"/>
        <v>-220344.47434047761</v>
      </c>
      <c r="U210" s="214">
        <f t="shared" si="19"/>
        <v>0.61868800309987415</v>
      </c>
      <c r="V210" s="224"/>
      <c r="W210" s="196">
        <f t="shared" si="20"/>
        <v>-705394.77960806596</v>
      </c>
      <c r="X210" s="199">
        <f t="shared" si="21"/>
        <v>1.5273863976634352</v>
      </c>
      <c r="Y210" s="196">
        <f t="shared" si="22"/>
        <v>914147.63906824682</v>
      </c>
      <c r="Z210" s="196">
        <f t="shared" si="23"/>
        <v>208752.8594601808</v>
      </c>
      <c r="AA210" s="201">
        <f t="shared" si="24"/>
        <v>1225387.5798437125</v>
      </c>
      <c r="AB210" s="199">
        <f t="shared" si="25"/>
        <v>1.3615417553819027</v>
      </c>
      <c r="AC210" s="217">
        <f t="shared" si="26"/>
        <v>519992.80023564643</v>
      </c>
      <c r="AD210" s="199">
        <f t="shared" si="27"/>
        <v>0.51999280023564642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29"/>
        <v>450724.73346534645</v>
      </c>
      <c r="Q211" s="196">
        <f t="shared" ref="Q211:Q221" si="138">Q210*K211/K210</f>
        <v>139999.50672725748</v>
      </c>
      <c r="R211" s="196">
        <f t="shared" ref="R211:R221" si="139">R210*(1+$S$5/2/12)</f>
        <v>616513.90722923784</v>
      </c>
      <c r="S211" s="196">
        <f t="shared" si="32"/>
        <v>-488738.01487287006</v>
      </c>
      <c r="T211" s="196">
        <f t="shared" si="33"/>
        <v>-221262.57631689627</v>
      </c>
      <c r="U211" s="214">
        <f t="shared" si="19"/>
        <v>0.60528550102594358</v>
      </c>
      <c r="V211" s="224"/>
      <c r="W211" s="196">
        <f t="shared" si="20"/>
        <v>-710000.5911897663</v>
      </c>
      <c r="X211" s="199">
        <f t="shared" si="21"/>
        <v>1.5031517634459781</v>
      </c>
      <c r="Y211" s="196">
        <f t="shared" si="22"/>
        <v>907360.66436581081</v>
      </c>
      <c r="Z211" s="196">
        <f t="shared" si="23"/>
        <v>197360.07317604448</v>
      </c>
      <c r="AA211" s="201">
        <f t="shared" si="24"/>
        <v>1207238.1474218417</v>
      </c>
      <c r="AB211" s="199">
        <f t="shared" si="25"/>
        <v>1.3413757193576019</v>
      </c>
      <c r="AC211" s="217">
        <f t="shared" si="26"/>
        <v>497237.55623207544</v>
      </c>
      <c r="AD211" s="199">
        <f t="shared" si="27"/>
        <v>0.49723755623207544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29"/>
        <v>490265.36554455431</v>
      </c>
      <c r="Q212" s="196">
        <f t="shared" si="138"/>
        <v>165392.19094221393</v>
      </c>
      <c r="R212" s="196">
        <f t="shared" si="139"/>
        <v>617798.31120263215</v>
      </c>
      <c r="S212" s="196">
        <f t="shared" si="32"/>
        <v>-492441.08993484039</v>
      </c>
      <c r="T212" s="196">
        <f t="shared" si="33"/>
        <v>-222184.50371821667</v>
      </c>
      <c r="U212" s="214">
        <f t="shared" si="19"/>
        <v>0.64474142234604592</v>
      </c>
      <c r="V212" s="224"/>
      <c r="W212" s="196">
        <f t="shared" si="20"/>
        <v>-714625.593653057</v>
      </c>
      <c r="X212" s="199">
        <f t="shared" si="21"/>
        <v>1.5505513468709315</v>
      </c>
      <c r="Y212" s="196">
        <f t="shared" si="22"/>
        <v>936272.13463571481</v>
      </c>
      <c r="Z212" s="196">
        <f t="shared" si="23"/>
        <v>221646.54098265775</v>
      </c>
      <c r="AA212" s="201">
        <f t="shared" si="24"/>
        <v>1273455.8676894004</v>
      </c>
      <c r="AB212" s="199">
        <f t="shared" si="25"/>
        <v>1.4149509640993339</v>
      </c>
      <c r="AC212" s="217">
        <f t="shared" si="26"/>
        <v>558830.27403634344</v>
      </c>
      <c r="AD212" s="199">
        <f t="shared" si="27"/>
        <v>0.55883027403634344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29"/>
        <v>498439.58970297012</v>
      </c>
      <c r="Q213" s="196">
        <f t="shared" si="138"/>
        <v>170903.58622771985</v>
      </c>
      <c r="R213" s="196">
        <f t="shared" si="139"/>
        <v>619085.39101763768</v>
      </c>
      <c r="S213" s="196">
        <f t="shared" si="32"/>
        <v>-496159.59447623556</v>
      </c>
      <c r="T213" s="196">
        <f t="shared" si="33"/>
        <v>-223110.27248370924</v>
      </c>
      <c r="U213" s="214">
        <f t="shared" si="19"/>
        <v>0.65214850377662248</v>
      </c>
      <c r="V213" s="224"/>
      <c r="W213" s="196">
        <f t="shared" si="20"/>
        <v>-719269.86695994483</v>
      </c>
      <c r="X213" s="199">
        <f t="shared" si="21"/>
        <v>1.553693588532941</v>
      </c>
      <c r="Y213" s="196">
        <f t="shared" si="22"/>
        <v>943229.68816901126</v>
      </c>
      <c r="Z213" s="196">
        <f t="shared" si="23"/>
        <v>223959.82120906646</v>
      </c>
      <c r="AA213" s="201">
        <f t="shared" si="24"/>
        <v>1288428.5669483277</v>
      </c>
      <c r="AB213" s="199">
        <f t="shared" si="25"/>
        <v>1.4315872966092531</v>
      </c>
      <c r="AC213" s="217">
        <f t="shared" si="26"/>
        <v>569158.69998838287</v>
      </c>
      <c r="AD213" s="199">
        <f t="shared" si="27"/>
        <v>0.56915869998838287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29"/>
        <v>496158.42534653447</v>
      </c>
      <c r="Q214" s="196">
        <f t="shared" si="138"/>
        <v>169167.11921995771</v>
      </c>
      <c r="R214" s="196">
        <f t="shared" si="139"/>
        <v>620375.15224892448</v>
      </c>
      <c r="S214" s="196">
        <f t="shared" si="32"/>
        <v>-499893.5927865532</v>
      </c>
      <c r="T214" s="196">
        <f t="shared" si="33"/>
        <v>-224039.89861905802</v>
      </c>
      <c r="U214" s="214">
        <f t="shared" si="19"/>
        <v>0.64905670958522854</v>
      </c>
      <c r="V214" s="224"/>
      <c r="W214" s="196">
        <f t="shared" si="20"/>
        <v>-723933.49140561116</v>
      </c>
      <c r="X214" s="199">
        <f t="shared" si="21"/>
        <v>1.5423151309487886</v>
      </c>
      <c r="Y214" s="196">
        <f t="shared" si="22"/>
        <v>942871.04390154162</v>
      </c>
      <c r="Z214" s="196">
        <f t="shared" si="23"/>
        <v>218937.5524959304</v>
      </c>
      <c r="AA214" s="201">
        <f t="shared" si="24"/>
        <v>1285700.6968154167</v>
      </c>
      <c r="AB214" s="199">
        <f t="shared" si="25"/>
        <v>1.4285563297949073</v>
      </c>
      <c r="AC214" s="217">
        <f t="shared" si="26"/>
        <v>561767.20540980552</v>
      </c>
      <c r="AD214" s="199">
        <f t="shared" si="27"/>
        <v>0.56176720540980551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29"/>
        <v>483564.35643564333</v>
      </c>
      <c r="Q215" s="196">
        <f t="shared" si="138"/>
        <v>160509.95036966531</v>
      </c>
      <c r="R215" s="196">
        <f t="shared" si="139"/>
        <v>621667.60048277653</v>
      </c>
      <c r="S215" s="196">
        <f t="shared" si="32"/>
        <v>-503643.14942316385</v>
      </c>
      <c r="T215" s="196">
        <f t="shared" si="33"/>
        <v>-224973.39819663743</v>
      </c>
      <c r="U215" s="214">
        <f t="shared" si="19"/>
        <v>0.63566217768584088</v>
      </c>
      <c r="V215" s="224"/>
      <c r="W215" s="196">
        <f t="shared" si="20"/>
        <v>-728616.54761980125</v>
      </c>
      <c r="X215" s="199">
        <f t="shared" si="21"/>
        <v>1.5168911007153518</v>
      </c>
      <c r="Y215" s="196">
        <f t="shared" si="22"/>
        <v>935295.9459684157</v>
      </c>
      <c r="Z215" s="196">
        <f t="shared" si="23"/>
        <v>206679.39834861443</v>
      </c>
      <c r="AA215" s="201">
        <f t="shared" si="24"/>
        <v>1265741.9072880852</v>
      </c>
      <c r="AB215" s="199">
        <f t="shared" si="25"/>
        <v>1.4063798969867614</v>
      </c>
      <c r="AC215" s="217">
        <f t="shared" si="26"/>
        <v>537125.35966828396</v>
      </c>
      <c r="AD215" s="199">
        <f t="shared" si="27"/>
        <v>0.53712535966828401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29"/>
        <v>506471.28712871263</v>
      </c>
      <c r="Q216" s="196">
        <f t="shared" si="138"/>
        <v>175861.32536582332</v>
      </c>
      <c r="R216" s="196">
        <f t="shared" si="139"/>
        <v>622962.74131711572</v>
      </c>
      <c r="S216" s="196">
        <f t="shared" si="32"/>
        <v>-507408.32921242702</v>
      </c>
      <c r="T216" s="196">
        <f t="shared" si="33"/>
        <v>-225910.78735579009</v>
      </c>
      <c r="U216" s="214">
        <f t="shared" si="19"/>
        <v>0.65747107377216085</v>
      </c>
      <c r="V216" s="224"/>
      <c r="W216" s="196">
        <f t="shared" si="20"/>
        <v>-733319.11656821705</v>
      </c>
      <c r="X216" s="199">
        <f t="shared" si="21"/>
        <v>1.5401671699646229</v>
      </c>
      <c r="Y216" s="196">
        <f t="shared" si="22"/>
        <v>952574.13265452988</v>
      </c>
      <c r="Z216" s="196">
        <f t="shared" si="23"/>
        <v>219255.01608631277</v>
      </c>
      <c r="AA216" s="201">
        <f t="shared" si="24"/>
        <v>1305295.3538116517</v>
      </c>
      <c r="AB216" s="199">
        <f t="shared" si="25"/>
        <v>1.4503281709018352</v>
      </c>
      <c r="AC216" s="217">
        <f t="shared" si="26"/>
        <v>571976.23724343465</v>
      </c>
      <c r="AD216" s="199">
        <f t="shared" si="27"/>
        <v>0.5719762372434346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29"/>
        <v>542827.72752475226</v>
      </c>
      <c r="Q217" s="196">
        <f t="shared" si="138"/>
        <v>201606.33622003585</v>
      </c>
      <c r="R217" s="196">
        <f t="shared" si="139"/>
        <v>624260.58036152646</v>
      </c>
      <c r="S217" s="196">
        <f t="shared" si="32"/>
        <v>-511189.19725081214</v>
      </c>
      <c r="T217" s="196">
        <f t="shared" si="33"/>
        <v>-226852.08230310588</v>
      </c>
      <c r="U217" s="214">
        <f t="shared" si="19"/>
        <v>0.69119902239592568</v>
      </c>
      <c r="V217" s="224"/>
      <c r="W217" s="196">
        <f t="shared" si="20"/>
        <v>-738041.27955391805</v>
      </c>
      <c r="X217" s="199">
        <f t="shared" si="21"/>
        <v>1.5813320206041623</v>
      </c>
      <c r="Y217" s="196">
        <f t="shared" si="22"/>
        <v>979269.56641439197</v>
      </c>
      <c r="Z217" s="196">
        <f t="shared" si="23"/>
        <v>241228.28686047395</v>
      </c>
      <c r="AA217" s="201">
        <f t="shared" si="24"/>
        <v>1368694.6441063145</v>
      </c>
      <c r="AB217" s="199">
        <f t="shared" si="25"/>
        <v>1.5207718267847938</v>
      </c>
      <c r="AC217" s="217">
        <f t="shared" si="26"/>
        <v>630653.36455239658</v>
      </c>
      <c r="AD217" s="199">
        <f t="shared" si="27"/>
        <v>0.63065336455239662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29"/>
        <v>540023.74811881164</v>
      </c>
      <c r="Q218" s="196">
        <f t="shared" si="138"/>
        <v>199014.21880265177</v>
      </c>
      <c r="R218" s="196">
        <f t="shared" si="139"/>
        <v>625561.12323727971</v>
      </c>
      <c r="S218" s="196">
        <f t="shared" si="32"/>
        <v>-514985.81890602387</v>
      </c>
      <c r="T218" s="196">
        <f t="shared" si="33"/>
        <v>-227797.29931270215</v>
      </c>
      <c r="U218" s="214">
        <f t="shared" si="19"/>
        <v>0.68741961832540288</v>
      </c>
      <c r="V218" s="224"/>
      <c r="W218" s="196">
        <f t="shared" si="20"/>
        <v>-742783.11821872601</v>
      </c>
      <c r="X218" s="199">
        <f t="shared" si="21"/>
        <v>1.5692129273902853</v>
      </c>
      <c r="Y218" s="196">
        <f t="shared" si="22"/>
        <v>978555.30199095653</v>
      </c>
      <c r="Z218" s="196">
        <f t="shared" si="23"/>
        <v>235772.18377223052</v>
      </c>
      <c r="AA218" s="201">
        <f t="shared" si="24"/>
        <v>1364599.0901587431</v>
      </c>
      <c r="AB218" s="199">
        <f t="shared" si="25"/>
        <v>1.5162212112874922</v>
      </c>
      <c r="AC218" s="217">
        <f t="shared" si="26"/>
        <v>621815.97194001707</v>
      </c>
      <c r="AD218" s="199">
        <f t="shared" si="27"/>
        <v>0.62181597194001703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29"/>
        <v>551001.98970297002</v>
      </c>
      <c r="Q219" s="196">
        <f t="shared" si="138"/>
        <v>207696.55384146248</v>
      </c>
      <c r="R219" s="196">
        <f t="shared" si="139"/>
        <v>626864.37557735748</v>
      </c>
      <c r="S219" s="196">
        <f t="shared" si="32"/>
        <v>-518798.25981813233</v>
      </c>
      <c r="T219" s="196">
        <f t="shared" si="33"/>
        <v>-228746.45472650506</v>
      </c>
      <c r="U219" s="214">
        <f t="shared" si="19"/>
        <v>0.69747471157673901</v>
      </c>
      <c r="V219" s="224"/>
      <c r="W219" s="196">
        <f t="shared" si="20"/>
        <v>-747544.71454463736</v>
      </c>
      <c r="X219" s="199">
        <f t="shared" si="21"/>
        <v>1.575646703619352</v>
      </c>
      <c r="Y219" s="196">
        <f t="shared" si="22"/>
        <v>987491.19334634219</v>
      </c>
      <c r="Z219" s="196">
        <f t="shared" si="23"/>
        <v>239946.4788017048</v>
      </c>
      <c r="AA219" s="201">
        <f t="shared" si="24"/>
        <v>1385562.91912179</v>
      </c>
      <c r="AB219" s="199">
        <f t="shared" si="25"/>
        <v>1.5395143545797667</v>
      </c>
      <c r="AC219" s="217">
        <f t="shared" si="26"/>
        <v>638018.20457715262</v>
      </c>
      <c r="AD219" s="199">
        <f t="shared" si="27"/>
        <v>0.63801820457715264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29"/>
        <v>539168.30257425713</v>
      </c>
      <c r="Q220" s="196">
        <f t="shared" si="138"/>
        <v>198510.89503228595</v>
      </c>
      <c r="R220" s="196">
        <f t="shared" si="139"/>
        <v>628170.34302647703</v>
      </c>
      <c r="S220" s="196">
        <f t="shared" si="32"/>
        <v>-522626.58590070787</v>
      </c>
      <c r="T220" s="196">
        <f t="shared" si="33"/>
        <v>-229699.56495453216</v>
      </c>
      <c r="U220" s="214">
        <f t="shared" si="19"/>
        <v>0.68542695574282664</v>
      </c>
      <c r="V220" s="224"/>
      <c r="W220" s="196">
        <f t="shared" si="20"/>
        <v>-752326.15085524006</v>
      </c>
      <c r="X220" s="199">
        <f t="shared" si="21"/>
        <v>1.5516390654155918</v>
      </c>
      <c r="Y220" s="196">
        <f t="shared" si="22"/>
        <v>980461.34110739781</v>
      </c>
      <c r="Z220" s="196">
        <f t="shared" si="23"/>
        <v>228135.19025215777</v>
      </c>
      <c r="AA220" s="201">
        <f t="shared" si="24"/>
        <v>1365849.54063302</v>
      </c>
      <c r="AB220" s="199">
        <f t="shared" si="25"/>
        <v>1.5176106007033556</v>
      </c>
      <c r="AC220" s="217">
        <f t="shared" si="26"/>
        <v>613523.38977777993</v>
      </c>
      <c r="AD220" s="199">
        <f t="shared" si="27"/>
        <v>0.61352338977777998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21" t="s">
        <v>310</v>
      </c>
      <c r="B221" s="222">
        <v>117.459999</v>
      </c>
      <c r="C221" s="223">
        <v>121.519997</v>
      </c>
      <c r="D221" s="223">
        <v>115.220001</v>
      </c>
      <c r="E221" s="223">
        <v>118.480003</v>
      </c>
      <c r="F221" s="223">
        <v>112.323723</v>
      </c>
      <c r="G221" s="223">
        <v>498414300</v>
      </c>
      <c r="H221" s="226" t="s">
        <v>310</v>
      </c>
      <c r="I221" s="223">
        <v>10.546250000000001</v>
      </c>
      <c r="J221" s="223">
        <v>11.31875</v>
      </c>
      <c r="K221" s="223">
        <v>10.141249999999999</v>
      </c>
      <c r="L221" s="223">
        <v>10.765000000000001</v>
      </c>
      <c r="M221" s="223">
        <v>10.658204</v>
      </c>
      <c r="N221" s="223">
        <v>153863200</v>
      </c>
      <c r="O221" s="223"/>
      <c r="P221" s="196">
        <f t="shared" si="29"/>
        <v>547580.20277227694</v>
      </c>
      <c r="Q221" s="196">
        <f t="shared" si="138"/>
        <v>204173.28744890162</v>
      </c>
      <c r="R221" s="196">
        <f t="shared" si="139"/>
        <v>629479.03124111553</v>
      </c>
      <c r="S221" s="196">
        <f t="shared" si="32"/>
        <v>-526470.86334196082</v>
      </c>
      <c r="T221" s="196">
        <f t="shared" si="33"/>
        <v>-230656.64647517604</v>
      </c>
      <c r="U221" s="214">
        <f t="shared" si="19"/>
        <v>0.69208244290255494</v>
      </c>
      <c r="V221" s="199">
        <f>(E221-B210)/B210</f>
        <v>8.250348330297351E-2</v>
      </c>
      <c r="W221" s="196">
        <f t="shared" si="20"/>
        <v>-757127.50981713692</v>
      </c>
      <c r="X221" s="199">
        <f t="shared" si="21"/>
        <v>1.5546380480847652</v>
      </c>
      <c r="Y221" s="196">
        <f t="shared" si="22"/>
        <v>987606.01193206478</v>
      </c>
      <c r="Z221" s="196">
        <f t="shared" si="23"/>
        <v>230478.50211492792</v>
      </c>
      <c r="AA221" s="201">
        <f t="shared" si="24"/>
        <v>1381232.5214622943</v>
      </c>
      <c r="AB221" s="199">
        <f t="shared" si="25"/>
        <v>1.5347028016247715</v>
      </c>
      <c r="AC221" s="217">
        <f t="shared" si="26"/>
        <v>624105.01164515736</v>
      </c>
      <c r="AD221" s="199">
        <f t="shared" si="27"/>
        <v>0.6241050116451573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29"/>
        <v>565021.77742574236</v>
      </c>
      <c r="Q222" s="196">
        <f>(Q210+(Q221-Q210)*(1-$Q$3))*K222/K221</f>
        <v>188098.61795521251</v>
      </c>
      <c r="R222" s="196">
        <f>R221*(1+($S$5/2/12))+(Q221-Q210)*($Q$3)</f>
        <v>658888.49537020735</v>
      </c>
      <c r="S222" s="196">
        <f t="shared" si="32"/>
        <v>-530331.15860588558</v>
      </c>
      <c r="T222" s="196">
        <f t="shared" si="33"/>
        <v>-231617.71583548927</v>
      </c>
      <c r="U222" s="214">
        <f t="shared" si="19"/>
        <v>0.66658150632143454</v>
      </c>
      <c r="V222" s="224"/>
      <c r="W222" s="196">
        <f t="shared" si="20"/>
        <v>-761948.87444137479</v>
      </c>
      <c r="X222" s="199">
        <f t="shared" si="21"/>
        <v>1.6062892325856681</v>
      </c>
      <c r="Y222" s="196">
        <f t="shared" si="22"/>
        <v>1028048.1997534187</v>
      </c>
      <c r="Z222" s="196">
        <f t="shared" si="23"/>
        <v>266099.32531204383</v>
      </c>
      <c r="AA222" s="201">
        <f t="shared" si="24"/>
        <v>1412008.8907511621</v>
      </c>
      <c r="AB222" s="199">
        <f t="shared" si="25"/>
        <v>1.5688987675012911</v>
      </c>
      <c r="AC222" s="217">
        <f t="shared" si="26"/>
        <v>650060.01630978729</v>
      </c>
      <c r="AD222" s="199">
        <f t="shared" si="27"/>
        <v>0.65006001630978727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29"/>
        <v>593394.06415841554</v>
      </c>
      <c r="Q223" s="196">
        <f t="shared" ref="Q223:Q233" si="140">Q222*K223/K222</f>
        <v>207001.80201417065</v>
      </c>
      <c r="R223" s="196">
        <f t="shared" ref="R223:R233" si="141">R222*(1+$S$5/2/12)</f>
        <v>660261.17973556207</v>
      </c>
      <c r="S223" s="196">
        <f t="shared" si="32"/>
        <v>-534207.53843340999</v>
      </c>
      <c r="T223" s="196">
        <f t="shared" si="33"/>
        <v>-232582.78965147046</v>
      </c>
      <c r="U223" s="214">
        <f t="shared" si="19"/>
        <v>0.68968802157142761</v>
      </c>
      <c r="V223" s="224"/>
      <c r="W223" s="196">
        <f t="shared" si="20"/>
        <v>-766790.32808488049</v>
      </c>
      <c r="X223" s="199">
        <f t="shared" si="21"/>
        <v>1.6349387804943769</v>
      </c>
      <c r="Y223" s="196">
        <f t="shared" si="22"/>
        <v>1049226.5774570303</v>
      </c>
      <c r="Z223" s="196">
        <f t="shared" si="23"/>
        <v>282436.24937214982</v>
      </c>
      <c r="AA223" s="201">
        <f t="shared" si="24"/>
        <v>1460657.0459081484</v>
      </c>
      <c r="AB223" s="199">
        <f t="shared" si="25"/>
        <v>1.622952273231276</v>
      </c>
      <c r="AC223" s="217">
        <f t="shared" si="26"/>
        <v>693866.71782326791</v>
      </c>
      <c r="AD223" s="199">
        <f t="shared" si="27"/>
        <v>0.69386671782326792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29"/>
        <v>614970.26851485122</v>
      </c>
      <c r="Q224" s="196">
        <f t="shared" si="140"/>
        <v>222497.63831508465</v>
      </c>
      <c r="R224" s="196">
        <f t="shared" si="141"/>
        <v>661636.7238600112</v>
      </c>
      <c r="S224" s="196">
        <f t="shared" si="32"/>
        <v>-538100.06984354916</v>
      </c>
      <c r="T224" s="196">
        <f t="shared" si="33"/>
        <v>-233551.8846083516</v>
      </c>
      <c r="U224" s="214">
        <f t="shared" si="19"/>
        <v>0.7070657534138779</v>
      </c>
      <c r="V224" s="224"/>
      <c r="W224" s="196">
        <f t="shared" si="20"/>
        <v>-771651.95445190079</v>
      </c>
      <c r="X224" s="199">
        <f t="shared" si="21"/>
        <v>1.6543818557183956</v>
      </c>
      <c r="Y224" s="196">
        <f t="shared" si="22"/>
        <v>1065650.4428660064</v>
      </c>
      <c r="Z224" s="196">
        <f t="shared" si="23"/>
        <v>293998.48841410561</v>
      </c>
      <c r="AA224" s="201">
        <f t="shared" si="24"/>
        <v>1499104.6306899469</v>
      </c>
      <c r="AB224" s="199">
        <f t="shared" si="25"/>
        <v>1.6656718118777187</v>
      </c>
      <c r="AC224" s="217">
        <f t="shared" si="26"/>
        <v>727452.67623804614</v>
      </c>
      <c r="AD224" s="199">
        <f t="shared" si="27"/>
        <v>0.7274526762380461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29"/>
        <v>619627.74653465336</v>
      </c>
      <c r="Q225" s="196">
        <f t="shared" si="140"/>
        <v>225622.84899762194</v>
      </c>
      <c r="R225" s="196">
        <f t="shared" si="141"/>
        <v>663015.13370138628</v>
      </c>
      <c r="S225" s="196">
        <f t="shared" si="32"/>
        <v>-542008.82013456395</v>
      </c>
      <c r="T225" s="196">
        <f t="shared" si="33"/>
        <v>-234525.01746088639</v>
      </c>
      <c r="U225" s="214">
        <f t="shared" si="19"/>
        <v>0.7100031670639364</v>
      </c>
      <c r="V225" s="224"/>
      <c r="W225" s="196">
        <f t="shared" si="20"/>
        <v>-776533.83759545034</v>
      </c>
      <c r="X225" s="199">
        <f t="shared" si="21"/>
        <v>1.6517540101121211</v>
      </c>
      <c r="Y225" s="196">
        <f t="shared" si="22"/>
        <v>1070233.9509275882</v>
      </c>
      <c r="Z225" s="196">
        <f t="shared" si="23"/>
        <v>293700.11333213781</v>
      </c>
      <c r="AA225" s="201">
        <f t="shared" si="24"/>
        <v>1508265.7292336617</v>
      </c>
      <c r="AB225" s="199">
        <f t="shared" si="25"/>
        <v>1.6758508102596241</v>
      </c>
      <c r="AC225" s="217">
        <f t="shared" si="26"/>
        <v>731731.89163821132</v>
      </c>
      <c r="AD225" s="199">
        <f t="shared" si="27"/>
        <v>0.73173189163821128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29"/>
        <v>645718.78811881167</v>
      </c>
      <c r="Q226" s="196">
        <f t="shared" si="140"/>
        <v>244309.00453695943</v>
      </c>
      <c r="R226" s="196">
        <f t="shared" si="141"/>
        <v>664396.41522993089</v>
      </c>
      <c r="S226" s="196">
        <f t="shared" si="32"/>
        <v>-545933.85688512458</v>
      </c>
      <c r="T226" s="196">
        <f t="shared" si="33"/>
        <v>-235502.20503364009</v>
      </c>
      <c r="U226" s="214">
        <f t="shared" si="19"/>
        <v>0.7297472539594797</v>
      </c>
      <c r="V226" s="224"/>
      <c r="W226" s="196">
        <f t="shared" si="20"/>
        <v>-781436.06191876461</v>
      </c>
      <c r="X226" s="199">
        <f t="shared" si="21"/>
        <v>1.6765481748203956</v>
      </c>
      <c r="Y226" s="196">
        <f t="shared" si="22"/>
        <v>1089823.7103039017</v>
      </c>
      <c r="Z226" s="196">
        <f t="shared" si="23"/>
        <v>308387.64838513703</v>
      </c>
      <c r="AA226" s="201">
        <f t="shared" si="24"/>
        <v>1554424.2078857021</v>
      </c>
      <c r="AB226" s="199">
        <f t="shared" si="25"/>
        <v>1.7271380087618913</v>
      </c>
      <c r="AC226" s="217">
        <f t="shared" si="26"/>
        <v>772988.14596693753</v>
      </c>
      <c r="AD226" s="199">
        <f t="shared" si="27"/>
        <v>0.77298814596693755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29"/>
        <v>647524.75247524737</v>
      </c>
      <c r="Q227" s="196">
        <f t="shared" si="140"/>
        <v>245654.58135860742</v>
      </c>
      <c r="R227" s="196">
        <f t="shared" si="141"/>
        <v>665780.57442832668</v>
      </c>
      <c r="S227" s="196">
        <f t="shared" si="32"/>
        <v>-549875.24795547919</v>
      </c>
      <c r="T227" s="196">
        <f t="shared" si="33"/>
        <v>-236483.46422128024</v>
      </c>
      <c r="U227" s="214">
        <f t="shared" si="19"/>
        <v>0.7305087893260539</v>
      </c>
      <c r="V227" s="224"/>
      <c r="W227" s="196">
        <f t="shared" si="20"/>
        <v>-786358.71217675949</v>
      </c>
      <c r="X227" s="199">
        <f t="shared" si="21"/>
        <v>1.6701097178260376</v>
      </c>
      <c r="Y227" s="196">
        <f t="shared" si="22"/>
        <v>1092416.6781838667</v>
      </c>
      <c r="Z227" s="196">
        <f t="shared" si="23"/>
        <v>306057.96600710723</v>
      </c>
      <c r="AA227" s="201">
        <f t="shared" si="24"/>
        <v>1558959.9082621816</v>
      </c>
      <c r="AB227" s="199">
        <f t="shared" si="25"/>
        <v>1.7321776758468683</v>
      </c>
      <c r="AC227" s="217">
        <f t="shared" si="26"/>
        <v>772601.19608542207</v>
      </c>
      <c r="AD227" s="199">
        <f t="shared" si="27"/>
        <v>0.7726011960854221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29"/>
        <v>645386.15287128696</v>
      </c>
      <c r="Q228" s="196">
        <f t="shared" si="140"/>
        <v>243961.75890556638</v>
      </c>
      <c r="R228" s="196">
        <f t="shared" si="141"/>
        <v>667167.61729171907</v>
      </c>
      <c r="S228" s="196">
        <f t="shared" si="32"/>
        <v>-553833.06148862699</v>
      </c>
      <c r="T228" s="196">
        <f t="shared" si="33"/>
        <v>-237468.8119888689</v>
      </c>
      <c r="U228" s="214">
        <f t="shared" si="19"/>
        <v>0.7281068833027311</v>
      </c>
      <c r="V228" s="224"/>
      <c r="W228" s="196">
        <f t="shared" si="20"/>
        <v>-791301.87347749586</v>
      </c>
      <c r="X228" s="199">
        <f t="shared" si="21"/>
        <v>1.6587269841720327</v>
      </c>
      <c r="Y228" s="196">
        <f t="shared" si="22"/>
        <v>1092251.2196099511</v>
      </c>
      <c r="Z228" s="196">
        <f t="shared" si="23"/>
        <v>300949.34613245528</v>
      </c>
      <c r="AA228" s="201">
        <f t="shared" si="24"/>
        <v>1556515.5290685724</v>
      </c>
      <c r="AB228" s="199">
        <f t="shared" si="25"/>
        <v>1.7294616989650804</v>
      </c>
      <c r="AC228" s="217">
        <f t="shared" si="26"/>
        <v>765213.65559107659</v>
      </c>
      <c r="AD228" s="199">
        <f t="shared" si="27"/>
        <v>0.76521365559107657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29"/>
        <v>666201.94693069288</v>
      </c>
      <c r="Q229" s="196">
        <f t="shared" si="140"/>
        <v>258741.40109173226</v>
      </c>
      <c r="R229" s="196">
        <f t="shared" si="141"/>
        <v>668557.54982774355</v>
      </c>
      <c r="S229" s="196">
        <f t="shared" si="32"/>
        <v>-557807.36591149622</v>
      </c>
      <c r="T229" s="196">
        <f t="shared" si="33"/>
        <v>-238458.26537215585</v>
      </c>
      <c r="U229" s="214">
        <f t="shared" si="19"/>
        <v>0.74282025865884083</v>
      </c>
      <c r="V229" s="224"/>
      <c r="W229" s="196">
        <f t="shared" si="20"/>
        <v>-796265.63128365204</v>
      </c>
      <c r="X229" s="199">
        <f t="shared" si="21"/>
        <v>1.6762741531449543</v>
      </c>
      <c r="Y229" s="196">
        <f t="shared" si="22"/>
        <v>1108156.6106861187</v>
      </c>
      <c r="Z229" s="196">
        <f t="shared" si="23"/>
        <v>311890.97940246668</v>
      </c>
      <c r="AA229" s="201">
        <f t="shared" si="24"/>
        <v>1593500.8978501686</v>
      </c>
      <c r="AB229" s="199">
        <f t="shared" si="25"/>
        <v>1.7705565531668541</v>
      </c>
      <c r="AC229" s="217">
        <f t="shared" si="26"/>
        <v>797235.2665665166</v>
      </c>
      <c r="AD229" s="199">
        <f t="shared" si="27"/>
        <v>0.79723526656651655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29"/>
        <v>675326.7611881186</v>
      </c>
      <c r="Q230" s="196">
        <f t="shared" si="140"/>
        <v>266207.18216668244</v>
      </c>
      <c r="R230" s="196">
        <f t="shared" si="141"/>
        <v>669950.37805655145</v>
      </c>
      <c r="S230" s="196">
        <f t="shared" si="32"/>
        <v>-561798.22993612743</v>
      </c>
      <c r="T230" s="196">
        <f t="shared" si="33"/>
        <v>-239451.84147787315</v>
      </c>
      <c r="U230" s="214">
        <f t="shared" si="19"/>
        <v>0.74945881227298117</v>
      </c>
      <c r="V230" s="224"/>
      <c r="W230" s="196">
        <f t="shared" si="20"/>
        <v>-801250.07141400059</v>
      </c>
      <c r="X230" s="199">
        <f t="shared" si="21"/>
        <v>1.6789728790546021</v>
      </c>
      <c r="Y230" s="196">
        <f t="shared" si="22"/>
        <v>1115881.0957659725</v>
      </c>
      <c r="Z230" s="196">
        <f t="shared" si="23"/>
        <v>314631.02435197192</v>
      </c>
      <c r="AA230" s="201">
        <f t="shared" si="24"/>
        <v>1611484.3214113526</v>
      </c>
      <c r="AB230" s="199">
        <f t="shared" si="25"/>
        <v>1.7905381349015028</v>
      </c>
      <c r="AC230" s="217">
        <f t="shared" si="26"/>
        <v>810234.2499973519</v>
      </c>
      <c r="AD230" s="199">
        <f t="shared" si="27"/>
        <v>0.81023424999735194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29"/>
        <v>688776.20435643534</v>
      </c>
      <c r="Q231" s="196">
        <f t="shared" si="140"/>
        <v>276841.57962809404</v>
      </c>
      <c r="R231" s="196">
        <f t="shared" si="141"/>
        <v>671346.10801083595</v>
      </c>
      <c r="S231" s="196">
        <f t="shared" si="32"/>
        <v>-565805.72256086126</v>
      </c>
      <c r="T231" s="196">
        <f t="shared" si="33"/>
        <v>-240449.55748403096</v>
      </c>
      <c r="U231" s="214">
        <f t="shared" si="19"/>
        <v>0.75900230279248038</v>
      </c>
      <c r="V231" s="224"/>
      <c r="W231" s="196">
        <f t="shared" si="20"/>
        <v>-806255.28004489222</v>
      </c>
      <c r="X231" s="199">
        <f t="shared" si="21"/>
        <v>1.6869623629522645</v>
      </c>
      <c r="Y231" s="196">
        <f t="shared" si="22"/>
        <v>1126635.6067399071</v>
      </c>
      <c r="Z231" s="196">
        <f t="shared" si="23"/>
        <v>320380.32669501484</v>
      </c>
      <c r="AA231" s="201">
        <f t="shared" si="24"/>
        <v>1636963.8919953653</v>
      </c>
      <c r="AB231" s="199">
        <f t="shared" si="25"/>
        <v>1.8188487688837391</v>
      </c>
      <c r="AC231" s="217">
        <f t="shared" si="26"/>
        <v>830708.61195047316</v>
      </c>
      <c r="AD231" s="199">
        <f t="shared" si="27"/>
        <v>0.83070861195047319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29"/>
        <v>716530.71207920765</v>
      </c>
      <c r="Q232" s="196">
        <f t="shared" si="140"/>
        <v>298718.05440585496</v>
      </c>
      <c r="R232" s="196">
        <f t="shared" si="141"/>
        <v>672744.74573585857</v>
      </c>
      <c r="S232" s="196">
        <f t="shared" si="32"/>
        <v>-569829.91307153145</v>
      </c>
      <c r="T232" s="196">
        <f t="shared" si="33"/>
        <v>-241451.43064021441</v>
      </c>
      <c r="U232" s="214">
        <f t="shared" si="19"/>
        <v>0.77841935491926706</v>
      </c>
      <c r="V232" s="224"/>
      <c r="W232" s="196">
        <f t="shared" si="20"/>
        <v>-811281.34371174593</v>
      </c>
      <c r="X232" s="199">
        <f t="shared" si="21"/>
        <v>1.712445957969281</v>
      </c>
      <c r="Y232" s="196">
        <f t="shared" si="22"/>
        <v>1147406.4543618695</v>
      </c>
      <c r="Z232" s="196">
        <f t="shared" si="23"/>
        <v>336125.11065012362</v>
      </c>
      <c r="AA232" s="201">
        <f t="shared" si="24"/>
        <v>1687993.5122209212</v>
      </c>
      <c r="AB232" s="199">
        <f t="shared" si="25"/>
        <v>1.8755483469121348</v>
      </c>
      <c r="AC232" s="232">
        <f t="shared" si="26"/>
        <v>876712.1685091753</v>
      </c>
      <c r="AD232" s="199">
        <f t="shared" si="27"/>
        <v>0.87671216850917533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21" t="s">
        <v>322</v>
      </c>
      <c r="B233" s="222">
        <v>154.199997</v>
      </c>
      <c r="C233" s="223">
        <v>158.770004</v>
      </c>
      <c r="D233" s="223">
        <v>152.05999800000001</v>
      </c>
      <c r="E233" s="223">
        <v>155.759995</v>
      </c>
      <c r="F233" s="223">
        <v>149.14137299999999</v>
      </c>
      <c r="G233" s="223">
        <v>622383900</v>
      </c>
      <c r="H233" s="226" t="s">
        <v>322</v>
      </c>
      <c r="I233" s="223">
        <v>17.934999000000001</v>
      </c>
      <c r="J233" s="223">
        <v>19.072500000000002</v>
      </c>
      <c r="K233" s="223">
        <v>17.440000999999999</v>
      </c>
      <c r="L233" s="223">
        <v>18.3325</v>
      </c>
      <c r="M233" s="223">
        <v>18.167048000000001</v>
      </c>
      <c r="N233" s="223">
        <v>94058800</v>
      </c>
      <c r="O233" s="223"/>
      <c r="P233" s="196">
        <f t="shared" si="29"/>
        <v>722661.3766336632</v>
      </c>
      <c r="Q233" s="196">
        <f t="shared" si="140"/>
        <v>302798.20793700468</v>
      </c>
      <c r="R233" s="196">
        <f t="shared" si="141"/>
        <v>674146.29728947498</v>
      </c>
      <c r="S233" s="196">
        <f t="shared" si="32"/>
        <v>-573870.87104266277</v>
      </c>
      <c r="T233" s="196">
        <f t="shared" si="33"/>
        <v>-242457.47826788196</v>
      </c>
      <c r="U233" s="214">
        <f t="shared" si="19"/>
        <v>0.78150929382166745</v>
      </c>
      <c r="V233" s="199">
        <f>(E233-B222)/B222</f>
        <v>0.30594448660881579</v>
      </c>
      <c r="W233" s="196">
        <f t="shared" si="20"/>
        <v>-816328.34931054479</v>
      </c>
      <c r="X233" s="199">
        <f t="shared" si="21"/>
        <v>1.7110855884189922</v>
      </c>
      <c r="Y233" s="196">
        <f t="shared" si="22"/>
        <v>1153043.4090414601</v>
      </c>
      <c r="Z233" s="196">
        <f t="shared" si="23"/>
        <v>336715.05973091541</v>
      </c>
      <c r="AA233" s="201">
        <f t="shared" si="24"/>
        <v>1699605.881860143</v>
      </c>
      <c r="AB233" s="199">
        <f t="shared" si="25"/>
        <v>1.8884509798446034</v>
      </c>
      <c r="AC233" s="217">
        <f t="shared" si="26"/>
        <v>883277.53254959825</v>
      </c>
      <c r="AD233" s="199">
        <f t="shared" si="27"/>
        <v>0.88327753254959829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29"/>
        <v>742194.04990098986</v>
      </c>
      <c r="Q234" s="196">
        <f>(Q222+(Q233-Q222)*(1-$Q$3))*K234/K233</f>
        <v>259451.89150006932</v>
      </c>
      <c r="R234" s="196">
        <f>R233*(1+($S$5/2/12))+(Q233-Q222)*($Q$3)</f>
        <v>732900.56373305758</v>
      </c>
      <c r="S234" s="196">
        <f t="shared" si="32"/>
        <v>-577928.66633867379</v>
      </c>
      <c r="T234" s="196">
        <f t="shared" si="33"/>
        <v>-243467.71776066479</v>
      </c>
      <c r="U234" s="214">
        <f t="shared" si="19"/>
        <v>0.72704757650969942</v>
      </c>
      <c r="V234" s="224"/>
      <c r="W234" s="196">
        <f t="shared" si="20"/>
        <v>-821396.38409933855</v>
      </c>
      <c r="X234" s="199">
        <f t="shared" si="21"/>
        <v>1.7958377248659176</v>
      </c>
      <c r="Y234" s="196">
        <f t="shared" si="22"/>
        <v>1223120.376114428</v>
      </c>
      <c r="Z234" s="196">
        <f t="shared" si="23"/>
        <v>401723.99201508949</v>
      </c>
      <c r="AA234" s="201">
        <f t="shared" si="24"/>
        <v>1734546.5051341169</v>
      </c>
      <c r="AB234" s="199">
        <f t="shared" si="25"/>
        <v>1.9272738945934631</v>
      </c>
      <c r="AC234" s="217">
        <f t="shared" si="26"/>
        <v>913150.12103477831</v>
      </c>
      <c r="AD234" s="199">
        <f t="shared" si="27"/>
        <v>0.91315012103477833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29"/>
        <v>713489.13267326728</v>
      </c>
      <c r="Q235" s="196">
        <f t="shared" ref="Q235:Q245" si="142">Q234*K235/K234</f>
        <v>237426.30357929826</v>
      </c>
      <c r="R235" s="196">
        <f t="shared" ref="R235:R245" si="143">R234*(1+$S$5/2/12)</f>
        <v>734427.43990750157</v>
      </c>
      <c r="S235" s="196">
        <f t="shared" si="32"/>
        <v>-582003.36911508488</v>
      </c>
      <c r="T235" s="196">
        <f t="shared" si="33"/>
        <v>-244482.16658466755</v>
      </c>
      <c r="U235" s="214">
        <f t="shared" si="19"/>
        <v>0.70510384364006418</v>
      </c>
      <c r="V235" s="224"/>
      <c r="W235" s="196">
        <f t="shared" si="20"/>
        <v>-826485.53569975239</v>
      </c>
      <c r="X235" s="199">
        <f t="shared" si="21"/>
        <v>1.7518958409294791</v>
      </c>
      <c r="Y235" s="196">
        <f t="shared" si="22"/>
        <v>1204492.7351824886</v>
      </c>
      <c r="Z235" s="196">
        <f t="shared" si="23"/>
        <v>378007.19948273618</v>
      </c>
      <c r="AA235" s="201">
        <f t="shared" si="24"/>
        <v>1685342.876160067</v>
      </c>
      <c r="AB235" s="199">
        <f t="shared" si="25"/>
        <v>1.8726031957334077</v>
      </c>
      <c r="AC235" s="217">
        <f t="shared" si="26"/>
        <v>858857.34046031465</v>
      </c>
      <c r="AD235" s="199">
        <f t="shared" si="27"/>
        <v>0.8588573404603147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29"/>
        <v>741576.20435643557</v>
      </c>
      <c r="Q236" s="196">
        <f t="shared" si="142"/>
        <v>254596.41832561276</v>
      </c>
      <c r="R236" s="196">
        <f t="shared" si="143"/>
        <v>735957.49707397562</v>
      </c>
      <c r="S236" s="196">
        <f t="shared" si="32"/>
        <v>-586095.04981973104</v>
      </c>
      <c r="T236" s="196">
        <f t="shared" si="33"/>
        <v>-245500.84227877032</v>
      </c>
      <c r="U236" s="214">
        <f t="shared" si="19"/>
        <v>0.72209877695783953</v>
      </c>
      <c r="V236" s="224"/>
      <c r="W236" s="196">
        <f t="shared" si="20"/>
        <v>-831595.89209850132</v>
      </c>
      <c r="X236" s="199">
        <f t="shared" si="21"/>
        <v>1.7767448293929275</v>
      </c>
      <c r="Y236" s="196">
        <f t="shared" si="22"/>
        <v>1225622.5402405213</v>
      </c>
      <c r="Z236" s="196">
        <f t="shared" si="23"/>
        <v>394026.64814201999</v>
      </c>
      <c r="AA236" s="201">
        <f t="shared" si="24"/>
        <v>1732130.1197560239</v>
      </c>
      <c r="AB236" s="199">
        <f t="shared" si="25"/>
        <v>1.9245890219511377</v>
      </c>
      <c r="AC236" s="217">
        <f t="shared" si="26"/>
        <v>900534.22765752242</v>
      </c>
      <c r="AD236" s="199">
        <f t="shared" si="27"/>
        <v>0.90053422765752245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29"/>
        <v>731310.91485148505</v>
      </c>
      <c r="Q237" s="196">
        <f t="shared" si="142"/>
        <v>247066.89462167674</v>
      </c>
      <c r="R237" s="196">
        <f t="shared" si="143"/>
        <v>737490.74185954651</v>
      </c>
      <c r="S237" s="196">
        <f t="shared" si="32"/>
        <v>-590203.77919397992</v>
      </c>
      <c r="T237" s="196">
        <f t="shared" si="33"/>
        <v>-246523.76245493186</v>
      </c>
      <c r="U237" s="214">
        <f t="shared" si="19"/>
        <v>0.714183323159015</v>
      </c>
      <c r="V237" s="224"/>
      <c r="W237" s="196">
        <f t="shared" si="20"/>
        <v>-836727.54164891178</v>
      </c>
      <c r="X237" s="199">
        <f t="shared" si="21"/>
        <v>1.7554121068090003</v>
      </c>
      <c r="Y237" s="196">
        <f t="shared" si="22"/>
        <v>1219908.7525812041</v>
      </c>
      <c r="Z237" s="196">
        <f t="shared" si="23"/>
        <v>383181.21093229228</v>
      </c>
      <c r="AA237" s="201">
        <f t="shared" si="24"/>
        <v>1715868.5513327084</v>
      </c>
      <c r="AB237" s="199">
        <f t="shared" si="25"/>
        <v>1.9065206125918983</v>
      </c>
      <c r="AC237" s="217">
        <f t="shared" si="26"/>
        <v>879141.00968379667</v>
      </c>
      <c r="AD237" s="199">
        <f t="shared" si="27"/>
        <v>0.87914100968379671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29"/>
        <v>756689.11366336618</v>
      </c>
      <c r="Q238" s="196">
        <f t="shared" si="142"/>
        <v>262970.36052060017</v>
      </c>
      <c r="R238" s="196">
        <f t="shared" si="143"/>
        <v>739027.18090508727</v>
      </c>
      <c r="S238" s="196">
        <f t="shared" si="32"/>
        <v>-594329.62827395473</v>
      </c>
      <c r="T238" s="196">
        <f t="shared" si="33"/>
        <v>-247550.94479849408</v>
      </c>
      <c r="U238" s="214">
        <f t="shared" si="19"/>
        <v>0.72931117717477567</v>
      </c>
      <c r="V238" s="224"/>
      <c r="W238" s="196">
        <f t="shared" si="20"/>
        <v>-841880.57307244884</v>
      </c>
      <c r="X238" s="199">
        <f t="shared" si="21"/>
        <v>1.7766371411919231</v>
      </c>
      <c r="Y238" s="196">
        <f t="shared" si="22"/>
        <v>1239148.4732332402</v>
      </c>
      <c r="Z238" s="196">
        <f t="shared" si="23"/>
        <v>397267.90016079135</v>
      </c>
      <c r="AA238" s="201">
        <f t="shared" si="24"/>
        <v>1758686.6550890538</v>
      </c>
      <c r="AB238" s="199">
        <f t="shared" si="25"/>
        <v>1.9540962834322819</v>
      </c>
      <c r="AC238" s="217">
        <f t="shared" si="26"/>
        <v>916806.08201660507</v>
      </c>
      <c r="AD238" s="199">
        <f t="shared" si="27"/>
        <v>0.91680608201660507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29"/>
        <v>803976.22811881162</v>
      </c>
      <c r="Q239" s="196">
        <f t="shared" si="142"/>
        <v>296114.36684175301</v>
      </c>
      <c r="R239" s="196">
        <f t="shared" si="143"/>
        <v>740566.8208653063</v>
      </c>
      <c r="S239" s="196">
        <f t="shared" si="32"/>
        <v>-598472.66839176288</v>
      </c>
      <c r="T239" s="196">
        <f t="shared" si="33"/>
        <v>-248582.40706848781</v>
      </c>
      <c r="U239" s="214">
        <f t="shared" si="19"/>
        <v>0.75853602620336869</v>
      </c>
      <c r="V239" s="224"/>
      <c r="W239" s="196">
        <f t="shared" si="20"/>
        <v>-847055.07546025072</v>
      </c>
      <c r="X239" s="199">
        <f t="shared" si="21"/>
        <v>1.8234269455795236</v>
      </c>
      <c r="Y239" s="196">
        <f t="shared" si="22"/>
        <v>1273727.5077138622</v>
      </c>
      <c r="Z239" s="196">
        <f t="shared" si="23"/>
        <v>426672.43225361151</v>
      </c>
      <c r="AA239" s="201">
        <f t="shared" si="24"/>
        <v>1840657.4158258711</v>
      </c>
      <c r="AB239" s="199">
        <f t="shared" si="25"/>
        <v>2.0451749064731901</v>
      </c>
      <c r="AC239" s="217">
        <f t="shared" si="26"/>
        <v>993602.34036562021</v>
      </c>
      <c r="AD239" s="199">
        <f t="shared" si="27"/>
        <v>0.99360234036562023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29"/>
        <v>806352.46574257407</v>
      </c>
      <c r="Q240" s="196">
        <f t="shared" si="142"/>
        <v>297768.01913365035</v>
      </c>
      <c r="R240" s="196">
        <f t="shared" si="143"/>
        <v>742109.66840877582</v>
      </c>
      <c r="S240" s="196">
        <f t="shared" si="32"/>
        <v>-602632.97117672849</v>
      </c>
      <c r="T240" s="196">
        <f t="shared" si="33"/>
        <v>-249618.16709793985</v>
      </c>
      <c r="U240" s="214">
        <f t="shared" si="19"/>
        <v>0.75932488780745588</v>
      </c>
      <c r="V240" s="224"/>
      <c r="W240" s="196">
        <f t="shared" si="20"/>
        <v>-852251.13827466837</v>
      </c>
      <c r="X240" s="199">
        <f t="shared" si="21"/>
        <v>1.8169082616728669</v>
      </c>
      <c r="Y240" s="196">
        <f t="shared" si="22"/>
        <v>1276872.0076922267</v>
      </c>
      <c r="Z240" s="196">
        <f t="shared" si="23"/>
        <v>424620.86941755831</v>
      </c>
      <c r="AA240" s="201">
        <f t="shared" si="24"/>
        <v>1846230.153285</v>
      </c>
      <c r="AB240" s="199">
        <f t="shared" si="25"/>
        <v>2.0513668369833336</v>
      </c>
      <c r="AC240" s="217">
        <f t="shared" si="26"/>
        <v>993979.01501033152</v>
      </c>
      <c r="AD240" s="199">
        <f t="shared" si="27"/>
        <v>0.99397901501033148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29"/>
        <v>835437.59049504949</v>
      </c>
      <c r="Q241" s="196">
        <f t="shared" si="142"/>
        <v>318069.59945598949</v>
      </c>
      <c r="R241" s="196">
        <f t="shared" si="143"/>
        <v>743655.7302179609</v>
      </c>
      <c r="S241" s="196">
        <f t="shared" si="32"/>
        <v>-606810.60855663149</v>
      </c>
      <c r="T241" s="196">
        <f t="shared" si="33"/>
        <v>-250658.24279418125</v>
      </c>
      <c r="U241" s="214">
        <f t="shared" si="19"/>
        <v>0.77567233354736864</v>
      </c>
      <c r="V241" s="224"/>
      <c r="W241" s="196">
        <f t="shared" si="20"/>
        <v>-857468.85135081271</v>
      </c>
      <c r="X241" s="199">
        <f t="shared" si="21"/>
        <v>1.8415751408641694</v>
      </c>
      <c r="Y241" s="196">
        <f t="shared" si="22"/>
        <v>1298715.8143557771</v>
      </c>
      <c r="Z241" s="196">
        <f t="shared" si="23"/>
        <v>441246.9630049644</v>
      </c>
      <c r="AA241" s="201">
        <f t="shared" si="24"/>
        <v>1897162.9201689998</v>
      </c>
      <c r="AB241" s="199">
        <f t="shared" si="25"/>
        <v>2.1079588001877774</v>
      </c>
      <c r="AC241" s="217">
        <f t="shared" si="26"/>
        <v>1039694.0688181871</v>
      </c>
      <c r="AD241" s="199">
        <f t="shared" si="27"/>
        <v>1.039694068818187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29"/>
        <v>857536.64316831669</v>
      </c>
      <c r="Q242" s="196">
        <f t="shared" si="142"/>
        <v>333656.41721694113</v>
      </c>
      <c r="R242" s="196">
        <f t="shared" si="143"/>
        <v>745205.01298924838</v>
      </c>
      <c r="S242" s="196">
        <f t="shared" si="32"/>
        <v>-611005.65275895072</v>
      </c>
      <c r="T242" s="196">
        <f t="shared" si="33"/>
        <v>-251702.652139157</v>
      </c>
      <c r="U242" s="214">
        <f t="shared" si="19"/>
        <v>0.78746694626941394</v>
      </c>
      <c r="V242" s="224"/>
      <c r="W242" s="196">
        <f t="shared" si="20"/>
        <v>-862708.30489810766</v>
      </c>
      <c r="X242" s="199">
        <f t="shared" si="21"/>
        <v>1.8578025122255672</v>
      </c>
      <c r="Y242" s="196">
        <f t="shared" si="22"/>
        <v>1315672.4626875001</v>
      </c>
      <c r="Z242" s="196">
        <f t="shared" si="23"/>
        <v>452964.15778939234</v>
      </c>
      <c r="AA242" s="201">
        <f t="shared" si="24"/>
        <v>1936398.0733745063</v>
      </c>
      <c r="AB242" s="199">
        <f t="shared" si="25"/>
        <v>2.1515534148605626</v>
      </c>
      <c r="AC242" s="217">
        <f t="shared" si="26"/>
        <v>1073689.7684763987</v>
      </c>
      <c r="AD242" s="199">
        <f t="shared" si="27"/>
        <v>1.0736897684763986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29"/>
        <v>760823.74336633657</v>
      </c>
      <c r="Q243" s="196">
        <f t="shared" si="142"/>
        <v>259346.35150332944</v>
      </c>
      <c r="R243" s="196">
        <f t="shared" si="143"/>
        <v>746757.5234329761</v>
      </c>
      <c r="S243" s="196">
        <f t="shared" si="32"/>
        <v>-615218.17631211295</v>
      </c>
      <c r="T243" s="196">
        <f t="shared" si="33"/>
        <v>-252751.41318973681</v>
      </c>
      <c r="U243" s="214">
        <f t="shared" si="19"/>
        <v>0.72414762954587408</v>
      </c>
      <c r="V243" s="224"/>
      <c r="W243" s="196">
        <f t="shared" si="20"/>
        <v>-867969.58950184972</v>
      </c>
      <c r="X243" s="199">
        <f t="shared" si="21"/>
        <v>1.7369056301437387</v>
      </c>
      <c r="Y243" s="196">
        <f t="shared" si="22"/>
        <v>1249463.8428520926</v>
      </c>
      <c r="Z243" s="196">
        <f t="shared" si="23"/>
        <v>381494.25335024286</v>
      </c>
      <c r="AA243" s="201">
        <f t="shared" si="24"/>
        <v>1766927.6183026421</v>
      </c>
      <c r="AB243" s="199">
        <f t="shared" si="25"/>
        <v>1.9632529092251578</v>
      </c>
      <c r="AC243" s="217">
        <f t="shared" si="26"/>
        <v>898958.02880079241</v>
      </c>
      <c r="AD243" s="199">
        <f t="shared" si="27"/>
        <v>0.89895802880079245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29"/>
        <v>746756.45940594049</v>
      </c>
      <c r="Q244" s="196">
        <f t="shared" si="142"/>
        <v>248052.06594742541</v>
      </c>
      <c r="R244" s="196">
        <f t="shared" si="143"/>
        <v>748313.26827346149</v>
      </c>
      <c r="S244" s="196">
        <f t="shared" si="32"/>
        <v>-619448.25204674667</v>
      </c>
      <c r="T244" s="196">
        <f t="shared" si="33"/>
        <v>-253804.54407802736</v>
      </c>
      <c r="U244" s="214">
        <f t="shared" si="19"/>
        <v>0.71300846323241285</v>
      </c>
      <c r="V244" s="224"/>
      <c r="W244" s="196">
        <f t="shared" si="20"/>
        <v>-873252.79612477403</v>
      </c>
      <c r="X244" s="199">
        <f t="shared" si="21"/>
        <v>1.7120697858787963</v>
      </c>
      <c r="Y244" s="196">
        <f t="shared" si="22"/>
        <v>1241110.2591266814</v>
      </c>
      <c r="Z244" s="196">
        <f t="shared" si="23"/>
        <v>367857.46300190734</v>
      </c>
      <c r="AA244" s="201">
        <f t="shared" si="24"/>
        <v>1743121.7936268274</v>
      </c>
      <c r="AB244" s="199">
        <f t="shared" si="25"/>
        <v>1.936801992918697</v>
      </c>
      <c r="AC244" s="217">
        <f t="shared" si="26"/>
        <v>869868.99750205339</v>
      </c>
      <c r="AD244" s="199">
        <f t="shared" si="27"/>
        <v>0.86986899750205338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21" t="s">
        <v>334</v>
      </c>
      <c r="B245" s="222">
        <v>173.11000100000001</v>
      </c>
      <c r="C245" s="223">
        <v>173.30999800000001</v>
      </c>
      <c r="D245" s="223">
        <v>143.46000699999999</v>
      </c>
      <c r="E245" s="223">
        <v>154.259995</v>
      </c>
      <c r="F245" s="223">
        <v>148.838852</v>
      </c>
      <c r="G245" s="223">
        <v>1395544900</v>
      </c>
      <c r="H245" s="226" t="s">
        <v>334</v>
      </c>
      <c r="I245" s="223">
        <v>21.34</v>
      </c>
      <c r="J245" s="223">
        <v>21.385000000000002</v>
      </c>
      <c r="K245" s="223">
        <v>14.61</v>
      </c>
      <c r="L245" s="223">
        <v>16.797501</v>
      </c>
      <c r="M245" s="223">
        <v>16.645899</v>
      </c>
      <c r="N245" s="223">
        <v>217454400</v>
      </c>
      <c r="O245" s="223"/>
      <c r="P245" s="196">
        <f t="shared" si="29"/>
        <v>681790.13227722759</v>
      </c>
      <c r="Q245" s="196">
        <f t="shared" si="142"/>
        <v>205619.32955982327</v>
      </c>
      <c r="R245" s="196">
        <f t="shared" si="143"/>
        <v>749872.25424903131</v>
      </c>
      <c r="S245" s="196">
        <f t="shared" si="32"/>
        <v>-623695.95309694135</v>
      </c>
      <c r="T245" s="196">
        <f t="shared" si="33"/>
        <v>-254862.06301168579</v>
      </c>
      <c r="U245" s="214">
        <f t="shared" si="19"/>
        <v>0.66758749008066653</v>
      </c>
      <c r="V245" s="199">
        <f>(E245-B234)/B234</f>
        <v>-1.4690872696613113E-2</v>
      </c>
      <c r="W245" s="196">
        <f t="shared" si="20"/>
        <v>-878558.0161086272</v>
      </c>
      <c r="X245" s="199">
        <f t="shared" si="21"/>
        <v>1.6295593008956673</v>
      </c>
      <c r="Y245" s="196">
        <f t="shared" si="22"/>
        <v>1197130.4566731295</v>
      </c>
      <c r="Z245" s="196">
        <f t="shared" si="23"/>
        <v>318572.44056450232</v>
      </c>
      <c r="AA245" s="201">
        <f t="shared" si="24"/>
        <v>1637281.7160860822</v>
      </c>
      <c r="AB245" s="199">
        <f t="shared" si="25"/>
        <v>1.8192019067623135</v>
      </c>
      <c r="AC245" s="217">
        <f t="shared" si="26"/>
        <v>758723.69997745496</v>
      </c>
      <c r="AD245" s="199">
        <f t="shared" si="27"/>
        <v>0.75872369997745492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29"/>
        <v>710447.54851485137</v>
      </c>
      <c r="Q246" s="196">
        <f>(Q245+$S$3)*K246/K245</f>
        <v>243108.30223104163</v>
      </c>
      <c r="R246" s="196">
        <f>R245*(1+($S$5)/2/12)-$S$3</f>
        <v>731434.48811205023</v>
      </c>
      <c r="S246" s="196">
        <f t="shared" si="32"/>
        <v>-627961.35290151194</v>
      </c>
      <c r="T246" s="196">
        <f t="shared" si="33"/>
        <v>-255923.98827423449</v>
      </c>
      <c r="U246" s="214">
        <f t="shared" si="19"/>
        <v>0.71019051289517332</v>
      </c>
      <c r="V246" s="224"/>
      <c r="W246" s="196">
        <f t="shared" si="20"/>
        <v>-883885.34117574641</v>
      </c>
      <c r="X246" s="199">
        <f t="shared" si="21"/>
        <v>1.6312998637457961</v>
      </c>
      <c r="Y246" s="196">
        <f t="shared" si="22"/>
        <v>1199490.3925479641</v>
      </c>
      <c r="Z246" s="196">
        <f t="shared" si="23"/>
        <v>315605.05137221771</v>
      </c>
      <c r="AA246" s="201">
        <f t="shared" si="24"/>
        <v>1684990.3388579432</v>
      </c>
      <c r="AB246" s="199">
        <f t="shared" si="25"/>
        <v>1.8722114876199369</v>
      </c>
      <c r="AC246" s="217">
        <f t="shared" si="26"/>
        <v>801104.9976821969</v>
      </c>
      <c r="AD246" s="199">
        <f t="shared" si="27"/>
        <v>0.8011049976821969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29"/>
        <v>791619.83524752466</v>
      </c>
      <c r="Q247" s="196">
        <f t="shared" ref="Q247:Q257" si="144">Q246*K247/K246</f>
        <v>299320.09960255137</v>
      </c>
      <c r="R247" s="196">
        <f t="shared" ref="R247:R257" si="145">R246*(1+$S$5/2/12)</f>
        <v>732958.3099622837</v>
      </c>
      <c r="S247" s="196">
        <f t="shared" si="32"/>
        <v>-632244.52520526818</v>
      </c>
      <c r="T247" s="196">
        <f t="shared" si="33"/>
        <v>-256990.33822537714</v>
      </c>
      <c r="U247" s="214">
        <f t="shared" si="19"/>
        <v>0.76224648957631713</v>
      </c>
      <c r="V247" s="224"/>
      <c r="W247" s="196">
        <f t="shared" si="20"/>
        <v>-889234.86343064532</v>
      </c>
      <c r="X247" s="199">
        <f t="shared" si="21"/>
        <v>1.7144830999180858</v>
      </c>
      <c r="Y247" s="196">
        <f t="shared" si="22"/>
        <v>1257773.8622370595</v>
      </c>
      <c r="Z247" s="196">
        <f t="shared" si="23"/>
        <v>368538.99880641419</v>
      </c>
      <c r="AA247" s="201">
        <f t="shared" si="24"/>
        <v>1823898.2448123596</v>
      </c>
      <c r="AB247" s="199">
        <f t="shared" si="25"/>
        <v>2.0265536053470661</v>
      </c>
      <c r="AC247" s="217">
        <f t="shared" si="26"/>
        <v>934663.38138171437</v>
      </c>
      <c r="AD247" s="199">
        <f t="shared" si="27"/>
        <v>0.93466338138171434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29"/>
        <v>804784.13940594054</v>
      </c>
      <c r="Q248" s="196">
        <f t="shared" si="144"/>
        <v>308276.92445845128</v>
      </c>
      <c r="R248" s="196">
        <f t="shared" si="145"/>
        <v>734485.30644137191</v>
      </c>
      <c r="S248" s="196">
        <f t="shared" si="32"/>
        <v>-636545.54406029009</v>
      </c>
      <c r="T248" s="196">
        <f t="shared" si="33"/>
        <v>-258061.1313013162</v>
      </c>
      <c r="U248" s="214">
        <f t="shared" si="19"/>
        <v>0.76931113132906959</v>
      </c>
      <c r="V248" s="224"/>
      <c r="W248" s="196">
        <f t="shared" si="20"/>
        <v>-894606.67536160629</v>
      </c>
      <c r="X248" s="199">
        <f t="shared" si="21"/>
        <v>1.720610284095107</v>
      </c>
      <c r="Y248" s="196">
        <f t="shared" si="22"/>
        <v>1268454.7917678752</v>
      </c>
      <c r="Z248" s="196">
        <f t="shared" si="23"/>
        <v>373848.11640626891</v>
      </c>
      <c r="AA248" s="201">
        <f t="shared" si="24"/>
        <v>1847546.3703057636</v>
      </c>
      <c r="AB248" s="199">
        <f t="shared" si="25"/>
        <v>2.0528293003397371</v>
      </c>
      <c r="AC248" s="217">
        <f t="shared" si="26"/>
        <v>952939.69494415727</v>
      </c>
      <c r="AD248" s="199">
        <f t="shared" si="27"/>
        <v>0.95293969494415731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29"/>
        <v>859104.96950495034</v>
      </c>
      <c r="Q249" s="196">
        <f t="shared" si="144"/>
        <v>351169.3055571788</v>
      </c>
      <c r="R249" s="196">
        <f t="shared" si="145"/>
        <v>736015.48416312481</v>
      </c>
      <c r="S249" s="196">
        <f t="shared" si="32"/>
        <v>-640864.48382720794</v>
      </c>
      <c r="T249" s="196">
        <f t="shared" si="33"/>
        <v>-259136.38601507168</v>
      </c>
      <c r="U249" s="214">
        <f t="shared" si="19"/>
        <v>0.80226676075244874</v>
      </c>
      <c r="V249" s="224"/>
      <c r="W249" s="196">
        <f t="shared" si="20"/>
        <v>-900000.86984227959</v>
      </c>
      <c r="X249" s="199">
        <f t="shared" si="21"/>
        <v>1.7723543466659222</v>
      </c>
      <c r="Y249" s="196">
        <f t="shared" si="22"/>
        <v>1307948.343450065</v>
      </c>
      <c r="Z249" s="196">
        <f t="shared" si="23"/>
        <v>407947.47360778542</v>
      </c>
      <c r="AA249" s="201">
        <f t="shared" si="24"/>
        <v>1946289.7592252539</v>
      </c>
      <c r="AB249" s="199">
        <f t="shared" si="25"/>
        <v>2.1625441769169487</v>
      </c>
      <c r="AC249" s="217">
        <f t="shared" si="26"/>
        <v>1046288.8893829744</v>
      </c>
      <c r="AD249" s="199">
        <f t="shared" si="27"/>
        <v>1.0462888893829743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29"/>
        <v>826312.84752475226</v>
      </c>
      <c r="Q250" s="196">
        <f t="shared" si="144"/>
        <v>321441.92815927806</v>
      </c>
      <c r="R250" s="196">
        <f t="shared" si="145"/>
        <v>737548.84975513141</v>
      </c>
      <c r="S250" s="196">
        <f t="shared" si="32"/>
        <v>-645201.41917648795</v>
      </c>
      <c r="T250" s="196">
        <f t="shared" si="33"/>
        <v>-260216.12095680114</v>
      </c>
      <c r="U250" s="214">
        <f t="shared" si="19"/>
        <v>0.77928917338239057</v>
      </c>
      <c r="V250" s="224"/>
      <c r="W250" s="196">
        <f t="shared" si="20"/>
        <v>-905417.54013328906</v>
      </c>
      <c r="X250" s="199">
        <f t="shared" si="21"/>
        <v>1.7272270835946728</v>
      </c>
      <c r="Y250" s="196">
        <f t="shared" si="22"/>
        <v>1286465.8890322526</v>
      </c>
      <c r="Z250" s="196">
        <f t="shared" si="23"/>
        <v>381048.34889896354</v>
      </c>
      <c r="AA250" s="201">
        <f t="shared" si="24"/>
        <v>1885303.6254391617</v>
      </c>
      <c r="AB250" s="199">
        <f t="shared" si="25"/>
        <v>2.0947818060435131</v>
      </c>
      <c r="AC250" s="217">
        <f t="shared" si="26"/>
        <v>979886.08530587261</v>
      </c>
      <c r="AD250" s="199">
        <f t="shared" si="27"/>
        <v>0.97988608530587262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29"/>
        <v>804451.50415841572</v>
      </c>
      <c r="Q251" s="196">
        <f t="shared" si="144"/>
        <v>304377.60164303827</v>
      </c>
      <c r="R251" s="196">
        <f t="shared" si="145"/>
        <v>739085.40985878801</v>
      </c>
      <c r="S251" s="196">
        <f t="shared" si="32"/>
        <v>-649556.42508972331</v>
      </c>
      <c r="T251" s="196">
        <f t="shared" si="33"/>
        <v>-261300.35479412114</v>
      </c>
      <c r="U251" s="214">
        <f t="shared" si="19"/>
        <v>0.76475762026230254</v>
      </c>
      <c r="V251" s="224"/>
      <c r="W251" s="196">
        <f t="shared" si="20"/>
        <v>-910856.77988384443</v>
      </c>
      <c r="X251" s="199">
        <f t="shared" si="21"/>
        <v>1.6945989184095889</v>
      </c>
      <c r="Y251" s="196">
        <f t="shared" si="22"/>
        <v>1272638.0463753275</v>
      </c>
      <c r="Z251" s="196">
        <f t="shared" si="23"/>
        <v>361781.26649148308</v>
      </c>
      <c r="AA251" s="201">
        <f t="shared" si="24"/>
        <v>1847914.5156602422</v>
      </c>
      <c r="AB251" s="199">
        <f t="shared" si="25"/>
        <v>2.0532383507336025</v>
      </c>
      <c r="AC251" s="217">
        <f t="shared" si="26"/>
        <v>937057.73577639763</v>
      </c>
      <c r="AD251" s="199">
        <f t="shared" si="27"/>
        <v>0.93705773577639762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29"/>
        <v>895271.31089108903</v>
      </c>
      <c r="Q252" s="196">
        <f t="shared" si="144"/>
        <v>376842.96301051264</v>
      </c>
      <c r="R252" s="196">
        <f t="shared" si="145"/>
        <v>740625.17112932727</v>
      </c>
      <c r="S252" s="196">
        <f t="shared" si="32"/>
        <v>-653929.57686093042</v>
      </c>
      <c r="T252" s="196">
        <f t="shared" si="33"/>
        <v>-262389.10627242998</v>
      </c>
      <c r="U252" s="214">
        <f t="shared" si="19"/>
        <v>0.81926015857794021</v>
      </c>
      <c r="V252" s="224"/>
      <c r="W252" s="196">
        <f t="shared" si="20"/>
        <v>-916318.68313336046</v>
      </c>
      <c r="X252" s="199">
        <f t="shared" si="21"/>
        <v>1.7852920737427864</v>
      </c>
      <c r="Y252" s="196">
        <f t="shared" si="22"/>
        <v>1337690.0819079163</v>
      </c>
      <c r="Z252" s="196">
        <f t="shared" si="23"/>
        <v>421371.39877455594</v>
      </c>
      <c r="AA252" s="201">
        <f t="shared" si="24"/>
        <v>2012739.4450309291</v>
      </c>
      <c r="AB252" s="199">
        <f t="shared" si="25"/>
        <v>2.2363771611454766</v>
      </c>
      <c r="AC252" s="217">
        <f t="shared" si="26"/>
        <v>1096420.7618975688</v>
      </c>
      <c r="AD252" s="199">
        <f t="shared" si="27"/>
        <v>1.0964207618975688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29"/>
        <v>851643.55009900976</v>
      </c>
      <c r="Q253" s="196">
        <f t="shared" si="144"/>
        <v>338622.02935818111</v>
      </c>
      <c r="R253" s="196">
        <f t="shared" si="145"/>
        <v>742168.14023584675</v>
      </c>
      <c r="S253" s="196">
        <f t="shared" si="32"/>
        <v>-658320.95009785087</v>
      </c>
      <c r="T253" s="196">
        <f t="shared" si="33"/>
        <v>-263482.39421523176</v>
      </c>
      <c r="U253" s="214">
        <f t="shared" si="19"/>
        <v>0.79117208173030229</v>
      </c>
      <c r="V253" s="224"/>
      <c r="W253" s="196">
        <f t="shared" si="20"/>
        <v>-921803.34431308263</v>
      </c>
      <c r="X253" s="199">
        <f t="shared" si="21"/>
        <v>1.7290148708698241</v>
      </c>
      <c r="Y253" s="196">
        <f t="shared" si="22"/>
        <v>1308631.8996957196</v>
      </c>
      <c r="Z253" s="196">
        <f t="shared" si="23"/>
        <v>386828.55538263696</v>
      </c>
      <c r="AA253" s="201">
        <f t="shared" si="24"/>
        <v>1932433.7196930377</v>
      </c>
      <c r="AB253" s="199">
        <f t="shared" si="25"/>
        <v>2.1471485774367087</v>
      </c>
      <c r="AC253" s="217">
        <f t="shared" si="26"/>
        <v>1010630.3753799549</v>
      </c>
      <c r="AD253" s="199">
        <f t="shared" si="27"/>
        <v>1.010630375379955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29"/>
        <v>879350.49029702961</v>
      </c>
      <c r="Q254" s="196">
        <f t="shared" si="144"/>
        <v>358659.06427288824</v>
      </c>
      <c r="R254" s="196">
        <f t="shared" si="145"/>
        <v>743714.3238613382</v>
      </c>
      <c r="S254" s="196">
        <f t="shared" si="32"/>
        <v>-662730.62072325859</v>
      </c>
      <c r="T254" s="196">
        <f t="shared" si="33"/>
        <v>-264580.23752446187</v>
      </c>
      <c r="U254" s="214">
        <f t="shared" si="19"/>
        <v>0.80569681589886188</v>
      </c>
      <c r="V254" s="224"/>
      <c r="W254" s="196">
        <f t="shared" si="20"/>
        <v>-927310.8582477204</v>
      </c>
      <c r="X254" s="199">
        <f t="shared" si="21"/>
        <v>1.7502920403901761</v>
      </c>
      <c r="Y254" s="196">
        <f t="shared" si="22"/>
        <v>1329511.0941148053</v>
      </c>
      <c r="Z254" s="196">
        <f t="shared" si="23"/>
        <v>402200.23586708488</v>
      </c>
      <c r="AA254" s="201">
        <f t="shared" si="24"/>
        <v>1981723.8784312559</v>
      </c>
      <c r="AB254" s="199">
        <f t="shared" si="25"/>
        <v>2.2019154204791733</v>
      </c>
      <c r="AC254" s="217">
        <f t="shared" si="26"/>
        <v>1054413.0201835353</v>
      </c>
      <c r="AD254" s="199">
        <f t="shared" si="27"/>
        <v>1.0544130201835353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29"/>
        <v>864095.08277227718</v>
      </c>
      <c r="Q255" s="196">
        <f t="shared" si="144"/>
        <v>346111.78807389055</v>
      </c>
      <c r="R255" s="196">
        <f t="shared" si="145"/>
        <v>745263.72870271606</v>
      </c>
      <c r="S255" s="196">
        <f t="shared" si="32"/>
        <v>-667158.66497627215</v>
      </c>
      <c r="T255" s="196">
        <f t="shared" si="33"/>
        <v>-265682.6551808138</v>
      </c>
      <c r="U255" s="214">
        <f t="shared" si="19"/>
        <v>0.79587934448060349</v>
      </c>
      <c r="V255" s="224"/>
      <c r="W255" s="196">
        <f t="shared" si="20"/>
        <v>-932841.32015708601</v>
      </c>
      <c r="X255" s="199">
        <f t="shared" si="21"/>
        <v>1.7252224753551708</v>
      </c>
      <c r="Y255" s="196">
        <f t="shared" si="22"/>
        <v>1320319.7374952014</v>
      </c>
      <c r="Z255" s="196">
        <f t="shared" si="23"/>
        <v>387478.41733811545</v>
      </c>
      <c r="AA255" s="201">
        <f t="shared" si="24"/>
        <v>1955470.5995488837</v>
      </c>
      <c r="AB255" s="199">
        <f t="shared" si="25"/>
        <v>2.172745110609871</v>
      </c>
      <c r="AC255" s="217">
        <f t="shared" si="26"/>
        <v>1022629.2793917977</v>
      </c>
      <c r="AD255" s="199">
        <f t="shared" si="27"/>
        <v>1.0226292793917977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29"/>
        <v>939231.70693069301</v>
      </c>
      <c r="Q256" s="196">
        <f t="shared" si="144"/>
        <v>407342.51136780082</v>
      </c>
      <c r="R256" s="196">
        <f t="shared" si="145"/>
        <v>746816.36147084681</v>
      </c>
      <c r="S256" s="196">
        <f t="shared" si="32"/>
        <v>-671605.15941367322</v>
      </c>
      <c r="T256" s="196">
        <f t="shared" si="33"/>
        <v>-266789.66624406719</v>
      </c>
      <c r="U256" s="214">
        <f t="shared" si="19"/>
        <v>0.83783539804576224</v>
      </c>
      <c r="V256" s="224"/>
      <c r="W256" s="196">
        <f t="shared" si="20"/>
        <v>-938394.82565774047</v>
      </c>
      <c r="X256" s="199">
        <f t="shared" si="21"/>
        <v>1.7967363228156694</v>
      </c>
      <c r="Y256" s="196">
        <f t="shared" si="22"/>
        <v>1374405.9018634981</v>
      </c>
      <c r="Z256" s="196">
        <f t="shared" si="23"/>
        <v>436011.07620575774</v>
      </c>
      <c r="AA256" s="201">
        <f t="shared" si="24"/>
        <v>2093390.5797693408</v>
      </c>
      <c r="AB256" s="199">
        <f t="shared" si="25"/>
        <v>2.3259895330770455</v>
      </c>
      <c r="AC256" s="217">
        <f t="shared" si="26"/>
        <v>1154995.7541116003</v>
      </c>
      <c r="AD256" s="199">
        <f t="shared" si="27"/>
        <v>1.1549957541116003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21" t="s">
        <v>346</v>
      </c>
      <c r="B257" s="222">
        <v>205.11000100000001</v>
      </c>
      <c r="C257" s="223">
        <v>214.55999800000001</v>
      </c>
      <c r="D257" s="223">
        <v>199.229996</v>
      </c>
      <c r="E257" s="223">
        <v>212.61000100000001</v>
      </c>
      <c r="F257" s="223">
        <v>206.97178600000001</v>
      </c>
      <c r="G257" s="223">
        <v>429951100</v>
      </c>
      <c r="H257" s="226" t="s">
        <v>346</v>
      </c>
      <c r="I257" s="223">
        <v>28.337499999999999</v>
      </c>
      <c r="J257" s="223">
        <v>31.047501</v>
      </c>
      <c r="K257" s="223">
        <v>26.717500999999999</v>
      </c>
      <c r="L257" s="223">
        <v>30.4725</v>
      </c>
      <c r="M257" s="223">
        <v>30.252146</v>
      </c>
      <c r="N257" s="223">
        <v>74275600</v>
      </c>
      <c r="O257" s="223"/>
      <c r="P257" s="196">
        <f t="shared" si="29"/>
        <v>946835.62455445528</v>
      </c>
      <c r="Q257" s="196">
        <f t="shared" si="144"/>
        <v>412593.06386953522</v>
      </c>
      <c r="R257" s="196">
        <f t="shared" si="145"/>
        <v>748372.2288905778</v>
      </c>
      <c r="S257" s="196">
        <f t="shared" si="32"/>
        <v>-676070.18091123016</v>
      </c>
      <c r="T257" s="196">
        <f t="shared" si="33"/>
        <v>-267901.28985341749</v>
      </c>
      <c r="U257" s="214">
        <f t="shared" si="19"/>
        <v>0.84069692623113557</v>
      </c>
      <c r="V257" s="199">
        <f>(E257-B246)/B246</f>
        <v>0.4081064571128401</v>
      </c>
      <c r="W257" s="196">
        <f t="shared" si="20"/>
        <v>-943971.4707646477</v>
      </c>
      <c r="X257" s="199">
        <f t="shared" si="21"/>
        <v>1.7958253039912948</v>
      </c>
      <c r="Y257" s="196">
        <f t="shared" si="22"/>
        <v>1381222.2769230735</v>
      </c>
      <c r="Z257" s="196">
        <f t="shared" si="23"/>
        <v>437250.80615842581</v>
      </c>
      <c r="AA257" s="201">
        <f t="shared" si="24"/>
        <v>2107800.9173145685</v>
      </c>
      <c r="AB257" s="199">
        <f t="shared" si="25"/>
        <v>2.3420010192384093</v>
      </c>
      <c r="AC257" s="217">
        <f t="shared" si="26"/>
        <v>1163829.4465499208</v>
      </c>
      <c r="AD257" s="199">
        <f t="shared" si="27"/>
        <v>1.1638294465499208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29"/>
        <v>1008665.3702970295</v>
      </c>
      <c r="Q258" s="196">
        <f>(Q246+(Q257-Q246)*(1-$Q$3))*K258/K257</f>
        <v>372271.72170923185</v>
      </c>
      <c r="R258" s="196">
        <f>R257*(1+($S$5/2/12))+(Q257-Q246)*($Q$3)</f>
        <v>834673.71852001338</v>
      </c>
      <c r="S258" s="196">
        <f t="shared" si="32"/>
        <v>-680553.80666502693</v>
      </c>
      <c r="T258" s="196">
        <f t="shared" si="33"/>
        <v>-269017.54522780672</v>
      </c>
      <c r="U258" s="214">
        <f t="shared" si="19"/>
        <v>0.79129818530676554</v>
      </c>
      <c r="V258" s="224"/>
      <c r="W258" s="196">
        <f t="shared" si="20"/>
        <v>-949571.3518928336</v>
      </c>
      <c r="X258" s="199">
        <f t="shared" si="21"/>
        <v>1.9412328364188873</v>
      </c>
      <c r="Y258" s="196">
        <f t="shared" si="22"/>
        <v>1507352.5289871334</v>
      </c>
      <c r="Z258" s="196">
        <f t="shared" si="23"/>
        <v>557781.17709429981</v>
      </c>
      <c r="AA258" s="201">
        <f t="shared" si="24"/>
        <v>2215610.8105262751</v>
      </c>
      <c r="AB258" s="199">
        <f t="shared" si="25"/>
        <v>2.4617897894736389</v>
      </c>
      <c r="AC258" s="217">
        <f t="shared" si="26"/>
        <v>1266039.4586334412</v>
      </c>
      <c r="AD258" s="199">
        <f t="shared" si="27"/>
        <v>1.2660394586334411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29"/>
        <v>941798.01029702951</v>
      </c>
      <c r="Q259" s="196">
        <f t="shared" ref="Q259:Q269" si="146">Q258*K259/K258</f>
        <v>320119.93539644289</v>
      </c>
      <c r="R259" s="196">
        <f t="shared" ref="R259:R269" si="147">R258*(1+$S$5/2/12)</f>
        <v>836412.62210026348</v>
      </c>
      <c r="S259" s="196">
        <f t="shared" si="32"/>
        <v>-685056.1141927978</v>
      </c>
      <c r="T259" s="196">
        <f t="shared" si="33"/>
        <v>-270138.45166625589</v>
      </c>
      <c r="U259" s="214">
        <f t="shared" si="19"/>
        <v>0.75395073844505345</v>
      </c>
      <c r="V259" s="224"/>
      <c r="W259" s="196">
        <f t="shared" si="20"/>
        <v>-955194.56585905375</v>
      </c>
      <c r="X259" s="199">
        <f t="shared" si="21"/>
        <v>1.8616213868407641</v>
      </c>
      <c r="Y259" s="196">
        <f t="shared" si="22"/>
        <v>1462214.7244241736</v>
      </c>
      <c r="Z259" s="196">
        <f t="shared" si="23"/>
        <v>507020.1585651199</v>
      </c>
      <c r="AA259" s="201">
        <f t="shared" si="24"/>
        <v>2098330.5677937358</v>
      </c>
      <c r="AB259" s="199">
        <f t="shared" si="25"/>
        <v>2.3314784086597062</v>
      </c>
      <c r="AC259" s="217">
        <f t="shared" si="26"/>
        <v>1143136.001934682</v>
      </c>
      <c r="AD259" s="199">
        <f t="shared" si="27"/>
        <v>1.1431360019346821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29"/>
        <v>783825.70930693054</v>
      </c>
      <c r="Q260" s="196">
        <f t="shared" si="146"/>
        <v>208699.17781523729</v>
      </c>
      <c r="R260" s="196">
        <f t="shared" si="147"/>
        <v>838155.14839630574</v>
      </c>
      <c r="S260" s="196">
        <f t="shared" si="32"/>
        <v>-689577.18133526773</v>
      </c>
      <c r="T260" s="196">
        <f t="shared" si="33"/>
        <v>-271264.02854819864</v>
      </c>
      <c r="U260" s="214">
        <f t="shared" si="19"/>
        <v>0.65616276008450714</v>
      </c>
      <c r="V260" s="224"/>
      <c r="W260" s="196">
        <f t="shared" si="20"/>
        <v>-960841.20988346636</v>
      </c>
      <c r="X260" s="199">
        <f t="shared" si="21"/>
        <v>1.6880841922880836</v>
      </c>
      <c r="Y260" s="196">
        <f t="shared" si="22"/>
        <v>1353306.9389753048</v>
      </c>
      <c r="Z260" s="196">
        <f t="shared" si="23"/>
        <v>392465.72909183847</v>
      </c>
      <c r="AA260" s="201">
        <f t="shared" si="24"/>
        <v>1830680.0355184735</v>
      </c>
      <c r="AB260" s="199">
        <f t="shared" si="25"/>
        <v>2.0340889283538592</v>
      </c>
      <c r="AC260" s="217">
        <f t="shared" si="26"/>
        <v>869838.82563500723</v>
      </c>
      <c r="AD260" s="199">
        <f t="shared" si="27"/>
        <v>0.86983882563500725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29"/>
        <v>859532.67801980185</v>
      </c>
      <c r="Q261" s="196">
        <f t="shared" si="146"/>
        <v>247720.98498574761</v>
      </c>
      <c r="R261" s="196">
        <f t="shared" si="147"/>
        <v>839901.30495546479</v>
      </c>
      <c r="S261" s="196">
        <f t="shared" si="32"/>
        <v>-694117.08625749801</v>
      </c>
      <c r="T261" s="196">
        <f t="shared" si="33"/>
        <v>-272394.29533381615</v>
      </c>
      <c r="U261" s="214">
        <f t="shared" si="19"/>
        <v>0.69587406769692006</v>
      </c>
      <c r="V261" s="224"/>
      <c r="W261" s="196">
        <f t="shared" si="20"/>
        <v>-966511.38159131422</v>
      </c>
      <c r="X261" s="199">
        <f t="shared" si="21"/>
        <v>1.7583176104736924</v>
      </c>
      <c r="Y261" s="196">
        <f t="shared" si="22"/>
        <v>1407978.1273711072</v>
      </c>
      <c r="Z261" s="196">
        <f t="shared" si="23"/>
        <v>441466.74577979307</v>
      </c>
      <c r="AA261" s="201">
        <f t="shared" si="24"/>
        <v>1947154.9679610142</v>
      </c>
      <c r="AB261" s="199">
        <f t="shared" si="25"/>
        <v>2.1635055199566824</v>
      </c>
      <c r="AC261" s="217">
        <f t="shared" si="26"/>
        <v>980643.58636970003</v>
      </c>
      <c r="AD261" s="199">
        <f t="shared" si="27"/>
        <v>0.98064358636970006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29"/>
        <v>1003342.5504950493</v>
      </c>
      <c r="Q262" s="196">
        <f t="shared" si="146"/>
        <v>332421.62146198895</v>
      </c>
      <c r="R262" s="196">
        <f t="shared" si="147"/>
        <v>841651.09934078879</v>
      </c>
      <c r="S262" s="196">
        <f t="shared" si="32"/>
        <v>-698675.90745023754</v>
      </c>
      <c r="T262" s="196">
        <f t="shared" si="33"/>
        <v>-273529.27156437369</v>
      </c>
      <c r="U262" s="214">
        <f t="shared" si="19"/>
        <v>0.76613120859794526</v>
      </c>
      <c r="V262" s="224"/>
      <c r="W262" s="196">
        <f t="shared" si="20"/>
        <v>-972205.17901461129</v>
      </c>
      <c r="X262" s="199">
        <f t="shared" si="21"/>
        <v>1.8977410218137807</v>
      </c>
      <c r="Y262" s="196">
        <f t="shared" si="22"/>
        <v>1510324.8407136917</v>
      </c>
      <c r="Z262" s="196">
        <f t="shared" si="23"/>
        <v>538119.66169908037</v>
      </c>
      <c r="AA262" s="201">
        <f t="shared" si="24"/>
        <v>2177415.2712978274</v>
      </c>
      <c r="AB262" s="199">
        <f t="shared" si="25"/>
        <v>2.4193503014420306</v>
      </c>
      <c r="AC262" s="217">
        <f t="shared" si="26"/>
        <v>1205210.0922832161</v>
      </c>
      <c r="AD262" s="199">
        <f t="shared" si="27"/>
        <v>1.2052100922832161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29"/>
        <v>1100055.4502970295</v>
      </c>
      <c r="Q263" s="196">
        <f t="shared" si="146"/>
        <v>396445.59627026896</v>
      </c>
      <c r="R263" s="196">
        <f t="shared" si="147"/>
        <v>843404.53913108213</v>
      </c>
      <c r="S263" s="196">
        <f t="shared" si="32"/>
        <v>-703253.72373128019</v>
      </c>
      <c r="T263" s="196">
        <f t="shared" si="33"/>
        <v>-274668.97686255857</v>
      </c>
      <c r="U263" s="214">
        <f t="shared" si="19"/>
        <v>0.80898419765624363</v>
      </c>
      <c r="V263" s="224"/>
      <c r="W263" s="196">
        <f t="shared" si="20"/>
        <v>-977922.7005938387</v>
      </c>
      <c r="X263" s="199">
        <f t="shared" si="21"/>
        <v>1.9873349787748613</v>
      </c>
      <c r="Y263" s="196">
        <f t="shared" si="22"/>
        <v>1579707.1727737593</v>
      </c>
      <c r="Z263" s="196">
        <f t="shared" si="23"/>
        <v>601784.47217992065</v>
      </c>
      <c r="AA263" s="201">
        <f t="shared" si="24"/>
        <v>2339905.5856983806</v>
      </c>
      <c r="AB263" s="199">
        <f t="shared" si="25"/>
        <v>2.5998950952204227</v>
      </c>
      <c r="AC263" s="217">
        <f t="shared" si="26"/>
        <v>1361982.8851045417</v>
      </c>
      <c r="AD263" s="199">
        <f t="shared" si="27"/>
        <v>1.3619828851045417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29"/>
        <v>1174241.593663366</v>
      </c>
      <c r="Q264" s="196">
        <f t="shared" si="146"/>
        <v>452186.64031122363</v>
      </c>
      <c r="R264" s="196">
        <f t="shared" si="147"/>
        <v>845161.63192093861</v>
      </c>
      <c r="S264" s="196">
        <f t="shared" si="32"/>
        <v>-707850.61424682708</v>
      </c>
      <c r="T264" s="196">
        <f t="shared" si="33"/>
        <v>-275813.4309328192</v>
      </c>
      <c r="U264" s="214">
        <f t="shared" si="19"/>
        <v>0.84100315467698816</v>
      </c>
      <c r="V264" s="224"/>
      <c r="W264" s="196">
        <f t="shared" si="20"/>
        <v>-983664.04517964623</v>
      </c>
      <c r="X264" s="199">
        <f t="shared" si="21"/>
        <v>2.0529399600200917</v>
      </c>
      <c r="Y264" s="196">
        <f t="shared" si="22"/>
        <v>1633324.2822084571</v>
      </c>
      <c r="Z264" s="196">
        <f t="shared" si="23"/>
        <v>649660.23702881089</v>
      </c>
      <c r="AA264" s="201">
        <f t="shared" si="24"/>
        <v>2471589.8658955283</v>
      </c>
      <c r="AB264" s="199">
        <f t="shared" si="25"/>
        <v>2.7462109621061428</v>
      </c>
      <c r="AC264" s="217">
        <f t="shared" si="26"/>
        <v>1487925.8207158821</v>
      </c>
      <c r="AD264" s="199">
        <f t="shared" si="27"/>
        <v>1.4879258207158821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29"/>
        <v>1257647.5485148511</v>
      </c>
      <c r="Q265" s="196">
        <f t="shared" si="146"/>
        <v>515228.95897798584</v>
      </c>
      <c r="R265" s="196">
        <f t="shared" si="147"/>
        <v>846922.38532077405</v>
      </c>
      <c r="S265" s="196">
        <f t="shared" si="32"/>
        <v>-712466.65847285546</v>
      </c>
      <c r="T265" s="196">
        <f t="shared" si="33"/>
        <v>-276962.65356170596</v>
      </c>
      <c r="U265" s="214">
        <f t="shared" si="19"/>
        <v>0.87338973718453783</v>
      </c>
      <c r="V265" s="224"/>
      <c r="W265" s="196">
        <f t="shared" si="20"/>
        <v>-989429.31203456142</v>
      </c>
      <c r="X265" s="199">
        <f t="shared" si="21"/>
        <v>2.1270543617795217</v>
      </c>
      <c r="Y265" s="196">
        <f t="shared" si="22"/>
        <v>1693398.7738683387</v>
      </c>
      <c r="Z265" s="196">
        <f t="shared" si="23"/>
        <v>703969.46183377726</v>
      </c>
      <c r="AA265" s="201">
        <f t="shared" si="24"/>
        <v>2619798.8928136108</v>
      </c>
      <c r="AB265" s="199">
        <f t="shared" si="25"/>
        <v>2.9108876586817898</v>
      </c>
      <c r="AC265" s="217">
        <f t="shared" si="26"/>
        <v>1630369.5807790493</v>
      </c>
      <c r="AD265" s="199">
        <f t="shared" si="27"/>
        <v>1.6303695807790493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29"/>
        <v>1236166.2653465343</v>
      </c>
      <c r="Q266" s="196">
        <f t="shared" si="146"/>
        <v>493171.82111981214</v>
      </c>
      <c r="R266" s="196">
        <f t="shared" si="147"/>
        <v>848686.80695685907</v>
      </c>
      <c r="S266" s="196">
        <f t="shared" si="32"/>
        <v>-717101.93621649232</v>
      </c>
      <c r="T266" s="196">
        <f t="shared" si="33"/>
        <v>-278116.66461821308</v>
      </c>
      <c r="U266" s="214">
        <f t="shared" si="19"/>
        <v>0.86209792359104054</v>
      </c>
      <c r="V266" s="224"/>
      <c r="W266" s="196">
        <f t="shared" si="20"/>
        <v>-995218.6008347054</v>
      </c>
      <c r="X266" s="199">
        <f t="shared" si="21"/>
        <v>2.0948694794839993</v>
      </c>
      <c r="Y266" s="196">
        <f t="shared" si="22"/>
        <v>1680055.7204211587</v>
      </c>
      <c r="Z266" s="196">
        <f t="shared" si="23"/>
        <v>684837.11958645331</v>
      </c>
      <c r="AA266" s="201">
        <f t="shared" si="24"/>
        <v>2578024.8934232052</v>
      </c>
      <c r="AB266" s="199">
        <f t="shared" si="25"/>
        <v>2.8644721038035614</v>
      </c>
      <c r="AC266" s="217">
        <f t="shared" si="26"/>
        <v>1582806.2925884998</v>
      </c>
      <c r="AD266" s="199">
        <f t="shared" si="27"/>
        <v>1.5828062925884998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29"/>
        <v>1269243.597623762</v>
      </c>
      <c r="Q267" s="196">
        <f t="shared" si="146"/>
        <v>514216.6007730905</v>
      </c>
      <c r="R267" s="196">
        <f t="shared" si="147"/>
        <v>850454.90447135258</v>
      </c>
      <c r="S267" s="196">
        <f t="shared" si="32"/>
        <v>-721756.52761739434</v>
      </c>
      <c r="T267" s="196">
        <f t="shared" si="33"/>
        <v>-279275.48405412229</v>
      </c>
      <c r="U267" s="214">
        <f t="shared" si="19"/>
        <v>0.87234277090703682</v>
      </c>
      <c r="V267" s="224"/>
      <c r="W267" s="196">
        <f t="shared" si="20"/>
        <v>-1001032.0116715166</v>
      </c>
      <c r="X267" s="199">
        <f t="shared" si="21"/>
        <v>2.1175132037542497</v>
      </c>
      <c r="Y267" s="196">
        <f t="shared" si="22"/>
        <v>1704907.2266291319</v>
      </c>
      <c r="Z267" s="196">
        <f t="shared" si="23"/>
        <v>703875.21495761536</v>
      </c>
      <c r="AA267" s="201">
        <f t="shared" si="24"/>
        <v>2633915.1028682049</v>
      </c>
      <c r="AB267" s="199">
        <f t="shared" si="25"/>
        <v>2.9265723365202279</v>
      </c>
      <c r="AC267" s="217">
        <f t="shared" si="26"/>
        <v>1632883.0911966881</v>
      </c>
      <c r="AD267" s="199">
        <f t="shared" si="27"/>
        <v>1.6328830911966881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29"/>
        <v>1268768.3215841581</v>
      </c>
      <c r="Q268" s="196">
        <f t="shared" si="146"/>
        <v>514155.28254339524</v>
      </c>
      <c r="R268" s="196">
        <f t="shared" si="147"/>
        <v>852226.68552233465</v>
      </c>
      <c r="S268" s="196">
        <f t="shared" si="32"/>
        <v>-726430.51314913342</v>
      </c>
      <c r="T268" s="196">
        <f t="shared" si="33"/>
        <v>-280439.1319043478</v>
      </c>
      <c r="U268" s="214">
        <f t="shared" si="19"/>
        <v>0.87170697462426083</v>
      </c>
      <c r="V268" s="224"/>
      <c r="W268" s="196">
        <f t="shared" si="20"/>
        <v>-1006869.6450534812</v>
      </c>
      <c r="X268" s="199">
        <f t="shared" si="21"/>
        <v>2.1065239353738123</v>
      </c>
      <c r="Y268" s="196">
        <f t="shared" si="22"/>
        <v>1706275.4432103517</v>
      </c>
      <c r="Z268" s="196">
        <f t="shared" si="23"/>
        <v>699405.79815687053</v>
      </c>
      <c r="AA268" s="201">
        <f t="shared" si="24"/>
        <v>2635150.2896498879</v>
      </c>
      <c r="AB268" s="199">
        <f t="shared" si="25"/>
        <v>2.9279447662776534</v>
      </c>
      <c r="AC268" s="217">
        <f t="shared" si="26"/>
        <v>1628280.6445964067</v>
      </c>
      <c r="AD268" s="199">
        <f t="shared" si="27"/>
        <v>1.6282806445964066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21" t="s">
        <v>358</v>
      </c>
      <c r="B269" s="222">
        <v>301.97000100000002</v>
      </c>
      <c r="C269" s="223">
        <v>314.69000199999999</v>
      </c>
      <c r="D269" s="223">
        <v>298.08999599999999</v>
      </c>
      <c r="E269" s="223">
        <v>313.73998999999998</v>
      </c>
      <c r="F269" s="223">
        <v>307.26773100000003</v>
      </c>
      <c r="G269" s="223">
        <v>569870600</v>
      </c>
      <c r="H269" s="226" t="s">
        <v>358</v>
      </c>
      <c r="I269" s="223">
        <v>53.255001</v>
      </c>
      <c r="J269" s="223">
        <v>57.959999000000003</v>
      </c>
      <c r="K269" s="223">
        <v>51.880001</v>
      </c>
      <c r="L269" s="223">
        <v>57.555</v>
      </c>
      <c r="M269" s="223">
        <v>57.168526</v>
      </c>
      <c r="N269" s="223">
        <v>56182800</v>
      </c>
      <c r="O269" s="223"/>
      <c r="P269" s="196">
        <f t="shared" si="29"/>
        <v>1416665.3275247519</v>
      </c>
      <c r="Q269" s="196">
        <f t="shared" si="146"/>
        <v>636619.93554335937</v>
      </c>
      <c r="R269" s="196">
        <f t="shared" si="147"/>
        <v>854002.15778383962</v>
      </c>
      <c r="S269" s="196">
        <f t="shared" si="32"/>
        <v>-731123.97362058808</v>
      </c>
      <c r="T269" s="196">
        <f t="shared" si="33"/>
        <v>-281607.6282872826</v>
      </c>
      <c r="U269" s="214">
        <f t="shared" si="19"/>
        <v>0.92522850658612277</v>
      </c>
      <c r="V269" s="199">
        <f>(E269-B258)/B258</f>
        <v>0.46333954654868131</v>
      </c>
      <c r="W269" s="196">
        <f t="shared" si="20"/>
        <v>-1012731.6019078707</v>
      </c>
      <c r="X269" s="199">
        <f t="shared" si="21"/>
        <v>2.2421216845913694</v>
      </c>
      <c r="Y269" s="196">
        <f t="shared" si="22"/>
        <v>1811507.8007398122</v>
      </c>
      <c r="Z269" s="196">
        <f t="shared" si="23"/>
        <v>798776.1988319417</v>
      </c>
      <c r="AA269" s="201">
        <f t="shared" si="24"/>
        <v>2907287.4208519505</v>
      </c>
      <c r="AB269" s="199">
        <f t="shared" si="25"/>
        <v>3.2303193565021671</v>
      </c>
      <c r="AC269" s="217">
        <f t="shared" si="26"/>
        <v>1894555.81894408</v>
      </c>
      <c r="AD269" s="199">
        <f t="shared" si="27"/>
        <v>1.8945558189440801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29"/>
        <v>1450360.3627722769</v>
      </c>
      <c r="Q270" s="196">
        <f>(Q258+(Q269-Q258)*(1-$Q$3))*K270/K269</f>
        <v>529726.44976549991</v>
      </c>
      <c r="R270" s="196">
        <f>R269*(1+($S$5/2/12))+(Q269-Q258)*($Q$3)</f>
        <v>987955.43586295308</v>
      </c>
      <c r="S270" s="196">
        <f t="shared" si="32"/>
        <v>-735836.99017734046</v>
      </c>
      <c r="T270" s="196">
        <f t="shared" si="33"/>
        <v>-282780.99340514629</v>
      </c>
      <c r="U270" s="214">
        <f t="shared" si="19"/>
        <v>0.84561237753796781</v>
      </c>
      <c r="V270" s="224"/>
      <c r="W270" s="196">
        <f t="shared" si="20"/>
        <v>-1018617.9835824867</v>
      </c>
      <c r="X270" s="199">
        <f t="shared" si="21"/>
        <v>2.3937490187043977</v>
      </c>
      <c r="Y270" s="196">
        <f t="shared" si="22"/>
        <v>1963689.4723690287</v>
      </c>
      <c r="Z270" s="196">
        <f t="shared" si="23"/>
        <v>945071.48878654209</v>
      </c>
      <c r="AA270" s="201">
        <f t="shared" si="24"/>
        <v>2968042.2484007301</v>
      </c>
      <c r="AB270" s="199">
        <f t="shared" si="25"/>
        <v>3.2978247204452558</v>
      </c>
      <c r="AC270" s="217">
        <f t="shared" si="26"/>
        <v>1949424.2648182434</v>
      </c>
      <c r="AD270" s="199">
        <f t="shared" si="27"/>
        <v>1.9494242648182434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29"/>
        <v>1477449.5287128706</v>
      </c>
      <c r="Q271" s="196">
        <f t="shared" ref="Q271:Q281" si="148">Q270*K271/K270</f>
        <v>544943.42543418764</v>
      </c>
      <c r="R271" s="196">
        <f t="shared" ref="R271:R281" si="149">R270*(1+$S$5/2/12)</f>
        <v>990013.67635433434</v>
      </c>
      <c r="S271" s="196">
        <f t="shared" si="32"/>
        <v>-740569.64430307935</v>
      </c>
      <c r="T271" s="196">
        <f t="shared" si="33"/>
        <v>-283959.24754433439</v>
      </c>
      <c r="U271" s="214">
        <f t="shared" si="19"/>
        <v>0.85225425863371307</v>
      </c>
      <c r="V271" s="224"/>
      <c r="W271" s="196">
        <f t="shared" si="20"/>
        <v>-1024528.8918474137</v>
      </c>
      <c r="X271" s="199">
        <f t="shared" si="21"/>
        <v>2.4083881135044574</v>
      </c>
      <c r="Y271" s="196">
        <f t="shared" si="22"/>
        <v>1984627.7993991701</v>
      </c>
      <c r="Z271" s="196">
        <f t="shared" si="23"/>
        <v>960098.90755175648</v>
      </c>
      <c r="AA271" s="201">
        <f t="shared" si="24"/>
        <v>3012406.6305013923</v>
      </c>
      <c r="AB271" s="199">
        <f t="shared" si="25"/>
        <v>3.3471184783348802</v>
      </c>
      <c r="AC271" s="217">
        <f t="shared" si="26"/>
        <v>1987877.7386539788</v>
      </c>
      <c r="AD271" s="199">
        <f t="shared" si="27"/>
        <v>1.9878777386539788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29"/>
        <v>1413623.8194059399</v>
      </c>
      <c r="Q272" s="196">
        <f t="shared" si="148"/>
        <v>497833.97132378939</v>
      </c>
      <c r="R272" s="196">
        <f t="shared" si="149"/>
        <v>992076.2048467393</v>
      </c>
      <c r="S272" s="196">
        <f t="shared" si="32"/>
        <v>-745322.01782100881</v>
      </c>
      <c r="T272" s="196">
        <f t="shared" si="33"/>
        <v>-285142.41107576911</v>
      </c>
      <c r="U272" s="214">
        <f t="shared" si="19"/>
        <v>0.82977907809037976</v>
      </c>
      <c r="V272" s="224"/>
      <c r="W272" s="196">
        <f t="shared" si="20"/>
        <v>-1030464.4288967779</v>
      </c>
      <c r="X272" s="199">
        <f t="shared" si="21"/>
        <v>2.3345784257960633</v>
      </c>
      <c r="Y272" s="196">
        <f t="shared" si="22"/>
        <v>1941929.8302370275</v>
      </c>
      <c r="Z272" s="196">
        <f t="shared" si="23"/>
        <v>911465.40134024958</v>
      </c>
      <c r="AA272" s="201">
        <f t="shared" si="24"/>
        <v>2903533.9955764683</v>
      </c>
      <c r="AB272" s="199">
        <f t="shared" si="25"/>
        <v>3.2261488839738535</v>
      </c>
      <c r="AC272" s="217">
        <f t="shared" si="26"/>
        <v>1873069.5666796905</v>
      </c>
      <c r="AD272" s="199">
        <f t="shared" si="27"/>
        <v>1.8730695666796906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29"/>
        <v>1534146.525148514</v>
      </c>
      <c r="Q273" s="196">
        <f t="shared" si="148"/>
        <v>583496.38749953662</v>
      </c>
      <c r="R273" s="196">
        <f t="shared" si="149"/>
        <v>994143.03027350339</v>
      </c>
      <c r="S273" s="196">
        <f t="shared" si="32"/>
        <v>-750094.19289526297</v>
      </c>
      <c r="T273" s="196">
        <f t="shared" si="33"/>
        <v>-286330.5044552515</v>
      </c>
      <c r="U273" s="214">
        <f t="shared" si="19"/>
        <v>0.86803506079585169</v>
      </c>
      <c r="V273" s="224"/>
      <c r="W273" s="196">
        <f t="shared" si="20"/>
        <v>-1036424.6973505145</v>
      </c>
      <c r="X273" s="199">
        <f t="shared" si="21"/>
        <v>2.4394339134191441</v>
      </c>
      <c r="Y273" s="196">
        <f t="shared" si="22"/>
        <v>2028279.8766665231</v>
      </c>
      <c r="Z273" s="196">
        <f t="shared" si="23"/>
        <v>991855.17931600858</v>
      </c>
      <c r="AA273" s="201">
        <f t="shared" si="24"/>
        <v>3111785.9429215537</v>
      </c>
      <c r="AB273" s="199">
        <f t="shared" si="25"/>
        <v>3.4575399365795043</v>
      </c>
      <c r="AC273" s="217">
        <f t="shared" si="26"/>
        <v>2075361.2455710392</v>
      </c>
      <c r="AD273" s="199">
        <f t="shared" si="27"/>
        <v>2.0753612455710391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29"/>
        <v>1501782.1782178208</v>
      </c>
      <c r="Q274" s="196">
        <f t="shared" si="148"/>
        <v>556076.63605658035</v>
      </c>
      <c r="R274" s="196">
        <f t="shared" si="149"/>
        <v>996214.16158657335</v>
      </c>
      <c r="S274" s="196">
        <f t="shared" si="32"/>
        <v>-754886.25203232653</v>
      </c>
      <c r="T274" s="196">
        <f t="shared" si="33"/>
        <v>-287523.54822381504</v>
      </c>
      <c r="U274" s="214">
        <f t="shared" si="19"/>
        <v>0.8558850659402093</v>
      </c>
      <c r="V274" s="224"/>
      <c r="W274" s="196">
        <f t="shared" si="20"/>
        <v>-1042409.8002561416</v>
      </c>
      <c r="X274" s="199">
        <f t="shared" si="21"/>
        <v>2.3963668983067743</v>
      </c>
      <c r="Y274" s="196">
        <f t="shared" si="22"/>
        <v>2007613.119875585</v>
      </c>
      <c r="Z274" s="196">
        <f t="shared" si="23"/>
        <v>965203.31961944338</v>
      </c>
      <c r="AA274" s="201">
        <f t="shared" si="24"/>
        <v>3054072.9758609748</v>
      </c>
      <c r="AB274" s="199">
        <f t="shared" si="25"/>
        <v>3.3934144176233052</v>
      </c>
      <c r="AC274" s="217">
        <f t="shared" si="26"/>
        <v>2011663.1756048333</v>
      </c>
      <c r="AD274" s="199">
        <f t="shared" si="27"/>
        <v>2.0116631756048333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29"/>
        <v>1560142.5695049493</v>
      </c>
      <c r="Q275" s="196">
        <f t="shared" si="148"/>
        <v>598664.78546369006</v>
      </c>
      <c r="R275" s="196">
        <f t="shared" si="149"/>
        <v>998289.60775654553</v>
      </c>
      <c r="S275" s="196">
        <f t="shared" si="32"/>
        <v>-759698.27808246121</v>
      </c>
      <c r="T275" s="196">
        <f t="shared" si="33"/>
        <v>-288721.56300808094</v>
      </c>
      <c r="U275" s="214">
        <f t="shared" ref="U275:U307" si="150">(Q275*2+P275)/(P275+Q275+R275)</f>
        <v>0.87342016193639427</v>
      </c>
      <c r="V275" s="224"/>
      <c r="W275" s="196">
        <f t="shared" ref="W275:W307" si="151">S275+T275</f>
        <v>-1048419.8410905421</v>
      </c>
      <c r="X275" s="199">
        <f t="shared" ref="X275:X307" si="152">IF(S275+T275=0,"NA",((P275+R275)/-(S275+T275)))</f>
        <v>2.4402744749663197</v>
      </c>
      <c r="Y275" s="196">
        <f t="shared" ref="Y275:Y307" si="153">P275*0.7+R275*0.96</f>
        <v>2050457.8220997481</v>
      </c>
      <c r="Z275" s="196">
        <f t="shared" ref="Z275:Z307" si="154">Y275+S275+T275</f>
        <v>1002037.981009206</v>
      </c>
      <c r="AA275" s="201">
        <f t="shared" ref="AA275:AA307" si="155">P275+Q275+R275</f>
        <v>3157096.9627251849</v>
      </c>
      <c r="AB275" s="199">
        <f t="shared" ref="AB275:AB307" si="156">AA275/($O$8+$T$4)</f>
        <v>3.5078855141390943</v>
      </c>
      <c r="AC275" s="217">
        <f t="shared" ref="AC275:AC307" si="157">SUM(P275:T275)</f>
        <v>2108677.1216346426</v>
      </c>
      <c r="AD275" s="199">
        <f t="shared" ref="AD275:AD307" si="158">AC275/($O$8)</f>
        <v>2.1086771216346425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159">P275*D276/D275</f>
        <v>1673061.4289108899</v>
      </c>
      <c r="Q276" s="196">
        <f t="shared" si="148"/>
        <v>687730.42182623269</v>
      </c>
      <c r="R276" s="196">
        <f t="shared" si="149"/>
        <v>1000369.3777727052</v>
      </c>
      <c r="S276" s="196">
        <f t="shared" ref="S276:S307" si="160">S275*(1+$S$5/12)+$S$20</f>
        <v>-764530.35424113809</v>
      </c>
      <c r="T276" s="196">
        <f t="shared" ref="T276:T307" si="161">T275*(1+$S$5/12)</f>
        <v>-289924.56952061458</v>
      </c>
      <c r="U276" s="214">
        <f t="shared" si="150"/>
        <v>0.90698483806887131</v>
      </c>
      <c r="V276" s="224"/>
      <c r="W276" s="196">
        <f t="shared" si="151"/>
        <v>-1054454.9237617527</v>
      </c>
      <c r="X276" s="199">
        <f t="shared" si="152"/>
        <v>2.5353675595218141</v>
      </c>
      <c r="Y276" s="196">
        <f t="shared" si="153"/>
        <v>2131497.6028994196</v>
      </c>
      <c r="Z276" s="196">
        <f t="shared" si="154"/>
        <v>1077042.6791376669</v>
      </c>
      <c r="AA276" s="201">
        <f t="shared" si="155"/>
        <v>3361161.228509828</v>
      </c>
      <c r="AB276" s="199">
        <f t="shared" si="156"/>
        <v>3.7346235872331421</v>
      </c>
      <c r="AC276" s="217">
        <f t="shared" si="157"/>
        <v>2306706.3047480755</v>
      </c>
      <c r="AD276" s="199">
        <f t="shared" si="158"/>
        <v>2.3067063047480754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59"/>
        <v>1710700.9473267316</v>
      </c>
      <c r="Q277" s="196">
        <f t="shared" si="148"/>
        <v>717581.01288313593</v>
      </c>
      <c r="R277" s="196">
        <f t="shared" si="149"/>
        <v>1002453.4806430651</v>
      </c>
      <c r="S277" s="196">
        <f t="shared" si="160"/>
        <v>-769382.56405047607</v>
      </c>
      <c r="T277" s="196">
        <f t="shared" si="161"/>
        <v>-291132.58856028382</v>
      </c>
      <c r="U277" s="214">
        <f t="shared" si="150"/>
        <v>0.91696460637340615</v>
      </c>
      <c r="V277" s="224"/>
      <c r="W277" s="196">
        <f t="shared" si="151"/>
        <v>-1060515.1526107599</v>
      </c>
      <c r="X277" s="199">
        <f t="shared" si="152"/>
        <v>2.5583363154129337</v>
      </c>
      <c r="Y277" s="196">
        <f t="shared" si="153"/>
        <v>2159846.0045460546</v>
      </c>
      <c r="Z277" s="196">
        <f t="shared" si="154"/>
        <v>1099330.8519352947</v>
      </c>
      <c r="AA277" s="201">
        <f t="shared" si="155"/>
        <v>3430735.4408529326</v>
      </c>
      <c r="AB277" s="199">
        <f t="shared" si="156"/>
        <v>3.8119282676143698</v>
      </c>
      <c r="AC277" s="217">
        <f t="shared" si="157"/>
        <v>2370220.2882421729</v>
      </c>
      <c r="AD277" s="199">
        <f t="shared" si="158"/>
        <v>2.370220288242173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59"/>
        <v>1697108.9394059395</v>
      </c>
      <c r="Q278" s="196">
        <f t="shared" si="148"/>
        <v>707177.06095125107</v>
      </c>
      <c r="R278" s="196">
        <f t="shared" si="149"/>
        <v>1004541.9253944049</v>
      </c>
      <c r="S278" s="196">
        <f t="shared" si="160"/>
        <v>-774254.99140068633</v>
      </c>
      <c r="T278" s="196">
        <f t="shared" si="161"/>
        <v>-292345.64101261832</v>
      </c>
      <c r="U278" s="214">
        <f t="shared" si="150"/>
        <v>0.9127662437294809</v>
      </c>
      <c r="V278" s="224"/>
      <c r="W278" s="196">
        <f t="shared" si="151"/>
        <v>-1066600.6324133046</v>
      </c>
      <c r="X278" s="199">
        <f t="shared" si="152"/>
        <v>2.5329544936491866</v>
      </c>
      <c r="Y278" s="196">
        <f t="shared" si="153"/>
        <v>2152336.5059627863</v>
      </c>
      <c r="Z278" s="196">
        <f t="shared" si="154"/>
        <v>1085735.8735494816</v>
      </c>
      <c r="AA278" s="201">
        <f t="shared" si="155"/>
        <v>3408827.9257515958</v>
      </c>
      <c r="AB278" s="199">
        <f t="shared" si="156"/>
        <v>3.7875865841684395</v>
      </c>
      <c r="AC278" s="217">
        <f t="shared" si="157"/>
        <v>2342227.2933382913</v>
      </c>
      <c r="AD278" s="199">
        <f t="shared" si="158"/>
        <v>2.3422272933382913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59"/>
        <v>1664887.1619801968</v>
      </c>
      <c r="Q279" s="196">
        <f t="shared" si="148"/>
        <v>678007.1022637235</v>
      </c>
      <c r="R279" s="196">
        <f t="shared" si="149"/>
        <v>1006634.72107231</v>
      </c>
      <c r="S279" s="196">
        <f t="shared" si="160"/>
        <v>-779147.72053152241</v>
      </c>
      <c r="T279" s="196">
        <f t="shared" si="161"/>
        <v>-293563.74785017088</v>
      </c>
      <c r="U279" s="214">
        <f t="shared" si="150"/>
        <v>0.90188840871381182</v>
      </c>
      <c r="V279" s="224"/>
      <c r="W279" s="196">
        <f t="shared" si="151"/>
        <v>-1072711.4683816934</v>
      </c>
      <c r="X279" s="199">
        <f t="shared" si="152"/>
        <v>2.4904384466801686</v>
      </c>
      <c r="Y279" s="196">
        <f t="shared" si="153"/>
        <v>2131790.3456155555</v>
      </c>
      <c r="Z279" s="196">
        <f t="shared" si="154"/>
        <v>1059078.8772338624</v>
      </c>
      <c r="AA279" s="201">
        <f t="shared" si="155"/>
        <v>3349528.9853162304</v>
      </c>
      <c r="AB279" s="199">
        <f t="shared" si="156"/>
        <v>3.7216988725735893</v>
      </c>
      <c r="AC279" s="217">
        <f t="shared" si="157"/>
        <v>2276817.5169345373</v>
      </c>
      <c r="AD279" s="199">
        <f t="shared" si="158"/>
        <v>2.2768175169345373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59"/>
        <v>1826946.5964356423</v>
      </c>
      <c r="Q280" s="196">
        <f t="shared" si="148"/>
        <v>814716.95586596348</v>
      </c>
      <c r="R280" s="196">
        <f t="shared" si="149"/>
        <v>1008731.8767412107</v>
      </c>
      <c r="S280" s="196">
        <f t="shared" si="160"/>
        <v>-784060.83603373705</v>
      </c>
      <c r="T280" s="196">
        <f t="shared" si="161"/>
        <v>-294786.93013287993</v>
      </c>
      <c r="U280" s="214">
        <f t="shared" si="150"/>
        <v>0.94685098514762278</v>
      </c>
      <c r="V280" s="224"/>
      <c r="W280" s="196">
        <f t="shared" si="151"/>
        <v>-1078847.7661666169</v>
      </c>
      <c r="X280" s="199">
        <f t="shared" si="152"/>
        <v>2.6284324462687088</v>
      </c>
      <c r="Y280" s="196">
        <f t="shared" si="153"/>
        <v>2247245.2191765117</v>
      </c>
      <c r="Z280" s="196">
        <f t="shared" si="154"/>
        <v>1168397.4530098948</v>
      </c>
      <c r="AA280" s="201">
        <f t="shared" si="155"/>
        <v>3650395.4290428162</v>
      </c>
      <c r="AB280" s="199">
        <f t="shared" si="156"/>
        <v>4.0559949211586845</v>
      </c>
      <c r="AC280" s="217">
        <f t="shared" si="157"/>
        <v>2571547.662876199</v>
      </c>
      <c r="AD280" s="199">
        <f t="shared" si="158"/>
        <v>2.5715476628761991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21" t="s">
        <v>370</v>
      </c>
      <c r="B281" s="222">
        <v>398.27999899999998</v>
      </c>
      <c r="C281" s="223">
        <v>404.57998700000002</v>
      </c>
      <c r="D281" s="223">
        <v>377.47000100000002</v>
      </c>
      <c r="E281" s="223">
        <v>397.85000600000001</v>
      </c>
      <c r="F281" s="223">
        <v>391.72909499999997</v>
      </c>
      <c r="G281" s="223">
        <v>1232817200</v>
      </c>
      <c r="H281" s="226" t="s">
        <v>370</v>
      </c>
      <c r="I281" s="223">
        <v>89.650002000000001</v>
      </c>
      <c r="J281" s="223">
        <v>92.25</v>
      </c>
      <c r="K281" s="223">
        <v>80.330001999999993</v>
      </c>
      <c r="L281" s="223">
        <v>89.019997000000004</v>
      </c>
      <c r="M281" s="223">
        <v>88.422225999999995</v>
      </c>
      <c r="N281" s="223">
        <v>101761400</v>
      </c>
      <c r="O281" s="223"/>
      <c r="P281" s="196">
        <f t="shared" si="159"/>
        <v>1793916.8364356428</v>
      </c>
      <c r="Q281" s="196">
        <f t="shared" si="148"/>
        <v>781074.27990300115</v>
      </c>
      <c r="R281" s="196">
        <f t="shared" si="149"/>
        <v>1010833.4014844217</v>
      </c>
      <c r="S281" s="196">
        <f t="shared" si="160"/>
        <v>-788994.42285054422</v>
      </c>
      <c r="T281" s="196">
        <f t="shared" si="161"/>
        <v>-296015.20900843362</v>
      </c>
      <c r="U281" s="214">
        <f t="shared" si="150"/>
        <v>0.93592572072631541</v>
      </c>
      <c r="V281" s="199">
        <f>(E281-B270)/B270</f>
        <v>0.26257505296127004</v>
      </c>
      <c r="W281" s="196">
        <f t="shared" si="151"/>
        <v>-1085009.631858978</v>
      </c>
      <c r="X281" s="199">
        <f t="shared" si="152"/>
        <v>2.5850003129599926</v>
      </c>
      <c r="Y281" s="196">
        <f t="shared" si="153"/>
        <v>2226141.8509299946</v>
      </c>
      <c r="Z281" s="196">
        <f t="shared" si="154"/>
        <v>1141132.2190710169</v>
      </c>
      <c r="AA281" s="201">
        <f t="shared" si="155"/>
        <v>3585824.5178230656</v>
      </c>
      <c r="AB281" s="199">
        <f t="shared" si="156"/>
        <v>3.9842494642478505</v>
      </c>
      <c r="AC281" s="217">
        <f t="shared" si="157"/>
        <v>2500814.8859640881</v>
      </c>
      <c r="AD281" s="199">
        <f t="shared" si="158"/>
        <v>2.500814885964088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159"/>
        <v>1588039.5754455437</v>
      </c>
      <c r="Q282" s="196">
        <f>(Q270+(Q281-Q270)*(1-$Q$3))*K282/K281</f>
        <v>508867.41045159998</v>
      </c>
      <c r="R282" s="196">
        <f>R281*(1+($S$5/2/12))+(Q281-Q270)*($Q$3)</f>
        <v>1138613.2194729317</v>
      </c>
      <c r="S282" s="196">
        <f t="shared" si="160"/>
        <v>-793948.56627908815</v>
      </c>
      <c r="T282" s="196">
        <f t="shared" si="161"/>
        <v>-297248.60571263544</v>
      </c>
      <c r="U282" s="214">
        <f t="shared" si="150"/>
        <v>0.80536489681748036</v>
      </c>
      <c r="V282" s="224"/>
      <c r="W282" s="196">
        <f t="shared" si="151"/>
        <v>-1091197.1719917236</v>
      </c>
      <c r="X282" s="199">
        <f t="shared" si="152"/>
        <v>2.4987718671792494</v>
      </c>
      <c r="Y282" s="196">
        <f t="shared" si="153"/>
        <v>2204696.3935058946</v>
      </c>
      <c r="Z282" s="196">
        <f t="shared" si="154"/>
        <v>1113499.221514171</v>
      </c>
      <c r="AA282" s="201">
        <f t="shared" si="155"/>
        <v>3235520.2053700755</v>
      </c>
      <c r="AB282" s="199">
        <f t="shared" si="156"/>
        <v>3.5950224504111952</v>
      </c>
      <c r="AC282" s="217">
        <f t="shared" si="157"/>
        <v>2144323.0333783519</v>
      </c>
      <c r="AD282" s="199">
        <f t="shared" si="158"/>
        <v>2.1443230333783521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159"/>
        <v>1512522.8198019795</v>
      </c>
      <c r="Q283" s="196">
        <f t="shared" ref="Q283:Q293" si="162">Q282*K283/K282</f>
        <v>457874.60355220432</v>
      </c>
      <c r="R283" s="196">
        <f t="shared" ref="R283:R293" si="163">R282*(1+$S$5/2/12)</f>
        <v>1140985.3303468337</v>
      </c>
      <c r="S283" s="196">
        <f t="shared" si="160"/>
        <v>-798923.35197191767</v>
      </c>
      <c r="T283" s="196">
        <f t="shared" si="161"/>
        <v>-298487.1415697714</v>
      </c>
      <c r="U283" s="214">
        <f t="shared" si="150"/>
        <v>0.78044786486585005</v>
      </c>
      <c r="V283" s="224"/>
      <c r="W283" s="196">
        <f t="shared" si="151"/>
        <v>-1097410.4935416891</v>
      </c>
      <c r="X283" s="199">
        <f t="shared" si="152"/>
        <v>2.4179722772516117</v>
      </c>
      <c r="Y283" s="196">
        <f t="shared" si="153"/>
        <v>2154111.8909943458</v>
      </c>
      <c r="Z283" s="196">
        <f t="shared" si="154"/>
        <v>1056701.3974526566</v>
      </c>
      <c r="AA283" s="201">
        <f t="shared" si="155"/>
        <v>3111382.7537010172</v>
      </c>
      <c r="AB283" s="199">
        <f t="shared" si="156"/>
        <v>3.4570919485566858</v>
      </c>
      <c r="AC283" s="217">
        <f t="shared" si="157"/>
        <v>2013972.2601593281</v>
      </c>
      <c r="AD283" s="199">
        <f t="shared" si="158"/>
        <v>2.0139722601593282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59"/>
        <v>1508673.3243564349</v>
      </c>
      <c r="Q284" s="196">
        <f t="shared" si="162"/>
        <v>452245.00582936016</v>
      </c>
      <c r="R284" s="196">
        <f t="shared" si="163"/>
        <v>1143362.3831183896</v>
      </c>
      <c r="S284" s="196">
        <f t="shared" si="160"/>
        <v>-803918.86593846732</v>
      </c>
      <c r="T284" s="196">
        <f t="shared" si="161"/>
        <v>-299730.83799297875</v>
      </c>
      <c r="U284" s="214">
        <f t="shared" si="150"/>
        <v>0.77736633986511916</v>
      </c>
      <c r="V284" s="224"/>
      <c r="W284" s="196">
        <f t="shared" si="151"/>
        <v>-1103649.7039314462</v>
      </c>
      <c r="X284" s="199">
        <f t="shared" si="152"/>
        <v>2.4029687119270564</v>
      </c>
      <c r="Y284" s="196">
        <f t="shared" si="153"/>
        <v>2153699.2148431586</v>
      </c>
      <c r="Z284" s="196">
        <f t="shared" si="154"/>
        <v>1050049.5109117124</v>
      </c>
      <c r="AA284" s="201">
        <f t="shared" si="155"/>
        <v>3104280.7133041844</v>
      </c>
      <c r="AB284" s="199">
        <f t="shared" si="156"/>
        <v>3.4492007925602048</v>
      </c>
      <c r="AC284" s="217">
        <f t="shared" si="157"/>
        <v>2000631.0093727382</v>
      </c>
      <c r="AD284" s="199">
        <f t="shared" si="158"/>
        <v>2.0006310093727384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59"/>
        <v>1485623.7908910883</v>
      </c>
      <c r="Q285" s="196">
        <f t="shared" si="162"/>
        <v>432500.57468021597</v>
      </c>
      <c r="R285" s="196">
        <f t="shared" si="163"/>
        <v>1145744.3880832198</v>
      </c>
      <c r="S285" s="196">
        <f t="shared" si="160"/>
        <v>-808935.19454654423</v>
      </c>
      <c r="T285" s="196">
        <f t="shared" si="161"/>
        <v>-300979.71648461616</v>
      </c>
      <c r="U285" s="214">
        <f t="shared" si="150"/>
        <v>0.76720810493195579</v>
      </c>
      <c r="V285" s="224"/>
      <c r="W285" s="196">
        <f t="shared" si="151"/>
        <v>-1109914.9110311605</v>
      </c>
      <c r="X285" s="199">
        <f t="shared" si="152"/>
        <v>2.3707836995627436</v>
      </c>
      <c r="Y285" s="196">
        <f t="shared" si="153"/>
        <v>2139851.2661836524</v>
      </c>
      <c r="Z285" s="196">
        <f t="shared" si="154"/>
        <v>1029936.3551524921</v>
      </c>
      <c r="AA285" s="201">
        <f t="shared" si="155"/>
        <v>3063868.7536545238</v>
      </c>
      <c r="AB285" s="199">
        <f t="shared" si="156"/>
        <v>3.404298615171693</v>
      </c>
      <c r="AC285" s="217">
        <f t="shared" si="157"/>
        <v>1953953.8426233637</v>
      </c>
      <c r="AD285" s="199">
        <f t="shared" si="158"/>
        <v>1.9539538426233638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59"/>
        <v>1331691.0463366329</v>
      </c>
      <c r="Q286" s="196">
        <f t="shared" si="162"/>
        <v>342345.30024093355</v>
      </c>
      <c r="R286" s="196">
        <f t="shared" si="163"/>
        <v>1148131.3555583933</v>
      </c>
      <c r="S286" s="196">
        <f t="shared" si="160"/>
        <v>-813972.42452382145</v>
      </c>
      <c r="T286" s="196">
        <f t="shared" si="161"/>
        <v>-302233.79863663542</v>
      </c>
      <c r="U286" s="214">
        <f t="shared" si="150"/>
        <v>0.71447974026929728</v>
      </c>
      <c r="V286" s="224"/>
      <c r="W286" s="196">
        <f t="shared" si="151"/>
        <v>-1116206.2231604569</v>
      </c>
      <c r="X286" s="199">
        <f t="shared" si="152"/>
        <v>2.2216525498967288</v>
      </c>
      <c r="Y286" s="196">
        <f t="shared" si="153"/>
        <v>2034389.8337717005</v>
      </c>
      <c r="Z286" s="196">
        <f t="shared" si="154"/>
        <v>918183.61061124352</v>
      </c>
      <c r="AA286" s="201">
        <f t="shared" si="155"/>
        <v>2822167.7021359596</v>
      </c>
      <c r="AB286" s="199">
        <f t="shared" si="156"/>
        <v>3.1357418912621773</v>
      </c>
      <c r="AC286" s="217">
        <f t="shared" si="157"/>
        <v>1705961.4789755028</v>
      </c>
      <c r="AD286" s="199">
        <f t="shared" si="158"/>
        <v>1.7059614789755029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59"/>
        <v>1279746.5299009893</v>
      </c>
      <c r="Q287" s="196">
        <f t="shared" si="162"/>
        <v>311994.40605096053</v>
      </c>
      <c r="R287" s="196">
        <f t="shared" si="163"/>
        <v>1150523.2958824735</v>
      </c>
      <c r="S287" s="196">
        <f t="shared" si="160"/>
        <v>-819030.64295933733</v>
      </c>
      <c r="T287" s="196">
        <f t="shared" si="161"/>
        <v>-303493.10613095475</v>
      </c>
      <c r="U287" s="214">
        <f t="shared" si="150"/>
        <v>0.69422024322193654</v>
      </c>
      <c r="V287" s="224"/>
      <c r="W287" s="196">
        <f t="shared" si="151"/>
        <v>-1122523.749090292</v>
      </c>
      <c r="X287" s="199">
        <f t="shared" si="152"/>
        <v>2.1650052640338213</v>
      </c>
      <c r="Y287" s="196">
        <f t="shared" si="153"/>
        <v>2000324.9349778672</v>
      </c>
      <c r="Z287" s="196">
        <f t="shared" si="154"/>
        <v>877801.18588757515</v>
      </c>
      <c r="AA287" s="201">
        <f t="shared" si="155"/>
        <v>2742264.2318344233</v>
      </c>
      <c r="AB287" s="199">
        <f t="shared" si="156"/>
        <v>3.0469602575938035</v>
      </c>
      <c r="AC287" s="217">
        <f t="shared" si="157"/>
        <v>1619740.4827441312</v>
      </c>
      <c r="AD287" s="199">
        <f t="shared" si="158"/>
        <v>1.6197404827441313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59"/>
        <v>1315247.5247524746</v>
      </c>
      <c r="Q288" s="196">
        <f t="shared" si="162"/>
        <v>329127.97285145934</v>
      </c>
      <c r="R288" s="196">
        <f t="shared" si="163"/>
        <v>1152920.219415562</v>
      </c>
      <c r="S288" s="196">
        <f t="shared" si="160"/>
        <v>-824109.93730500119</v>
      </c>
      <c r="T288" s="196">
        <f t="shared" si="161"/>
        <v>-304757.66073983372</v>
      </c>
      <c r="U288" s="214">
        <f t="shared" si="150"/>
        <v>0.70550405466539334</v>
      </c>
      <c r="V288" s="224"/>
      <c r="W288" s="196">
        <f t="shared" si="151"/>
        <v>-1128867.598044835</v>
      </c>
      <c r="X288" s="199">
        <f t="shared" si="152"/>
        <v>2.1864103004132898</v>
      </c>
      <c r="Y288" s="196">
        <f t="shared" si="153"/>
        <v>2027476.6779656718</v>
      </c>
      <c r="Z288" s="196">
        <f t="shared" si="154"/>
        <v>898609.07992083696</v>
      </c>
      <c r="AA288" s="201">
        <f t="shared" si="155"/>
        <v>2797295.717019496</v>
      </c>
      <c r="AB288" s="199">
        <f t="shared" si="156"/>
        <v>3.1081063522438845</v>
      </c>
      <c r="AC288" s="217">
        <f t="shared" si="157"/>
        <v>1668428.1189746612</v>
      </c>
      <c r="AD288" s="199">
        <f t="shared" si="158"/>
        <v>1.6684281189746613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59"/>
        <v>1418328.7223762369</v>
      </c>
      <c r="Q289" s="196">
        <f t="shared" si="162"/>
        <v>376122.92737224413</v>
      </c>
      <c r="R289" s="196">
        <f t="shared" si="163"/>
        <v>1155322.1365393444</v>
      </c>
      <c r="S289" s="196">
        <f t="shared" si="160"/>
        <v>-829210.39537710533</v>
      </c>
      <c r="T289" s="196">
        <f t="shared" si="161"/>
        <v>-306027.48432624969</v>
      </c>
      <c r="U289" s="214">
        <f t="shared" si="150"/>
        <v>0.73584441871805628</v>
      </c>
      <c r="V289" s="224"/>
      <c r="W289" s="196">
        <f t="shared" si="151"/>
        <v>-1135237.879703355</v>
      </c>
      <c r="X289" s="199">
        <f t="shared" si="152"/>
        <v>2.2670586534586854</v>
      </c>
      <c r="Y289" s="196">
        <f t="shared" si="153"/>
        <v>2101939.3567411364</v>
      </c>
      <c r="Z289" s="196">
        <f t="shared" si="154"/>
        <v>966701.47703778138</v>
      </c>
      <c r="AA289" s="201">
        <f t="shared" si="155"/>
        <v>2949773.7862878256</v>
      </c>
      <c r="AB289" s="199">
        <f t="shared" si="156"/>
        <v>3.2775264292086952</v>
      </c>
      <c r="AC289" s="217">
        <f t="shared" si="157"/>
        <v>1814535.9065844708</v>
      </c>
      <c r="AD289" s="199">
        <f t="shared" si="158"/>
        <v>1.8145359065844708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59"/>
        <v>1269386.1671287124</v>
      </c>
      <c r="Q290" s="196">
        <f t="shared" si="162"/>
        <v>298858.65083482716</v>
      </c>
      <c r="R290" s="196">
        <f t="shared" si="163"/>
        <v>1157729.057657135</v>
      </c>
      <c r="S290" s="196">
        <f t="shared" si="160"/>
        <v>-834332.10535784322</v>
      </c>
      <c r="T290" s="196">
        <f t="shared" si="161"/>
        <v>-307302.59884427575</v>
      </c>
      <c r="U290" s="214">
        <f t="shared" si="150"/>
        <v>0.6849308005100555</v>
      </c>
      <c r="V290" s="224"/>
      <c r="W290" s="196">
        <f t="shared" si="151"/>
        <v>-1141634.704202119</v>
      </c>
      <c r="X290" s="199">
        <f t="shared" si="152"/>
        <v>2.1259998630491372</v>
      </c>
      <c r="Y290" s="196">
        <f t="shared" si="153"/>
        <v>1999990.2123409482</v>
      </c>
      <c r="Z290" s="196">
        <f t="shared" si="154"/>
        <v>858355.50813882914</v>
      </c>
      <c r="AA290" s="201">
        <f t="shared" si="155"/>
        <v>2725973.8756206743</v>
      </c>
      <c r="AB290" s="199">
        <f t="shared" si="156"/>
        <v>3.0288598618007492</v>
      </c>
      <c r="AC290" s="217">
        <f t="shared" si="157"/>
        <v>1584339.1714185553</v>
      </c>
      <c r="AD290" s="199">
        <f t="shared" si="158"/>
        <v>1.5843391714185553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59"/>
        <v>1208364.3326732668</v>
      </c>
      <c r="Q291" s="196">
        <f t="shared" si="162"/>
        <v>269078.84344673099</v>
      </c>
      <c r="R291" s="196">
        <f t="shared" si="163"/>
        <v>1160140.9931939207</v>
      </c>
      <c r="S291" s="196">
        <f t="shared" si="160"/>
        <v>-839475.15579683415</v>
      </c>
      <c r="T291" s="196">
        <f t="shared" si="161"/>
        <v>-308583.02633946022</v>
      </c>
      <c r="U291" s="214">
        <f t="shared" si="150"/>
        <v>0.66216731199938528</v>
      </c>
      <c r="V291" s="224"/>
      <c r="W291" s="196">
        <f t="shared" si="151"/>
        <v>-1148058.1821362944</v>
      </c>
      <c r="X291" s="199">
        <f t="shared" si="152"/>
        <v>2.0630533911268309</v>
      </c>
      <c r="Y291" s="196">
        <f t="shared" si="153"/>
        <v>1959590.3863374507</v>
      </c>
      <c r="Z291" s="196">
        <f t="shared" si="154"/>
        <v>811532.20420115627</v>
      </c>
      <c r="AA291" s="201">
        <f t="shared" si="155"/>
        <v>2637584.1693139183</v>
      </c>
      <c r="AB291" s="199">
        <f t="shared" si="156"/>
        <v>2.930649077015465</v>
      </c>
      <c r="AC291" s="217">
        <f t="shared" si="157"/>
        <v>1489525.9871776239</v>
      </c>
      <c r="AD291" s="199">
        <f t="shared" si="158"/>
        <v>1.4895259871776239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59"/>
        <v>1231271.225346534</v>
      </c>
      <c r="Q292" s="196">
        <f t="shared" si="162"/>
        <v>276585.00094002025</v>
      </c>
      <c r="R292" s="196">
        <f t="shared" si="163"/>
        <v>1162557.9535964082</v>
      </c>
      <c r="S292" s="196">
        <f t="shared" si="160"/>
        <v>-844639.63561265427</v>
      </c>
      <c r="T292" s="196">
        <f t="shared" si="161"/>
        <v>-309868.78894920798</v>
      </c>
      <c r="U292" s="214">
        <f t="shared" si="150"/>
        <v>0.66822638999946526</v>
      </c>
      <c r="V292" s="224"/>
      <c r="W292" s="196">
        <f t="shared" si="151"/>
        <v>-1154508.4245618624</v>
      </c>
      <c r="X292" s="199">
        <f t="shared" si="152"/>
        <v>2.0734618544264012</v>
      </c>
      <c r="Y292" s="196">
        <f t="shared" si="153"/>
        <v>1977945.4931951256</v>
      </c>
      <c r="Z292" s="196">
        <f t="shared" si="154"/>
        <v>823437.06863326335</v>
      </c>
      <c r="AA292" s="201">
        <f t="shared" si="155"/>
        <v>2670414.1798829623</v>
      </c>
      <c r="AB292" s="199">
        <f t="shared" si="156"/>
        <v>2.9671268665366246</v>
      </c>
      <c r="AC292" s="217">
        <f t="shared" si="157"/>
        <v>1515905.7553210999</v>
      </c>
      <c r="AD292" s="199">
        <f t="shared" si="158"/>
        <v>1.5159057553210999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21" t="s">
        <v>382</v>
      </c>
      <c r="B293" s="222">
        <v>293.69000199999999</v>
      </c>
      <c r="C293" s="223">
        <v>296.88000499999998</v>
      </c>
      <c r="D293" s="223">
        <v>259.73001099999999</v>
      </c>
      <c r="E293" s="223">
        <v>266.27999899999998</v>
      </c>
      <c r="F293" s="223">
        <v>263.82122800000002</v>
      </c>
      <c r="G293" s="223">
        <v>1057037700</v>
      </c>
      <c r="H293" s="226" t="s">
        <v>382</v>
      </c>
      <c r="I293" s="223">
        <v>42.970001000000003</v>
      </c>
      <c r="J293" s="223">
        <v>43.720001000000003</v>
      </c>
      <c r="K293" s="223">
        <v>33.380001</v>
      </c>
      <c r="L293" s="223">
        <v>35.040000999999997</v>
      </c>
      <c r="M293" s="223">
        <v>34.80471</v>
      </c>
      <c r="N293" s="223">
        <v>98713400</v>
      </c>
      <c r="O293" s="223"/>
      <c r="P293" s="196">
        <f t="shared" si="159"/>
        <v>1234360.4483168309</v>
      </c>
      <c r="Q293" s="196">
        <f t="shared" si="162"/>
        <v>272342.39124714141</v>
      </c>
      <c r="R293" s="196">
        <f t="shared" si="163"/>
        <v>1164979.9493330675</v>
      </c>
      <c r="S293" s="196">
        <f t="shared" si="160"/>
        <v>-849825.63409437356</v>
      </c>
      <c r="T293" s="196">
        <f t="shared" si="161"/>
        <v>-311159.90890316298</v>
      </c>
      <c r="U293" s="214">
        <f t="shared" si="150"/>
        <v>0.66588939308381112</v>
      </c>
      <c r="V293" s="199">
        <f>(E293-B282)/B282</f>
        <v>-0.33271518103641695</v>
      </c>
      <c r="W293" s="196">
        <f t="shared" si="151"/>
        <v>-1160985.5429975365</v>
      </c>
      <c r="X293" s="199">
        <f t="shared" si="152"/>
        <v>2.0666410638112396</v>
      </c>
      <c r="Y293" s="196">
        <f t="shared" si="153"/>
        <v>1982433.0651815264</v>
      </c>
      <c r="Z293" s="196">
        <f t="shared" si="154"/>
        <v>821447.52218398987</v>
      </c>
      <c r="AA293" s="201">
        <f t="shared" si="155"/>
        <v>2671682.7888970398</v>
      </c>
      <c r="AB293" s="199">
        <f t="shared" si="156"/>
        <v>2.9685364321078223</v>
      </c>
      <c r="AC293" s="217">
        <f t="shared" si="157"/>
        <v>1510697.2458995034</v>
      </c>
      <c r="AD293" s="199">
        <f t="shared" si="158"/>
        <v>1.5106972458995034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159"/>
        <v>1237259.3869306922</v>
      </c>
      <c r="Q294" s="196">
        <f>(Q293+$S$3)*K294/K293</f>
        <v>292692.685383523</v>
      </c>
      <c r="R294" s="196">
        <f>R293*(1+($S$5)/2/12)-$S$3</f>
        <v>1147406.9908941782</v>
      </c>
      <c r="S294" s="196">
        <f t="shared" si="160"/>
        <v>-855033.24090310012</v>
      </c>
      <c r="T294" s="196">
        <f t="shared" si="161"/>
        <v>-312456.40852359281</v>
      </c>
      <c r="U294" s="214">
        <f t="shared" si="150"/>
        <v>0.68076216699660197</v>
      </c>
      <c r="V294" s="224"/>
      <c r="W294" s="196">
        <f t="shared" si="151"/>
        <v>-1167489.6494266929</v>
      </c>
      <c r="X294" s="199">
        <f t="shared" si="152"/>
        <v>2.0425589031953164</v>
      </c>
      <c r="Y294" s="196">
        <f t="shared" si="153"/>
        <v>1967592.2821098955</v>
      </c>
      <c r="Z294" s="196">
        <f t="shared" si="154"/>
        <v>800102.63268320239</v>
      </c>
      <c r="AA294" s="201">
        <f t="shared" si="155"/>
        <v>2677359.0632083938</v>
      </c>
      <c r="AB294" s="199">
        <f t="shared" si="156"/>
        <v>2.9748434035648819</v>
      </c>
      <c r="AC294" s="217">
        <f t="shared" si="157"/>
        <v>1509869.4137817009</v>
      </c>
      <c r="AD294" s="199">
        <f t="shared" si="158"/>
        <v>1.5098694137817008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159"/>
        <v>1378455.3885148505</v>
      </c>
      <c r="Q295" s="196">
        <f t="shared" ref="Q295:Q305" si="164">Q294*K295/K294</f>
        <v>356888.91810761217</v>
      </c>
      <c r="R295" s="196">
        <f t="shared" ref="R295:R305" si="165">R294*(1+$S$5/2/12)</f>
        <v>1149797.4221252077</v>
      </c>
      <c r="S295" s="196">
        <f t="shared" si="160"/>
        <v>-860262.54607352964</v>
      </c>
      <c r="T295" s="196">
        <f t="shared" si="161"/>
        <v>-313758.31022577442</v>
      </c>
      <c r="U295" s="214">
        <f t="shared" si="150"/>
        <v>0.72517519811348508</v>
      </c>
      <c r="V295" s="224"/>
      <c r="W295" s="196">
        <f t="shared" si="151"/>
        <v>-1174020.8562993039</v>
      </c>
      <c r="X295" s="199">
        <f t="shared" si="152"/>
        <v>2.153499060152563</v>
      </c>
      <c r="Y295" s="196">
        <f t="shared" si="153"/>
        <v>2068724.2972005946</v>
      </c>
      <c r="Z295" s="196">
        <f t="shared" si="154"/>
        <v>894703.44090129051</v>
      </c>
      <c r="AA295" s="201">
        <f t="shared" si="155"/>
        <v>2885141.7287476705</v>
      </c>
      <c r="AB295" s="199">
        <f t="shared" si="156"/>
        <v>3.2057130319418561</v>
      </c>
      <c r="AC295" s="217">
        <f t="shared" si="157"/>
        <v>1711120.8724483666</v>
      </c>
      <c r="AD295" s="199">
        <f t="shared" si="158"/>
        <v>1.7111208724483666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59"/>
        <v>1355358.4253465338</v>
      </c>
      <c r="Q296" s="196">
        <f t="shared" si="164"/>
        <v>343664.34013056534</v>
      </c>
      <c r="R296" s="196">
        <f t="shared" si="165"/>
        <v>1152192.833421302</v>
      </c>
      <c r="S296" s="196">
        <f t="shared" si="160"/>
        <v>-865513.64001550258</v>
      </c>
      <c r="T296" s="196">
        <f t="shared" si="161"/>
        <v>-315065.63651838183</v>
      </c>
      <c r="U296" s="214">
        <f t="shared" si="150"/>
        <v>0.71642674317469346</v>
      </c>
      <c r="V296" s="224"/>
      <c r="W296" s="196">
        <f t="shared" si="151"/>
        <v>-1180579.2765338845</v>
      </c>
      <c r="X296" s="199">
        <f t="shared" si="152"/>
        <v>2.1240007415087514</v>
      </c>
      <c r="Y296" s="196">
        <f t="shared" si="153"/>
        <v>2054856.0178270233</v>
      </c>
      <c r="Z296" s="196">
        <f t="shared" si="154"/>
        <v>874276.74129313906</v>
      </c>
      <c r="AA296" s="201">
        <f t="shared" si="155"/>
        <v>2851215.598898401</v>
      </c>
      <c r="AB296" s="199">
        <f t="shared" si="156"/>
        <v>3.1680173321093346</v>
      </c>
      <c r="AC296" s="217">
        <f t="shared" si="157"/>
        <v>1670636.3223645168</v>
      </c>
      <c r="AD296" s="199">
        <f t="shared" si="158"/>
        <v>1.6706363223645169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59"/>
        <v>1472744.6257425733</v>
      </c>
      <c r="Q297" s="196">
        <f t="shared" si="164"/>
        <v>402693.31176903087</v>
      </c>
      <c r="R297" s="196">
        <f t="shared" si="165"/>
        <v>1154593.2351575964</v>
      </c>
      <c r="S297" s="196">
        <f t="shared" si="160"/>
        <v>-870786.61351556715</v>
      </c>
      <c r="T297" s="196">
        <f t="shared" si="161"/>
        <v>-316378.41000387509</v>
      </c>
      <c r="U297" s="214">
        <f t="shared" si="150"/>
        <v>0.7518507630645247</v>
      </c>
      <c r="V297" s="224"/>
      <c r="W297" s="196">
        <f t="shared" si="151"/>
        <v>-1187165.0235194422</v>
      </c>
      <c r="X297" s="199">
        <f t="shared" si="152"/>
        <v>2.2131193295361955</v>
      </c>
      <c r="Y297" s="196">
        <f t="shared" si="153"/>
        <v>2139330.7437710939</v>
      </c>
      <c r="Z297" s="196">
        <f t="shared" si="154"/>
        <v>952165.72025165171</v>
      </c>
      <c r="AA297" s="201">
        <f t="shared" si="155"/>
        <v>3030031.1726692007</v>
      </c>
      <c r="AB297" s="199">
        <f t="shared" si="156"/>
        <v>3.3667013029657786</v>
      </c>
      <c r="AC297" s="217">
        <f t="shared" si="157"/>
        <v>1842866.1491497585</v>
      </c>
      <c r="AD297" s="199">
        <f t="shared" si="158"/>
        <v>1.8428661491497584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59"/>
        <v>1497599.9762376228</v>
      </c>
      <c r="Q298" s="196">
        <f t="shared" si="164"/>
        <v>415217.26644127344</v>
      </c>
      <c r="R298" s="196">
        <f t="shared" si="165"/>
        <v>1156998.6377308415</v>
      </c>
      <c r="S298" s="196">
        <f t="shared" si="160"/>
        <v>-876081.55773854861</v>
      </c>
      <c r="T298" s="196">
        <f t="shared" si="161"/>
        <v>-317696.65337889123</v>
      </c>
      <c r="U298" s="214">
        <f t="shared" si="150"/>
        <v>0.75836291159241753</v>
      </c>
      <c r="V298" s="224"/>
      <c r="W298" s="196">
        <f t="shared" si="151"/>
        <v>-1193778.2111174399</v>
      </c>
      <c r="X298" s="199">
        <f t="shared" si="152"/>
        <v>2.2236949788885987</v>
      </c>
      <c r="Y298" s="196">
        <f t="shared" si="153"/>
        <v>2159038.6755879438</v>
      </c>
      <c r="Z298" s="196">
        <f t="shared" si="154"/>
        <v>965260.46447050385</v>
      </c>
      <c r="AA298" s="201">
        <f t="shared" si="155"/>
        <v>3069815.880409738</v>
      </c>
      <c r="AB298" s="199">
        <f t="shared" si="156"/>
        <v>3.410906533788598</v>
      </c>
      <c r="AC298" s="217">
        <f t="shared" si="157"/>
        <v>1876037.6692922981</v>
      </c>
      <c r="AD298" s="199">
        <f t="shared" si="158"/>
        <v>1.8760376692922982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59"/>
        <v>1647493.0883168306</v>
      </c>
      <c r="Q299" s="196">
        <f t="shared" si="164"/>
        <v>498768.69308263634</v>
      </c>
      <c r="R299" s="196">
        <f t="shared" si="165"/>
        <v>1159409.0515594475</v>
      </c>
      <c r="S299" s="196">
        <f t="shared" si="160"/>
        <v>-881398.56422912586</v>
      </c>
      <c r="T299" s="196">
        <f t="shared" si="161"/>
        <v>-319020.38943463663</v>
      </c>
      <c r="U299" s="214">
        <f t="shared" si="150"/>
        <v>0.80014938211937148</v>
      </c>
      <c r="V299" s="224"/>
      <c r="W299" s="196">
        <f t="shared" si="151"/>
        <v>-1200418.9536637624</v>
      </c>
      <c r="X299" s="199">
        <f t="shared" si="152"/>
        <v>2.33826876134321</v>
      </c>
      <c r="Y299" s="196">
        <f t="shared" si="153"/>
        <v>2266277.8513188511</v>
      </c>
      <c r="Z299" s="196">
        <f t="shared" si="154"/>
        <v>1065858.8976550887</v>
      </c>
      <c r="AA299" s="201">
        <f t="shared" si="155"/>
        <v>3305670.8329589143</v>
      </c>
      <c r="AB299" s="199">
        <f t="shared" si="156"/>
        <v>3.6729675921765716</v>
      </c>
      <c r="AC299" s="217">
        <f t="shared" si="157"/>
        <v>2105251.8792951517</v>
      </c>
      <c r="AD299" s="199">
        <f t="shared" si="158"/>
        <v>2.1052518792951518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59"/>
        <v>1727097.0487128701</v>
      </c>
      <c r="Q300" s="196">
        <f t="shared" si="164"/>
        <v>544748.24694926117</v>
      </c>
      <c r="R300" s="196">
        <f t="shared" si="165"/>
        <v>1161824.4870835298</v>
      </c>
      <c r="S300" s="196">
        <f t="shared" si="160"/>
        <v>-886737.72491341387</v>
      </c>
      <c r="T300" s="196">
        <f t="shared" si="161"/>
        <v>-320349.64105728094</v>
      </c>
      <c r="U300" s="214">
        <f t="shared" si="150"/>
        <v>0.82028666727502342</v>
      </c>
      <c r="V300" s="224"/>
      <c r="W300" s="196">
        <f t="shared" si="151"/>
        <v>-1207087.3659706949</v>
      </c>
      <c r="X300" s="199">
        <f t="shared" si="152"/>
        <v>2.3932994555644584</v>
      </c>
      <c r="Y300" s="196">
        <f t="shared" si="153"/>
        <v>2324319.4416991975</v>
      </c>
      <c r="Z300" s="196">
        <f t="shared" si="154"/>
        <v>1117232.0757285026</v>
      </c>
      <c r="AA300" s="201">
        <f t="shared" si="155"/>
        <v>3433669.7827456612</v>
      </c>
      <c r="AB300" s="199">
        <f t="shared" si="156"/>
        <v>3.8151886474951793</v>
      </c>
      <c r="AC300" s="217">
        <f t="shared" si="157"/>
        <v>2226582.4167749668</v>
      </c>
      <c r="AD300" s="199">
        <f t="shared" si="158"/>
        <v>2.2265824167749666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59"/>
        <v>1685750.4522772264</v>
      </c>
      <c r="Q301" s="196">
        <f t="shared" si="164"/>
        <v>513569.71290653886</v>
      </c>
      <c r="R301" s="196">
        <f t="shared" si="165"/>
        <v>1164244.954764954</v>
      </c>
      <c r="S301" s="196">
        <f t="shared" si="160"/>
        <v>-892099.13210055302</v>
      </c>
      <c r="T301" s="196">
        <f t="shared" si="161"/>
        <v>-321684.43122835294</v>
      </c>
      <c r="U301" s="214">
        <f t="shared" si="150"/>
        <v>0.80655191183920494</v>
      </c>
      <c r="V301" s="224"/>
      <c r="W301" s="196">
        <f t="shared" si="151"/>
        <v>-1213783.563328906</v>
      </c>
      <c r="X301" s="199">
        <f t="shared" si="152"/>
        <v>2.3480260345805166</v>
      </c>
      <c r="Y301" s="196">
        <f t="shared" si="153"/>
        <v>2297700.4731684141</v>
      </c>
      <c r="Z301" s="196">
        <f t="shared" si="154"/>
        <v>1083916.9098395081</v>
      </c>
      <c r="AA301" s="201">
        <f t="shared" si="155"/>
        <v>3363565.1199487196</v>
      </c>
      <c r="AB301" s="199">
        <f t="shared" si="156"/>
        <v>3.7372945777207995</v>
      </c>
      <c r="AC301" s="217">
        <f t="shared" si="157"/>
        <v>2149781.5566198137</v>
      </c>
      <c r="AD301" s="199">
        <f t="shared" si="158"/>
        <v>2.1497815566198137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59"/>
        <v>1669829.6316831671</v>
      </c>
      <c r="Q302" s="196">
        <f t="shared" si="164"/>
        <v>500082.36834765191</v>
      </c>
      <c r="R302" s="196">
        <f t="shared" si="165"/>
        <v>1166670.4650873812</v>
      </c>
      <c r="S302" s="196">
        <f t="shared" si="160"/>
        <v>-897482.87848430523</v>
      </c>
      <c r="T302" s="196">
        <f t="shared" si="161"/>
        <v>-323024.78302513773</v>
      </c>
      <c r="U302" s="214">
        <f t="shared" si="150"/>
        <v>0.8002183060935929</v>
      </c>
      <c r="V302" s="224"/>
      <c r="W302" s="196">
        <f t="shared" si="151"/>
        <v>-1220507.6615094431</v>
      </c>
      <c r="X302" s="199">
        <f t="shared" si="152"/>
        <v>2.3240330120194024</v>
      </c>
      <c r="Y302" s="196">
        <f t="shared" si="153"/>
        <v>2288884.3886621026</v>
      </c>
      <c r="Z302" s="196">
        <f t="shared" si="154"/>
        <v>1068376.7271526596</v>
      </c>
      <c r="AA302" s="201">
        <f t="shared" si="155"/>
        <v>3336582.4651182001</v>
      </c>
      <c r="AB302" s="199">
        <f t="shared" si="156"/>
        <v>3.7073138501313334</v>
      </c>
      <c r="AC302" s="217">
        <f t="shared" si="157"/>
        <v>2116074.803608757</v>
      </c>
      <c r="AD302" s="199">
        <f t="shared" si="158"/>
        <v>2.1160748036087571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59"/>
        <v>1627009.9295049494</v>
      </c>
      <c r="Q303" s="196">
        <f t="shared" si="164"/>
        <v>470480.31994183664</v>
      </c>
      <c r="R303" s="196">
        <f t="shared" si="165"/>
        <v>1169101.0285563134</v>
      </c>
      <c r="S303" s="196">
        <f t="shared" si="160"/>
        <v>-902889.05714465643</v>
      </c>
      <c r="T303" s="196">
        <f t="shared" si="161"/>
        <v>-324370.71962107578</v>
      </c>
      <c r="U303" s="214">
        <f t="shared" si="150"/>
        <v>0.78613158208101541</v>
      </c>
      <c r="V303" s="224"/>
      <c r="W303" s="196">
        <f t="shared" si="151"/>
        <v>-1227259.7767657321</v>
      </c>
      <c r="X303" s="199">
        <f t="shared" si="152"/>
        <v>2.2783366741066136</v>
      </c>
      <c r="Y303" s="196">
        <f t="shared" si="153"/>
        <v>2261243.9380675256</v>
      </c>
      <c r="Z303" s="196">
        <f t="shared" si="154"/>
        <v>1033984.1613017935</v>
      </c>
      <c r="AA303" s="201">
        <f t="shared" si="155"/>
        <v>3266591.2780030994</v>
      </c>
      <c r="AB303" s="199">
        <f t="shared" si="156"/>
        <v>3.6295458644478882</v>
      </c>
      <c r="AC303" s="217">
        <f t="shared" si="157"/>
        <v>2039331.5012373673</v>
      </c>
      <c r="AD303" s="199">
        <f t="shared" si="158"/>
        <v>2.0393315012373674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59"/>
        <v>1671065.3227722764</v>
      </c>
      <c r="Q304" s="196">
        <f t="shared" si="164"/>
        <v>496053.69238591986</v>
      </c>
      <c r="R304" s="196">
        <f t="shared" si="165"/>
        <v>1171536.6556991392</v>
      </c>
      <c r="S304" s="196">
        <f t="shared" si="160"/>
        <v>-908317.76154942578</v>
      </c>
      <c r="T304" s="196">
        <f t="shared" si="161"/>
        <v>-325722.26428616361</v>
      </c>
      <c r="U304" s="214">
        <f t="shared" si="150"/>
        <v>0.79767815854464519</v>
      </c>
      <c r="V304" s="224"/>
      <c r="W304" s="196">
        <f t="shared" si="151"/>
        <v>-1234040.0258355895</v>
      </c>
      <c r="X304" s="199">
        <f t="shared" si="152"/>
        <v>2.3034925277619269</v>
      </c>
      <c r="Y304" s="196">
        <f t="shared" si="153"/>
        <v>2294420.9154117666</v>
      </c>
      <c r="Z304" s="196">
        <f t="shared" si="154"/>
        <v>1060380.8895761771</v>
      </c>
      <c r="AA304" s="201">
        <f t="shared" si="155"/>
        <v>3338655.6708573354</v>
      </c>
      <c r="AB304" s="199">
        <f t="shared" si="156"/>
        <v>3.709617412063706</v>
      </c>
      <c r="AC304" s="217">
        <f t="shared" si="157"/>
        <v>2104615.6450217459</v>
      </c>
      <c r="AD304" s="199">
        <f t="shared" si="158"/>
        <v>2.1046156450217461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21" t="s">
        <v>394</v>
      </c>
      <c r="B305" s="222">
        <v>387.75</v>
      </c>
      <c r="C305" s="223">
        <v>412.92001299999998</v>
      </c>
      <c r="D305" s="223">
        <v>382.66000400000001</v>
      </c>
      <c r="E305" s="223">
        <v>409.51998900000001</v>
      </c>
      <c r="F305" s="223">
        <v>408.48876999999999</v>
      </c>
      <c r="G305" s="223">
        <v>867235900</v>
      </c>
      <c r="H305" s="226" t="s">
        <v>394</v>
      </c>
      <c r="I305" s="223">
        <v>68.300003000000004</v>
      </c>
      <c r="J305" s="223">
        <v>77.290001000000004</v>
      </c>
      <c r="K305" s="223">
        <v>66.489998</v>
      </c>
      <c r="L305" s="223">
        <v>76</v>
      </c>
      <c r="M305" s="223">
        <v>75.922081000000006</v>
      </c>
      <c r="N305" s="223">
        <v>66720600</v>
      </c>
      <c r="O305" s="223"/>
      <c r="P305" s="196">
        <f t="shared" si="159"/>
        <v>1818582.1972277218</v>
      </c>
      <c r="Q305" s="196">
        <f t="shared" si="164"/>
        <v>582320.08469195815</v>
      </c>
      <c r="R305" s="196">
        <f t="shared" si="165"/>
        <v>1173977.3570651792</v>
      </c>
      <c r="S305" s="196">
        <f t="shared" si="160"/>
        <v>-913769.08555588161</v>
      </c>
      <c r="T305" s="196">
        <f t="shared" si="161"/>
        <v>-327079.44038735598</v>
      </c>
      <c r="U305" s="214">
        <f t="shared" si="150"/>
        <v>0.83449589017737369</v>
      </c>
      <c r="V305" s="199">
        <f>(E305-B294)/B294</f>
        <v>0.52436254660776216</v>
      </c>
      <c r="W305" s="196">
        <f t="shared" si="151"/>
        <v>-1240848.5259432376</v>
      </c>
      <c r="X305" s="199">
        <f t="shared" si="152"/>
        <v>2.4117041618904218</v>
      </c>
      <c r="Y305" s="196">
        <f t="shared" si="153"/>
        <v>2400025.8008419769</v>
      </c>
      <c r="Z305" s="196">
        <f t="shared" si="154"/>
        <v>1159177.2748987391</v>
      </c>
      <c r="AA305" s="201">
        <f t="shared" si="155"/>
        <v>3574879.638984859</v>
      </c>
      <c r="AB305" s="199">
        <f t="shared" si="156"/>
        <v>3.9720884877609546</v>
      </c>
      <c r="AC305" s="217">
        <f t="shared" si="157"/>
        <v>2334031.1130416212</v>
      </c>
      <c r="AD305" s="199">
        <f t="shared" si="158"/>
        <v>2.3340311130416214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159"/>
        <v>1878843.5453465334</v>
      </c>
      <c r="Q306" s="196">
        <f>(Q294+(Q305-Q294)*(1-$Q$3))*K306/K305</f>
        <v>465471.5255451955</v>
      </c>
      <c r="R306" s="196">
        <f>R305*(1+($S$5/2/12))+(Q305-Q294)*($Q$3)</f>
        <v>1321236.8428799494</v>
      </c>
      <c r="S306" s="196">
        <f t="shared" si="160"/>
        <v>-919243.1234123644</v>
      </c>
      <c r="T306" s="196">
        <f t="shared" si="161"/>
        <v>-328442.27138896997</v>
      </c>
      <c r="U306" s="214">
        <f t="shared" si="150"/>
        <v>0.76653848111669154</v>
      </c>
      <c r="V306" s="224"/>
      <c r="W306" s="196">
        <f t="shared" si="151"/>
        <v>-1247685.3948013345</v>
      </c>
      <c r="X306" s="199">
        <f t="shared" si="152"/>
        <v>2.5648135351748853</v>
      </c>
      <c r="Y306" s="196">
        <f t="shared" si="153"/>
        <v>2583577.8509073248</v>
      </c>
      <c r="Z306" s="196">
        <f t="shared" si="154"/>
        <v>1335892.4561059903</v>
      </c>
      <c r="AA306" s="201">
        <f t="shared" si="155"/>
        <v>3665551.9137716787</v>
      </c>
      <c r="AB306" s="199">
        <f t="shared" si="156"/>
        <v>4.0728354597463099</v>
      </c>
      <c r="AC306" s="217">
        <f t="shared" si="157"/>
        <v>2417866.5189703447</v>
      </c>
      <c r="AD306" s="199">
        <f t="shared" si="158"/>
        <v>2.4178665189703445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159"/>
        <v>1939722.7437623751</v>
      </c>
      <c r="Q307" s="196">
        <f>Q306*K307/K306</f>
        <v>495180.36823367042</v>
      </c>
      <c r="R307" s="196">
        <f>R306*(1+$S$5/2/12)</f>
        <v>1323989.4196359494</v>
      </c>
      <c r="S307" s="196">
        <f t="shared" si="160"/>
        <v>-924739.96975991584</v>
      </c>
      <c r="T307" s="196">
        <f t="shared" si="161"/>
        <v>-329810.78085309069</v>
      </c>
      <c r="U307" s="214">
        <f t="shared" si="150"/>
        <v>0.77950711694265018</v>
      </c>
      <c r="V307" s="224"/>
      <c r="W307" s="196">
        <f t="shared" si="151"/>
        <v>-1254550.7506130065</v>
      </c>
      <c r="X307" s="199">
        <f t="shared" si="152"/>
        <v>2.6014987132274952</v>
      </c>
      <c r="Y307" s="196">
        <f t="shared" si="153"/>
        <v>2628835.7634841739</v>
      </c>
      <c r="Z307" s="196">
        <f t="shared" si="154"/>
        <v>1374285.0128711672</v>
      </c>
      <c r="AA307" s="201">
        <f t="shared" si="155"/>
        <v>3758892.531631995</v>
      </c>
      <c r="AB307" s="199">
        <f t="shared" si="156"/>
        <v>4.1765472573688829</v>
      </c>
      <c r="AC307" s="217">
        <f t="shared" si="157"/>
        <v>2504341.7810189882</v>
      </c>
      <c r="AD307" s="199">
        <f t="shared" si="158"/>
        <v>2.5043417810189883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5"/>
      <c r="X308" s="234"/>
      <c r="Y308" s="235"/>
      <c r="Z308" s="235"/>
      <c r="AA308" s="236"/>
      <c r="AB308" s="234"/>
      <c r="AC308" s="237"/>
      <c r="AD308" s="238"/>
      <c r="AE308" s="239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2"/>
      <c r="X309" s="241"/>
      <c r="Y309" s="242"/>
      <c r="Z309" s="242"/>
      <c r="AA309" s="243"/>
      <c r="AB309" s="241"/>
      <c r="AC309" s="244"/>
      <c r="AD309" s="245"/>
      <c r="AE309" s="239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2"/>
      <c r="X310" s="241"/>
      <c r="Y310" s="242"/>
      <c r="Z310" s="242"/>
      <c r="AA310" s="243"/>
      <c r="AB310" s="241"/>
      <c r="AC310" s="244"/>
      <c r="AD310" s="245"/>
      <c r="AE310" s="239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2"/>
      <c r="X311" s="241"/>
      <c r="Y311" s="242"/>
      <c r="Z311" s="242"/>
      <c r="AA311" s="243"/>
      <c r="AB311" s="241"/>
      <c r="AC311" s="244"/>
      <c r="AD311" s="245"/>
      <c r="AE311" s="239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2"/>
      <c r="X312" s="241"/>
      <c r="Y312" s="242"/>
      <c r="Z312" s="242"/>
      <c r="AA312" s="243"/>
      <c r="AB312" s="241"/>
      <c r="AC312" s="244"/>
      <c r="AD312" s="245"/>
      <c r="AE312" s="239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2"/>
      <c r="X313" s="241"/>
      <c r="Y313" s="242"/>
      <c r="Z313" s="242"/>
      <c r="AA313" s="243"/>
      <c r="AB313" s="241"/>
      <c r="AC313" s="244"/>
      <c r="AD313" s="245"/>
      <c r="AE313" s="239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2"/>
      <c r="X314" s="241"/>
      <c r="Y314" s="242"/>
      <c r="Z314" s="242"/>
      <c r="AA314" s="243"/>
      <c r="AB314" s="241"/>
      <c r="AC314" s="244"/>
      <c r="AD314" s="245"/>
      <c r="AE314" s="239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2"/>
      <c r="X315" s="241"/>
      <c r="Y315" s="242"/>
      <c r="Z315" s="242"/>
      <c r="AA315" s="243"/>
      <c r="AB315" s="241"/>
      <c r="AC315" s="244"/>
      <c r="AD315" s="245"/>
      <c r="AE315" s="239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2"/>
      <c r="X316" s="241"/>
      <c r="Y316" s="242"/>
      <c r="Z316" s="242"/>
      <c r="AA316" s="243"/>
      <c r="AB316" s="241"/>
      <c r="AC316" s="244"/>
      <c r="AD316" s="245"/>
      <c r="AE316" s="239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2"/>
      <c r="X317" s="241"/>
      <c r="Y317" s="242"/>
      <c r="Z317" s="242"/>
      <c r="AA317" s="243"/>
      <c r="AB317" s="241"/>
      <c r="AC317" s="244"/>
      <c r="AD317" s="245"/>
      <c r="AE317" s="239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2"/>
      <c r="X318" s="241"/>
      <c r="Y318" s="242"/>
      <c r="Z318" s="242"/>
      <c r="AA318" s="243"/>
      <c r="AB318" s="241"/>
      <c r="AC318" s="244"/>
      <c r="AD318" s="245"/>
      <c r="AE318" s="239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2"/>
      <c r="X319" s="241"/>
      <c r="Y319" s="242"/>
      <c r="Z319" s="242"/>
      <c r="AA319" s="243"/>
      <c r="AB319" s="241"/>
      <c r="AC319" s="244"/>
      <c r="AD319" s="245"/>
      <c r="AE319" s="239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2"/>
      <c r="X320" s="241"/>
      <c r="Y320" s="242"/>
      <c r="Z320" s="242"/>
      <c r="AA320" s="243"/>
      <c r="AB320" s="241"/>
      <c r="AC320" s="244"/>
      <c r="AD320" s="245"/>
      <c r="AE320" s="239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2"/>
      <c r="X321" s="241"/>
      <c r="Y321" s="242"/>
      <c r="Z321" s="242"/>
      <c r="AA321" s="243"/>
      <c r="AB321" s="241"/>
      <c r="AC321" s="244"/>
      <c r="AD321" s="245"/>
      <c r="AE321" s="239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2"/>
      <c r="X322" s="241"/>
      <c r="Y322" s="242"/>
      <c r="Z322" s="242"/>
      <c r="AA322" s="243"/>
      <c r="AB322" s="241"/>
      <c r="AC322" s="244"/>
      <c r="AD322" s="245"/>
      <c r="AE322" s="239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2"/>
      <c r="X323" s="241"/>
      <c r="Y323" s="242"/>
      <c r="Z323" s="242"/>
      <c r="AA323" s="243"/>
      <c r="AB323" s="241"/>
      <c r="AC323" s="244"/>
      <c r="AD323" s="245"/>
      <c r="AE323" s="239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2"/>
      <c r="X324" s="241"/>
      <c r="Y324" s="242"/>
      <c r="Z324" s="242"/>
      <c r="AA324" s="243"/>
      <c r="AB324" s="241"/>
      <c r="AC324" s="244"/>
      <c r="AD324" s="245"/>
      <c r="AE324" s="239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2"/>
      <c r="X325" s="241"/>
      <c r="Y325" s="242"/>
      <c r="Z325" s="242"/>
      <c r="AA325" s="243"/>
      <c r="AB325" s="241"/>
      <c r="AC325" s="244"/>
      <c r="AD325" s="245"/>
      <c r="AE325" s="239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2"/>
      <c r="X326" s="241"/>
      <c r="Y326" s="242"/>
      <c r="Z326" s="242"/>
      <c r="AA326" s="243"/>
      <c r="AB326" s="241"/>
      <c r="AC326" s="244"/>
      <c r="AD326" s="245"/>
      <c r="AE326" s="239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2"/>
      <c r="X327" s="241"/>
      <c r="Y327" s="242"/>
      <c r="Z327" s="242"/>
      <c r="AA327" s="243"/>
      <c r="AB327" s="241"/>
      <c r="AC327" s="244"/>
      <c r="AD327" s="245"/>
      <c r="AE327" s="239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2"/>
      <c r="X328" s="241"/>
      <c r="Y328" s="242"/>
      <c r="Z328" s="242"/>
      <c r="AA328" s="243"/>
      <c r="AB328" s="241"/>
      <c r="AC328" s="244"/>
      <c r="AD328" s="245"/>
      <c r="AE328" s="239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2"/>
      <c r="X329" s="241"/>
      <c r="Y329" s="242"/>
      <c r="Z329" s="242"/>
      <c r="AA329" s="243"/>
      <c r="AB329" s="241"/>
      <c r="AC329" s="244"/>
      <c r="AD329" s="245"/>
      <c r="AE329" s="239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2"/>
      <c r="X330" s="241"/>
      <c r="Y330" s="242"/>
      <c r="Z330" s="242"/>
      <c r="AA330" s="243"/>
      <c r="AB330" s="241"/>
      <c r="AC330" s="244"/>
      <c r="AD330" s="245"/>
      <c r="AE330" s="239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2"/>
      <c r="X331" s="241"/>
      <c r="Y331" s="242"/>
      <c r="Z331" s="242"/>
      <c r="AA331" s="243"/>
      <c r="AB331" s="241"/>
      <c r="AC331" s="244"/>
      <c r="AD331" s="245"/>
      <c r="AE331" s="239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2"/>
      <c r="X332" s="241"/>
      <c r="Y332" s="242"/>
      <c r="Z332" s="242"/>
      <c r="AA332" s="243"/>
      <c r="AB332" s="241"/>
      <c r="AC332" s="244"/>
      <c r="AD332" s="245"/>
      <c r="AE332" s="239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2"/>
      <c r="X333" s="241"/>
      <c r="Y333" s="242"/>
      <c r="Z333" s="242"/>
      <c r="AA333" s="243"/>
      <c r="AB333" s="241"/>
      <c r="AC333" s="244"/>
      <c r="AD333" s="245"/>
      <c r="AE333" s="239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2"/>
      <c r="X334" s="241"/>
      <c r="Y334" s="242"/>
      <c r="Z334" s="242"/>
      <c r="AA334" s="243"/>
      <c r="AB334" s="241"/>
      <c r="AC334" s="244"/>
      <c r="AD334" s="245"/>
      <c r="AE334" s="239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2"/>
      <c r="X335" s="241"/>
      <c r="Y335" s="242"/>
      <c r="Z335" s="242"/>
      <c r="AA335" s="243"/>
      <c r="AB335" s="241"/>
      <c r="AC335" s="244"/>
      <c r="AD335" s="245"/>
      <c r="AE335" s="239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2"/>
      <c r="X336" s="241"/>
      <c r="Y336" s="242"/>
      <c r="Z336" s="242"/>
      <c r="AA336" s="243"/>
      <c r="AB336" s="241"/>
      <c r="AC336" s="244"/>
      <c r="AD336" s="245"/>
      <c r="AE336" s="239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2"/>
      <c r="X337" s="241"/>
      <c r="Y337" s="242"/>
      <c r="Z337" s="242"/>
      <c r="AA337" s="243"/>
      <c r="AB337" s="241"/>
      <c r="AC337" s="244"/>
      <c r="AD337" s="245"/>
      <c r="AE337" s="239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2"/>
      <c r="X338" s="241"/>
      <c r="Y338" s="242"/>
      <c r="Z338" s="242"/>
      <c r="AA338" s="243"/>
      <c r="AB338" s="241"/>
      <c r="AC338" s="244"/>
      <c r="AD338" s="245"/>
      <c r="AE338" s="239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2"/>
      <c r="X339" s="241"/>
      <c r="Y339" s="242"/>
      <c r="Z339" s="242"/>
      <c r="AA339" s="243"/>
      <c r="AB339" s="241"/>
      <c r="AC339" s="244"/>
      <c r="AD339" s="245"/>
      <c r="AE339" s="239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2"/>
      <c r="X340" s="241"/>
      <c r="Y340" s="242"/>
      <c r="Z340" s="242"/>
      <c r="AA340" s="243"/>
      <c r="AB340" s="241"/>
      <c r="AC340" s="244"/>
      <c r="AD340" s="245"/>
      <c r="AE340" s="239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2"/>
      <c r="X341" s="241"/>
      <c r="Y341" s="242"/>
      <c r="Z341" s="242"/>
      <c r="AA341" s="243"/>
      <c r="AB341" s="241"/>
      <c r="AC341" s="244"/>
      <c r="AD341" s="245"/>
      <c r="AE341" s="239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2"/>
      <c r="X342" s="241"/>
      <c r="Y342" s="242"/>
      <c r="Z342" s="242"/>
      <c r="AA342" s="243"/>
      <c r="AB342" s="241"/>
      <c r="AC342" s="244"/>
      <c r="AD342" s="245"/>
      <c r="AE342" s="239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2"/>
      <c r="X343" s="241"/>
      <c r="Y343" s="242"/>
      <c r="Z343" s="242"/>
      <c r="AA343" s="243"/>
      <c r="AB343" s="241"/>
      <c r="AC343" s="244"/>
      <c r="AD343" s="245"/>
      <c r="AE343" s="239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2"/>
      <c r="X344" s="241"/>
      <c r="Y344" s="242"/>
      <c r="Z344" s="242"/>
      <c r="AA344" s="243"/>
      <c r="AB344" s="241"/>
      <c r="AC344" s="244"/>
      <c r="AD344" s="245"/>
      <c r="AE344" s="239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2"/>
      <c r="X345" s="241"/>
      <c r="Y345" s="242"/>
      <c r="Z345" s="242"/>
      <c r="AA345" s="243"/>
      <c r="AB345" s="241"/>
      <c r="AC345" s="244"/>
      <c r="AD345" s="245"/>
      <c r="AE345" s="239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2"/>
      <c r="X346" s="241"/>
      <c r="Y346" s="242"/>
      <c r="Z346" s="242"/>
      <c r="AA346" s="243"/>
      <c r="AB346" s="241"/>
      <c r="AC346" s="244"/>
      <c r="AD346" s="245"/>
      <c r="AE346" s="239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2"/>
      <c r="X347" s="241"/>
      <c r="Y347" s="242"/>
      <c r="Z347" s="242"/>
      <c r="AA347" s="243"/>
      <c r="AB347" s="241"/>
      <c r="AC347" s="244"/>
      <c r="AD347" s="245"/>
      <c r="AE347" s="239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2"/>
      <c r="X348" s="241"/>
      <c r="Y348" s="242"/>
      <c r="Z348" s="242"/>
      <c r="AA348" s="243"/>
      <c r="AB348" s="241"/>
      <c r="AC348" s="244"/>
      <c r="AD348" s="245"/>
      <c r="AE348" s="239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2"/>
      <c r="X349" s="241"/>
      <c r="Y349" s="242"/>
      <c r="Z349" s="242"/>
      <c r="AA349" s="243"/>
      <c r="AB349" s="241"/>
      <c r="AC349" s="244"/>
      <c r="AD349" s="245"/>
      <c r="AE349" s="239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2"/>
      <c r="X350" s="241"/>
      <c r="Y350" s="242"/>
      <c r="Z350" s="242"/>
      <c r="AA350" s="243"/>
      <c r="AB350" s="241"/>
      <c r="AC350" s="244"/>
      <c r="AD350" s="245"/>
      <c r="AE350" s="239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2"/>
      <c r="X351" s="241"/>
      <c r="Y351" s="242"/>
      <c r="Z351" s="242"/>
      <c r="AA351" s="243"/>
      <c r="AB351" s="241"/>
      <c r="AC351" s="244"/>
      <c r="AD351" s="245"/>
      <c r="AE351" s="239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2"/>
      <c r="X352" s="241"/>
      <c r="Y352" s="242"/>
      <c r="Z352" s="242"/>
      <c r="AA352" s="243"/>
      <c r="AB352" s="241"/>
      <c r="AC352" s="244"/>
      <c r="AD352" s="245"/>
      <c r="AE352" s="239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2"/>
      <c r="X353" s="241"/>
      <c r="Y353" s="242"/>
      <c r="Z353" s="242"/>
      <c r="AA353" s="243"/>
      <c r="AB353" s="241"/>
      <c r="AC353" s="244"/>
      <c r="AD353" s="245"/>
      <c r="AE353" s="239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2"/>
      <c r="X354" s="241"/>
      <c r="Y354" s="242"/>
      <c r="Z354" s="242"/>
      <c r="AA354" s="243"/>
      <c r="AB354" s="241"/>
      <c r="AC354" s="244"/>
      <c r="AD354" s="245"/>
      <c r="AE354" s="239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2"/>
      <c r="X355" s="241"/>
      <c r="Y355" s="242"/>
      <c r="Z355" s="242"/>
      <c r="AA355" s="243"/>
      <c r="AB355" s="241"/>
      <c r="AC355" s="244"/>
      <c r="AD355" s="245"/>
      <c r="AE355" s="239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2"/>
      <c r="X356" s="241"/>
      <c r="Y356" s="242"/>
      <c r="Z356" s="242"/>
      <c r="AA356" s="243"/>
      <c r="AB356" s="241"/>
      <c r="AC356" s="244"/>
      <c r="AD356" s="245"/>
      <c r="AE356" s="239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2"/>
      <c r="X357" s="241"/>
      <c r="Y357" s="242"/>
      <c r="Z357" s="242"/>
      <c r="AA357" s="243"/>
      <c r="AB357" s="241"/>
      <c r="AC357" s="244"/>
      <c r="AD357" s="245"/>
      <c r="AE357" s="239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2"/>
      <c r="X358" s="241"/>
      <c r="Y358" s="242"/>
      <c r="Z358" s="242"/>
      <c r="AA358" s="243"/>
      <c r="AB358" s="241"/>
      <c r="AC358" s="244"/>
      <c r="AD358" s="245"/>
      <c r="AE358" s="239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2"/>
      <c r="X359" s="241"/>
      <c r="Y359" s="242"/>
      <c r="Z359" s="242"/>
      <c r="AA359" s="243"/>
      <c r="AB359" s="241"/>
      <c r="AC359" s="244"/>
      <c r="AD359" s="245"/>
      <c r="AE359" s="239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2"/>
      <c r="X360" s="241"/>
      <c r="Y360" s="242"/>
      <c r="Z360" s="242"/>
      <c r="AA360" s="243"/>
      <c r="AB360" s="241"/>
      <c r="AC360" s="244"/>
      <c r="AD360" s="245"/>
      <c r="AE360" s="239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2"/>
      <c r="X361" s="241"/>
      <c r="Y361" s="242"/>
      <c r="Z361" s="242"/>
      <c r="AA361" s="243"/>
      <c r="AB361" s="241"/>
      <c r="AC361" s="244"/>
      <c r="AD361" s="245"/>
      <c r="AE361" s="239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2"/>
      <c r="X362" s="241"/>
      <c r="Y362" s="242"/>
      <c r="Z362" s="242"/>
      <c r="AA362" s="243"/>
      <c r="AB362" s="241"/>
      <c r="AC362" s="244"/>
      <c r="AD362" s="245"/>
      <c r="AE362" s="239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2"/>
      <c r="X363" s="241"/>
      <c r="Y363" s="242"/>
      <c r="Z363" s="242"/>
      <c r="AA363" s="243"/>
      <c r="AB363" s="241"/>
      <c r="AC363" s="244"/>
      <c r="AD363" s="245"/>
      <c r="AE363" s="239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2"/>
      <c r="X364" s="241"/>
      <c r="Y364" s="242"/>
      <c r="Z364" s="242"/>
      <c r="AA364" s="243"/>
      <c r="AB364" s="241"/>
      <c r="AC364" s="244"/>
      <c r="AD364" s="245"/>
      <c r="AE364" s="239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2"/>
      <c r="X365" s="241"/>
      <c r="Y365" s="242"/>
      <c r="Z365" s="242"/>
      <c r="AA365" s="243"/>
      <c r="AB365" s="241"/>
      <c r="AC365" s="244"/>
      <c r="AD365" s="245"/>
      <c r="AE365" s="239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2"/>
      <c r="X366" s="241"/>
      <c r="Y366" s="242"/>
      <c r="Z366" s="242"/>
      <c r="AA366" s="243"/>
      <c r="AB366" s="241"/>
      <c r="AC366" s="244"/>
      <c r="AD366" s="245"/>
      <c r="AE366" s="239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2"/>
      <c r="X367" s="241"/>
      <c r="Y367" s="242"/>
      <c r="Z367" s="242"/>
      <c r="AA367" s="243"/>
      <c r="AB367" s="241"/>
      <c r="AC367" s="244"/>
      <c r="AD367" s="245"/>
      <c r="AE367" s="239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2"/>
      <c r="X368" s="241"/>
      <c r="Y368" s="242"/>
      <c r="Z368" s="242"/>
      <c r="AA368" s="243"/>
      <c r="AB368" s="241"/>
      <c r="AC368" s="244"/>
      <c r="AD368" s="245"/>
      <c r="AE368" s="239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2"/>
      <c r="X369" s="241"/>
      <c r="Y369" s="242"/>
      <c r="Z369" s="242"/>
      <c r="AA369" s="243"/>
      <c r="AB369" s="241"/>
      <c r="AC369" s="244"/>
      <c r="AD369" s="245"/>
      <c r="AE369" s="239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2"/>
      <c r="X370" s="241"/>
      <c r="Y370" s="242"/>
      <c r="Z370" s="242"/>
      <c r="AA370" s="243"/>
      <c r="AB370" s="241"/>
      <c r="AC370" s="244"/>
      <c r="AD370" s="245"/>
      <c r="AE370" s="239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2"/>
      <c r="X371" s="241"/>
      <c r="Y371" s="242"/>
      <c r="Z371" s="242"/>
      <c r="AA371" s="243"/>
      <c r="AB371" s="241"/>
      <c r="AC371" s="244"/>
      <c r="AD371" s="245"/>
      <c r="AE371" s="239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2"/>
      <c r="X372" s="241"/>
      <c r="Y372" s="242"/>
      <c r="Z372" s="242"/>
      <c r="AA372" s="243"/>
      <c r="AB372" s="241"/>
      <c r="AC372" s="244"/>
      <c r="AD372" s="245"/>
      <c r="AE372" s="239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2"/>
      <c r="X373" s="241"/>
      <c r="Y373" s="242"/>
      <c r="Z373" s="242"/>
      <c r="AA373" s="243"/>
      <c r="AB373" s="241"/>
      <c r="AC373" s="244"/>
      <c r="AD373" s="245"/>
      <c r="AE373" s="239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2"/>
      <c r="X374" s="241"/>
      <c r="Y374" s="242"/>
      <c r="Z374" s="242"/>
      <c r="AA374" s="243"/>
      <c r="AB374" s="241"/>
      <c r="AC374" s="244"/>
      <c r="AD374" s="245"/>
      <c r="AE374" s="239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2"/>
      <c r="X375" s="241"/>
      <c r="Y375" s="242"/>
      <c r="Z375" s="242"/>
      <c r="AA375" s="243"/>
      <c r="AB375" s="241"/>
      <c r="AC375" s="244"/>
      <c r="AD375" s="245"/>
      <c r="AE375" s="239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2"/>
      <c r="X376" s="241"/>
      <c r="Y376" s="242"/>
      <c r="Z376" s="242"/>
      <c r="AA376" s="243"/>
      <c r="AB376" s="241"/>
      <c r="AC376" s="244"/>
      <c r="AD376" s="245"/>
      <c r="AE376" s="239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2"/>
      <c r="X377" s="241"/>
      <c r="Y377" s="242"/>
      <c r="Z377" s="242"/>
      <c r="AA377" s="243"/>
      <c r="AB377" s="241"/>
      <c r="AC377" s="244"/>
      <c r="AD377" s="245"/>
      <c r="AE377" s="239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2"/>
      <c r="X378" s="241"/>
      <c r="Y378" s="242"/>
      <c r="Z378" s="242"/>
      <c r="AA378" s="243"/>
      <c r="AB378" s="241"/>
      <c r="AC378" s="244"/>
      <c r="AD378" s="245"/>
      <c r="AE378" s="239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2"/>
      <c r="X379" s="241"/>
      <c r="Y379" s="242"/>
      <c r="Z379" s="242"/>
      <c r="AA379" s="243"/>
      <c r="AB379" s="241"/>
      <c r="AC379" s="244"/>
      <c r="AD379" s="245"/>
      <c r="AE379" s="239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2"/>
      <c r="X380" s="241"/>
      <c r="Y380" s="242"/>
      <c r="Z380" s="242"/>
      <c r="AA380" s="243"/>
      <c r="AB380" s="241"/>
      <c r="AC380" s="244"/>
      <c r="AD380" s="245"/>
      <c r="AE380" s="239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2"/>
      <c r="X381" s="241"/>
      <c r="Y381" s="242"/>
      <c r="Z381" s="242"/>
      <c r="AA381" s="243"/>
      <c r="AB381" s="241"/>
      <c r="AC381" s="244"/>
      <c r="AD381" s="245"/>
      <c r="AE381" s="239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2"/>
      <c r="X382" s="241"/>
      <c r="Y382" s="242"/>
      <c r="Z382" s="242"/>
      <c r="AA382" s="243"/>
      <c r="AB382" s="241"/>
      <c r="AC382" s="244"/>
      <c r="AD382" s="245"/>
      <c r="AE382" s="239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2"/>
      <c r="X383" s="241"/>
      <c r="Y383" s="242"/>
      <c r="Z383" s="242"/>
      <c r="AA383" s="243"/>
      <c r="AB383" s="241"/>
      <c r="AC383" s="244"/>
      <c r="AD383" s="245"/>
      <c r="AE383" s="239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2"/>
      <c r="X384" s="241"/>
      <c r="Y384" s="242"/>
      <c r="Z384" s="242"/>
      <c r="AA384" s="243"/>
      <c r="AB384" s="241"/>
      <c r="AC384" s="244"/>
      <c r="AD384" s="245"/>
      <c r="AE384" s="239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2"/>
      <c r="X385" s="241"/>
      <c r="Y385" s="242"/>
      <c r="Z385" s="242"/>
      <c r="AA385" s="243"/>
      <c r="AB385" s="241"/>
      <c r="AC385" s="244"/>
      <c r="AD385" s="245"/>
      <c r="AE385" s="239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2"/>
      <c r="X386" s="241"/>
      <c r="Y386" s="242"/>
      <c r="Z386" s="242"/>
      <c r="AA386" s="243"/>
      <c r="AB386" s="241"/>
      <c r="AC386" s="244"/>
      <c r="AD386" s="245"/>
      <c r="AE386" s="239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2"/>
      <c r="X387" s="241"/>
      <c r="Y387" s="242"/>
      <c r="Z387" s="242"/>
      <c r="AA387" s="243"/>
      <c r="AB387" s="241"/>
      <c r="AC387" s="244"/>
      <c r="AD387" s="245"/>
      <c r="AE387" s="239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2"/>
      <c r="X388" s="241"/>
      <c r="Y388" s="242"/>
      <c r="Z388" s="242"/>
      <c r="AA388" s="243"/>
      <c r="AB388" s="241"/>
      <c r="AC388" s="244"/>
      <c r="AD388" s="245"/>
      <c r="AE388" s="239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2"/>
      <c r="X389" s="241"/>
      <c r="Y389" s="242"/>
      <c r="Z389" s="242"/>
      <c r="AA389" s="243"/>
      <c r="AB389" s="241"/>
      <c r="AC389" s="244"/>
      <c r="AD389" s="245"/>
      <c r="AE389" s="239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2"/>
      <c r="X390" s="241"/>
      <c r="Y390" s="242"/>
      <c r="Z390" s="242"/>
      <c r="AA390" s="243"/>
      <c r="AB390" s="241"/>
      <c r="AC390" s="244"/>
      <c r="AD390" s="245"/>
      <c r="AE390" s="239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2"/>
      <c r="X391" s="241"/>
      <c r="Y391" s="242"/>
      <c r="Z391" s="242"/>
      <c r="AA391" s="243"/>
      <c r="AB391" s="241"/>
      <c r="AC391" s="244"/>
      <c r="AD391" s="245"/>
      <c r="AE391" s="239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2"/>
      <c r="X392" s="241"/>
      <c r="Y392" s="242"/>
      <c r="Z392" s="242"/>
      <c r="AA392" s="243"/>
      <c r="AB392" s="241"/>
      <c r="AC392" s="244"/>
      <c r="AD392" s="245"/>
      <c r="AE392" s="239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2"/>
      <c r="X393" s="241"/>
      <c r="Y393" s="242"/>
      <c r="Z393" s="242"/>
      <c r="AA393" s="243"/>
      <c r="AB393" s="241"/>
      <c r="AC393" s="244"/>
      <c r="AD393" s="245"/>
      <c r="AE393" s="239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2"/>
      <c r="X394" s="241"/>
      <c r="Y394" s="242"/>
      <c r="Z394" s="242"/>
      <c r="AA394" s="243"/>
      <c r="AB394" s="241"/>
      <c r="AC394" s="244"/>
      <c r="AD394" s="245"/>
      <c r="AE394" s="239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2"/>
      <c r="X395" s="241"/>
      <c r="Y395" s="242"/>
      <c r="Z395" s="242"/>
      <c r="AA395" s="243"/>
      <c r="AB395" s="241"/>
      <c r="AC395" s="244"/>
      <c r="AD395" s="245"/>
      <c r="AE395" s="239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2"/>
      <c r="X396" s="241"/>
      <c r="Y396" s="242"/>
      <c r="Z396" s="242"/>
      <c r="AA396" s="243"/>
      <c r="AB396" s="241"/>
      <c r="AC396" s="244"/>
      <c r="AD396" s="245"/>
      <c r="AE396" s="239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2"/>
      <c r="X397" s="241"/>
      <c r="Y397" s="242"/>
      <c r="Z397" s="242"/>
      <c r="AA397" s="243"/>
      <c r="AB397" s="241"/>
      <c r="AC397" s="244"/>
      <c r="AD397" s="245"/>
      <c r="AE397" s="239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2"/>
      <c r="X398" s="241"/>
      <c r="Y398" s="242"/>
      <c r="Z398" s="242"/>
      <c r="AA398" s="243"/>
      <c r="AB398" s="241"/>
      <c r="AC398" s="244"/>
      <c r="AD398" s="245"/>
      <c r="AE398" s="239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2"/>
      <c r="X399" s="241"/>
      <c r="Y399" s="242"/>
      <c r="Z399" s="242"/>
      <c r="AA399" s="243"/>
      <c r="AB399" s="241"/>
      <c r="AC399" s="244"/>
      <c r="AD399" s="245"/>
      <c r="AE399" s="239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2"/>
      <c r="X400" s="241"/>
      <c r="Y400" s="242"/>
      <c r="Z400" s="242"/>
      <c r="AA400" s="243"/>
      <c r="AB400" s="241"/>
      <c r="AC400" s="244"/>
      <c r="AD400" s="245"/>
      <c r="AE400" s="239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2"/>
      <c r="X401" s="241"/>
      <c r="Y401" s="242"/>
      <c r="Z401" s="242"/>
      <c r="AA401" s="243"/>
      <c r="AB401" s="241"/>
      <c r="AC401" s="244"/>
      <c r="AD401" s="245"/>
      <c r="AE401" s="239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2"/>
      <c r="X402" s="241"/>
      <c r="Y402" s="242"/>
      <c r="Z402" s="242"/>
      <c r="AA402" s="243"/>
      <c r="AB402" s="241"/>
      <c r="AC402" s="244"/>
      <c r="AD402" s="245"/>
      <c r="AE402" s="239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2"/>
      <c r="X403" s="241"/>
      <c r="Y403" s="242"/>
      <c r="Z403" s="242"/>
      <c r="AA403" s="243"/>
      <c r="AB403" s="241"/>
      <c r="AC403" s="244"/>
      <c r="AD403" s="245"/>
      <c r="AE403" s="239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2"/>
      <c r="X404" s="241"/>
      <c r="Y404" s="242"/>
      <c r="Z404" s="242"/>
      <c r="AA404" s="243"/>
      <c r="AB404" s="241"/>
      <c r="AC404" s="244"/>
      <c r="AD404" s="245"/>
      <c r="AE404" s="239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2"/>
      <c r="X405" s="241"/>
      <c r="Y405" s="242"/>
      <c r="Z405" s="242"/>
      <c r="AA405" s="243"/>
      <c r="AB405" s="241"/>
      <c r="AC405" s="244"/>
      <c r="AD405" s="245"/>
      <c r="AE405" s="239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2"/>
      <c r="X406" s="241"/>
      <c r="Y406" s="242"/>
      <c r="Z406" s="242"/>
      <c r="AA406" s="243"/>
      <c r="AB406" s="241"/>
      <c r="AC406" s="244"/>
      <c r="AD406" s="245"/>
      <c r="AE406" s="239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2"/>
      <c r="X407" s="241"/>
      <c r="Y407" s="242"/>
      <c r="Z407" s="242"/>
      <c r="AA407" s="243"/>
      <c r="AB407" s="241"/>
      <c r="AC407" s="244"/>
      <c r="AD407" s="245"/>
      <c r="AE407" s="239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2"/>
      <c r="X408" s="241"/>
      <c r="Y408" s="242"/>
      <c r="Z408" s="242"/>
      <c r="AA408" s="243"/>
      <c r="AB408" s="241"/>
      <c r="AC408" s="244"/>
      <c r="AD408" s="245"/>
      <c r="AE408" s="239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2"/>
      <c r="X409" s="241"/>
      <c r="Y409" s="242"/>
      <c r="Z409" s="242"/>
      <c r="AA409" s="243"/>
      <c r="AB409" s="241"/>
      <c r="AC409" s="244"/>
      <c r="AD409" s="245"/>
      <c r="AE409" s="239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2"/>
      <c r="X410" s="241"/>
      <c r="Y410" s="242"/>
      <c r="Z410" s="242"/>
      <c r="AA410" s="243"/>
      <c r="AB410" s="241"/>
      <c r="AC410" s="244"/>
      <c r="AD410" s="245"/>
      <c r="AE410" s="239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2"/>
      <c r="X411" s="241"/>
      <c r="Y411" s="242"/>
      <c r="Z411" s="242"/>
      <c r="AA411" s="243"/>
      <c r="AB411" s="241"/>
      <c r="AC411" s="244"/>
      <c r="AD411" s="245"/>
      <c r="AE411" s="239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2"/>
      <c r="X412" s="241"/>
      <c r="Y412" s="242"/>
      <c r="Z412" s="242"/>
      <c r="AA412" s="243"/>
      <c r="AB412" s="241"/>
      <c r="AC412" s="244"/>
      <c r="AD412" s="245"/>
      <c r="AE412" s="239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2"/>
      <c r="X413" s="241"/>
      <c r="Y413" s="242"/>
      <c r="Z413" s="242"/>
      <c r="AA413" s="243"/>
      <c r="AB413" s="241"/>
      <c r="AC413" s="244"/>
      <c r="AD413" s="245"/>
      <c r="AE413" s="239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2"/>
      <c r="X414" s="241"/>
      <c r="Y414" s="242"/>
      <c r="Z414" s="242"/>
      <c r="AA414" s="243"/>
      <c r="AB414" s="241"/>
      <c r="AC414" s="244"/>
      <c r="AD414" s="245"/>
      <c r="AE414" s="239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2"/>
      <c r="X415" s="241"/>
      <c r="Y415" s="242"/>
      <c r="Z415" s="242"/>
      <c r="AA415" s="243"/>
      <c r="AB415" s="241"/>
      <c r="AC415" s="244"/>
      <c r="AD415" s="245"/>
      <c r="AE415" s="239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2"/>
      <c r="X416" s="241"/>
      <c r="Y416" s="242"/>
      <c r="Z416" s="242"/>
      <c r="AA416" s="243"/>
      <c r="AB416" s="241"/>
      <c r="AC416" s="244"/>
      <c r="AD416" s="245"/>
      <c r="AE416" s="239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2"/>
      <c r="X417" s="241"/>
      <c r="Y417" s="242"/>
      <c r="Z417" s="242"/>
      <c r="AA417" s="243"/>
      <c r="AB417" s="241"/>
      <c r="AC417" s="244"/>
      <c r="AD417" s="245"/>
      <c r="AE417" s="239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2"/>
      <c r="X418" s="241"/>
      <c r="Y418" s="242"/>
      <c r="Z418" s="242"/>
      <c r="AA418" s="243"/>
      <c r="AB418" s="241"/>
      <c r="AC418" s="244"/>
      <c r="AD418" s="245"/>
      <c r="AE418" s="239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2"/>
      <c r="X419" s="241"/>
      <c r="Y419" s="242"/>
      <c r="Z419" s="242"/>
      <c r="AA419" s="243"/>
      <c r="AB419" s="241"/>
      <c r="AC419" s="244"/>
      <c r="AD419" s="245"/>
      <c r="AE419" s="239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2"/>
      <c r="X420" s="241"/>
      <c r="Y420" s="242"/>
      <c r="Z420" s="242"/>
      <c r="AA420" s="243"/>
      <c r="AB420" s="241"/>
      <c r="AC420" s="244"/>
      <c r="AD420" s="245"/>
      <c r="AE420" s="239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2"/>
      <c r="X421" s="241"/>
      <c r="Y421" s="242"/>
      <c r="Z421" s="242"/>
      <c r="AA421" s="243"/>
      <c r="AB421" s="241"/>
      <c r="AC421" s="244"/>
      <c r="AD421" s="245"/>
      <c r="AE421" s="239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2"/>
      <c r="X422" s="241"/>
      <c r="Y422" s="242"/>
      <c r="Z422" s="242"/>
      <c r="AA422" s="243"/>
      <c r="AB422" s="241"/>
      <c r="AC422" s="244"/>
      <c r="AD422" s="245"/>
      <c r="AE422" s="239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2"/>
      <c r="X423" s="241"/>
      <c r="Y423" s="242"/>
      <c r="Z423" s="242"/>
      <c r="AA423" s="243"/>
      <c r="AB423" s="241"/>
      <c r="AC423" s="244"/>
      <c r="AD423" s="245"/>
      <c r="AE423" s="239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2"/>
      <c r="X424" s="241"/>
      <c r="Y424" s="242"/>
      <c r="Z424" s="242"/>
      <c r="AA424" s="243"/>
      <c r="AB424" s="241"/>
      <c r="AC424" s="244"/>
      <c r="AD424" s="245"/>
      <c r="AE424" s="239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2"/>
      <c r="X425" s="241"/>
      <c r="Y425" s="242"/>
      <c r="Z425" s="242"/>
      <c r="AA425" s="243"/>
      <c r="AB425" s="241"/>
      <c r="AC425" s="244"/>
      <c r="AD425" s="245"/>
      <c r="AE425" s="239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2"/>
      <c r="X426" s="241"/>
      <c r="Y426" s="242"/>
      <c r="Z426" s="242"/>
      <c r="AA426" s="243"/>
      <c r="AB426" s="241"/>
      <c r="AC426" s="244"/>
      <c r="AD426" s="245"/>
      <c r="AE426" s="239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2"/>
      <c r="X427" s="241"/>
      <c r="Y427" s="242"/>
      <c r="Z427" s="242"/>
      <c r="AA427" s="243"/>
      <c r="AB427" s="241"/>
      <c r="AC427" s="244"/>
      <c r="AD427" s="245"/>
      <c r="AE427" s="239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2"/>
      <c r="X428" s="241"/>
      <c r="Y428" s="242"/>
      <c r="Z428" s="242"/>
      <c r="AA428" s="243"/>
      <c r="AB428" s="241"/>
      <c r="AC428" s="244"/>
      <c r="AD428" s="245"/>
      <c r="AE428" s="239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2"/>
      <c r="X429" s="241"/>
      <c r="Y429" s="242"/>
      <c r="Z429" s="242"/>
      <c r="AA429" s="243"/>
      <c r="AB429" s="241"/>
      <c r="AC429" s="244"/>
      <c r="AD429" s="245"/>
      <c r="AE429" s="239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2"/>
      <c r="X430" s="241"/>
      <c r="Y430" s="242"/>
      <c r="Z430" s="242"/>
      <c r="AA430" s="243"/>
      <c r="AB430" s="241"/>
      <c r="AC430" s="244"/>
      <c r="AD430" s="245"/>
      <c r="AE430" s="239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2"/>
      <c r="X431" s="241"/>
      <c r="Y431" s="242"/>
      <c r="Z431" s="242"/>
      <c r="AA431" s="243"/>
      <c r="AB431" s="241"/>
      <c r="AC431" s="244"/>
      <c r="AD431" s="245"/>
      <c r="AE431" s="239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2"/>
      <c r="X432" s="241"/>
      <c r="Y432" s="242"/>
      <c r="Z432" s="242"/>
      <c r="AA432" s="243"/>
      <c r="AB432" s="241"/>
      <c r="AC432" s="244"/>
      <c r="AD432" s="245"/>
      <c r="AE432" s="239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2"/>
      <c r="X433" s="241"/>
      <c r="Y433" s="242"/>
      <c r="Z433" s="242"/>
      <c r="AA433" s="243"/>
      <c r="AB433" s="241"/>
      <c r="AC433" s="244"/>
      <c r="AD433" s="245"/>
      <c r="AE433" s="239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2"/>
      <c r="X434" s="241"/>
      <c r="Y434" s="242"/>
      <c r="Z434" s="242"/>
      <c r="AA434" s="243"/>
      <c r="AB434" s="241"/>
      <c r="AC434" s="244"/>
      <c r="AD434" s="245"/>
      <c r="AE434" s="239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2"/>
      <c r="X435" s="241"/>
      <c r="Y435" s="242"/>
      <c r="Z435" s="242"/>
      <c r="AA435" s="243"/>
      <c r="AB435" s="241"/>
      <c r="AC435" s="244"/>
      <c r="AD435" s="245"/>
      <c r="AE435" s="239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2"/>
      <c r="X436" s="241"/>
      <c r="Y436" s="242"/>
      <c r="Z436" s="242"/>
      <c r="AA436" s="243"/>
      <c r="AB436" s="241"/>
      <c r="AC436" s="244"/>
      <c r="AD436" s="245"/>
      <c r="AE436" s="239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2"/>
      <c r="X437" s="241"/>
      <c r="Y437" s="242"/>
      <c r="Z437" s="242"/>
      <c r="AA437" s="243"/>
      <c r="AB437" s="241"/>
      <c r="AC437" s="244"/>
      <c r="AD437" s="245"/>
      <c r="AE437" s="239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2"/>
      <c r="X438" s="241"/>
      <c r="Y438" s="242"/>
      <c r="Z438" s="242"/>
      <c r="AA438" s="243"/>
      <c r="AB438" s="241"/>
      <c r="AC438" s="244"/>
      <c r="AD438" s="245"/>
      <c r="AE438" s="239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2"/>
      <c r="X439" s="241"/>
      <c r="Y439" s="242"/>
      <c r="Z439" s="242"/>
      <c r="AA439" s="243"/>
      <c r="AB439" s="241"/>
      <c r="AC439" s="244"/>
      <c r="AD439" s="245"/>
      <c r="AE439" s="239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2"/>
      <c r="X440" s="241"/>
      <c r="Y440" s="242"/>
      <c r="Z440" s="242"/>
      <c r="AA440" s="243"/>
      <c r="AB440" s="241"/>
      <c r="AC440" s="244"/>
      <c r="AD440" s="245"/>
      <c r="AE440" s="239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2"/>
      <c r="X441" s="241"/>
      <c r="Y441" s="242"/>
      <c r="Z441" s="242"/>
      <c r="AA441" s="243"/>
      <c r="AB441" s="241"/>
      <c r="AC441" s="244"/>
      <c r="AD441" s="245"/>
      <c r="AE441" s="239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2"/>
      <c r="X442" s="241"/>
      <c r="Y442" s="242"/>
      <c r="Z442" s="242"/>
      <c r="AA442" s="243"/>
      <c r="AB442" s="241"/>
      <c r="AC442" s="244"/>
      <c r="AD442" s="245"/>
      <c r="AE442" s="239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2"/>
      <c r="X443" s="241"/>
      <c r="Y443" s="242"/>
      <c r="Z443" s="242"/>
      <c r="AA443" s="243"/>
      <c r="AB443" s="241"/>
      <c r="AC443" s="244"/>
      <c r="AD443" s="245"/>
      <c r="AE443" s="239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2"/>
      <c r="X444" s="241"/>
      <c r="Y444" s="242"/>
      <c r="Z444" s="242"/>
      <c r="AA444" s="243"/>
      <c r="AB444" s="241"/>
      <c r="AC444" s="244"/>
      <c r="AD444" s="245"/>
      <c r="AE444" s="239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2"/>
      <c r="X445" s="241"/>
      <c r="Y445" s="242"/>
      <c r="Z445" s="242"/>
      <c r="AA445" s="243"/>
      <c r="AB445" s="241"/>
      <c r="AC445" s="244"/>
      <c r="AD445" s="245"/>
      <c r="AE445" s="239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2"/>
      <c r="X446" s="241"/>
      <c r="Y446" s="242"/>
      <c r="Z446" s="242"/>
      <c r="AA446" s="243"/>
      <c r="AB446" s="241"/>
      <c r="AC446" s="244"/>
      <c r="AD446" s="245"/>
      <c r="AE446" s="239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2"/>
      <c r="X447" s="241"/>
      <c r="Y447" s="242"/>
      <c r="Z447" s="242"/>
      <c r="AA447" s="243"/>
      <c r="AB447" s="241"/>
      <c r="AC447" s="244"/>
      <c r="AD447" s="245"/>
      <c r="AE447" s="239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2"/>
      <c r="X448" s="241"/>
      <c r="Y448" s="242"/>
      <c r="Z448" s="242"/>
      <c r="AA448" s="243"/>
      <c r="AB448" s="241"/>
      <c r="AC448" s="244"/>
      <c r="AD448" s="245"/>
      <c r="AE448" s="239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2"/>
      <c r="X449" s="241"/>
      <c r="Y449" s="242"/>
      <c r="Z449" s="242"/>
      <c r="AA449" s="243"/>
      <c r="AB449" s="241"/>
      <c r="AC449" s="244"/>
      <c r="AD449" s="245"/>
      <c r="AE449" s="239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2"/>
      <c r="X450" s="241"/>
      <c r="Y450" s="242"/>
      <c r="Z450" s="242"/>
      <c r="AA450" s="243"/>
      <c r="AB450" s="241"/>
      <c r="AC450" s="244"/>
      <c r="AD450" s="245"/>
      <c r="AE450" s="239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2"/>
      <c r="X451" s="241"/>
      <c r="Y451" s="242"/>
      <c r="Z451" s="242"/>
      <c r="AA451" s="243"/>
      <c r="AB451" s="241"/>
      <c r="AC451" s="244"/>
      <c r="AD451" s="245"/>
      <c r="AE451" s="239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2"/>
      <c r="X452" s="241"/>
      <c r="Y452" s="242"/>
      <c r="Z452" s="242"/>
      <c r="AA452" s="243"/>
      <c r="AB452" s="241"/>
      <c r="AC452" s="244"/>
      <c r="AD452" s="245"/>
      <c r="AE452" s="239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2"/>
      <c r="X453" s="241"/>
      <c r="Y453" s="242"/>
      <c r="Z453" s="242"/>
      <c r="AA453" s="243"/>
      <c r="AB453" s="241"/>
      <c r="AC453" s="244"/>
      <c r="AD453" s="245"/>
      <c r="AE453" s="239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2"/>
      <c r="X454" s="241"/>
      <c r="Y454" s="242"/>
      <c r="Z454" s="242"/>
      <c r="AA454" s="243"/>
      <c r="AB454" s="241"/>
      <c r="AC454" s="244"/>
      <c r="AD454" s="245"/>
      <c r="AE454" s="239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2"/>
      <c r="X455" s="241"/>
      <c r="Y455" s="242"/>
      <c r="Z455" s="242"/>
      <c r="AA455" s="243"/>
      <c r="AB455" s="241"/>
      <c r="AC455" s="244"/>
      <c r="AD455" s="245"/>
      <c r="AE455" s="239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2"/>
      <c r="X456" s="241"/>
      <c r="Y456" s="242"/>
      <c r="Z456" s="242"/>
      <c r="AA456" s="243"/>
      <c r="AB456" s="241"/>
      <c r="AC456" s="244"/>
      <c r="AD456" s="245"/>
      <c r="AE456" s="239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2"/>
      <c r="X457" s="241"/>
      <c r="Y457" s="242"/>
      <c r="Z457" s="242"/>
      <c r="AA457" s="243"/>
      <c r="AB457" s="241"/>
      <c r="AC457" s="244"/>
      <c r="AD457" s="245"/>
      <c r="AE457" s="239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2"/>
      <c r="X458" s="241"/>
      <c r="Y458" s="242"/>
      <c r="Z458" s="242"/>
      <c r="AA458" s="243"/>
      <c r="AB458" s="241"/>
      <c r="AC458" s="244"/>
      <c r="AD458" s="245"/>
      <c r="AE458" s="239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2"/>
      <c r="X459" s="241"/>
      <c r="Y459" s="242"/>
      <c r="Z459" s="242"/>
      <c r="AA459" s="243"/>
      <c r="AB459" s="241"/>
      <c r="AC459" s="244"/>
      <c r="AD459" s="245"/>
      <c r="AE459" s="239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2"/>
      <c r="X460" s="241"/>
      <c r="Y460" s="242"/>
      <c r="Z460" s="242"/>
      <c r="AA460" s="243"/>
      <c r="AB460" s="241"/>
      <c r="AC460" s="244"/>
      <c r="AD460" s="245"/>
      <c r="AE460" s="239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2"/>
      <c r="X461" s="241"/>
      <c r="Y461" s="242"/>
      <c r="Z461" s="242"/>
      <c r="AA461" s="243"/>
      <c r="AB461" s="241"/>
      <c r="AC461" s="244"/>
      <c r="AD461" s="245"/>
      <c r="AE461" s="239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2"/>
      <c r="X462" s="241"/>
      <c r="Y462" s="242"/>
      <c r="Z462" s="242"/>
      <c r="AA462" s="243"/>
      <c r="AB462" s="241"/>
      <c r="AC462" s="244"/>
      <c r="AD462" s="245"/>
      <c r="AE462" s="239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2"/>
      <c r="X463" s="241"/>
      <c r="Y463" s="242"/>
      <c r="Z463" s="242"/>
      <c r="AA463" s="243"/>
      <c r="AB463" s="241"/>
      <c r="AC463" s="244"/>
      <c r="AD463" s="245"/>
      <c r="AE463" s="239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2"/>
      <c r="X464" s="241"/>
      <c r="Y464" s="242"/>
      <c r="Z464" s="242"/>
      <c r="AA464" s="243"/>
      <c r="AB464" s="241"/>
      <c r="AC464" s="244"/>
      <c r="AD464" s="245"/>
      <c r="AE464" s="239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2"/>
      <c r="X465" s="241"/>
      <c r="Y465" s="242"/>
      <c r="Z465" s="242"/>
      <c r="AA465" s="243"/>
      <c r="AB465" s="241"/>
      <c r="AC465" s="244"/>
      <c r="AD465" s="245"/>
      <c r="AE465" s="239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2"/>
      <c r="X466" s="241"/>
      <c r="Y466" s="242"/>
      <c r="Z466" s="242"/>
      <c r="AA466" s="243"/>
      <c r="AB466" s="241"/>
      <c r="AC466" s="244"/>
      <c r="AD466" s="245"/>
      <c r="AE466" s="239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2"/>
      <c r="X467" s="241"/>
      <c r="Y467" s="242"/>
      <c r="Z467" s="242"/>
      <c r="AA467" s="243"/>
      <c r="AB467" s="241"/>
      <c r="AC467" s="244"/>
      <c r="AD467" s="245"/>
      <c r="AE467" s="239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2"/>
      <c r="X468" s="241"/>
      <c r="Y468" s="242"/>
      <c r="Z468" s="242"/>
      <c r="AA468" s="243"/>
      <c r="AB468" s="241"/>
      <c r="AC468" s="244"/>
      <c r="AD468" s="245"/>
      <c r="AE468" s="239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2"/>
      <c r="X469" s="241"/>
      <c r="Y469" s="242"/>
      <c r="Z469" s="242"/>
      <c r="AA469" s="243"/>
      <c r="AB469" s="241"/>
      <c r="AC469" s="244"/>
      <c r="AD469" s="245"/>
      <c r="AE469" s="239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2"/>
      <c r="X470" s="241"/>
      <c r="Y470" s="242"/>
      <c r="Z470" s="242"/>
      <c r="AA470" s="243"/>
      <c r="AB470" s="241"/>
      <c r="AC470" s="244"/>
      <c r="AD470" s="245"/>
      <c r="AE470" s="239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2"/>
      <c r="X471" s="241"/>
      <c r="Y471" s="242"/>
      <c r="Z471" s="242"/>
      <c r="AA471" s="243"/>
      <c r="AB471" s="241"/>
      <c r="AC471" s="244"/>
      <c r="AD471" s="245"/>
      <c r="AE471" s="239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2"/>
      <c r="X472" s="241"/>
      <c r="Y472" s="242"/>
      <c r="Z472" s="242"/>
      <c r="AA472" s="243"/>
      <c r="AB472" s="241"/>
      <c r="AC472" s="244"/>
      <c r="AD472" s="245"/>
      <c r="AE472" s="239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2"/>
      <c r="X473" s="241"/>
      <c r="Y473" s="242"/>
      <c r="Z473" s="242"/>
      <c r="AA473" s="243"/>
      <c r="AB473" s="241"/>
      <c r="AC473" s="244"/>
      <c r="AD473" s="245"/>
      <c r="AE473" s="239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2"/>
      <c r="X474" s="241"/>
      <c r="Y474" s="242"/>
      <c r="Z474" s="242"/>
      <c r="AA474" s="243"/>
      <c r="AB474" s="241"/>
      <c r="AC474" s="244"/>
      <c r="AD474" s="245"/>
      <c r="AE474" s="239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2"/>
      <c r="X475" s="241"/>
      <c r="Y475" s="242"/>
      <c r="Z475" s="242"/>
      <c r="AA475" s="243"/>
      <c r="AB475" s="241"/>
      <c r="AC475" s="244"/>
      <c r="AD475" s="245"/>
      <c r="AE475" s="239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2"/>
      <c r="X476" s="241"/>
      <c r="Y476" s="242"/>
      <c r="Z476" s="242"/>
      <c r="AA476" s="243"/>
      <c r="AB476" s="241"/>
      <c r="AC476" s="244"/>
      <c r="AD476" s="245"/>
      <c r="AE476" s="239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2"/>
      <c r="X477" s="241"/>
      <c r="Y477" s="242"/>
      <c r="Z477" s="242"/>
      <c r="AA477" s="243"/>
      <c r="AB477" s="241"/>
      <c r="AC477" s="244"/>
      <c r="AD477" s="245"/>
      <c r="AE477" s="239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2"/>
      <c r="X478" s="241"/>
      <c r="Y478" s="242"/>
      <c r="Z478" s="242"/>
      <c r="AA478" s="243"/>
      <c r="AB478" s="241"/>
      <c r="AC478" s="244"/>
      <c r="AD478" s="245"/>
      <c r="AE478" s="239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2"/>
      <c r="X479" s="241"/>
      <c r="Y479" s="242"/>
      <c r="Z479" s="242"/>
      <c r="AA479" s="243"/>
      <c r="AB479" s="241"/>
      <c r="AC479" s="244"/>
      <c r="AD479" s="245"/>
      <c r="AE479" s="239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2"/>
      <c r="X480" s="241"/>
      <c r="Y480" s="242"/>
      <c r="Z480" s="242"/>
      <c r="AA480" s="243"/>
      <c r="AB480" s="241"/>
      <c r="AC480" s="244"/>
      <c r="AD480" s="245"/>
      <c r="AE480" s="239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2"/>
      <c r="X481" s="241"/>
      <c r="Y481" s="242"/>
      <c r="Z481" s="242"/>
      <c r="AA481" s="243"/>
      <c r="AB481" s="241"/>
      <c r="AC481" s="244"/>
      <c r="AD481" s="245"/>
      <c r="AE481" s="239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2"/>
      <c r="X482" s="241"/>
      <c r="Y482" s="242"/>
      <c r="Z482" s="242"/>
      <c r="AA482" s="243"/>
      <c r="AB482" s="241"/>
      <c r="AC482" s="244"/>
      <c r="AD482" s="245"/>
      <c r="AE482" s="239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2"/>
      <c r="X483" s="241"/>
      <c r="Y483" s="242"/>
      <c r="Z483" s="242"/>
      <c r="AA483" s="243"/>
      <c r="AB483" s="241"/>
      <c r="AC483" s="244"/>
      <c r="AD483" s="245"/>
      <c r="AE483" s="239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2"/>
      <c r="X484" s="241"/>
      <c r="Y484" s="242"/>
      <c r="Z484" s="242"/>
      <c r="AA484" s="243"/>
      <c r="AB484" s="241"/>
      <c r="AC484" s="244"/>
      <c r="AD484" s="245"/>
      <c r="AE484" s="239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2"/>
      <c r="X485" s="241"/>
      <c r="Y485" s="242"/>
      <c r="Z485" s="242"/>
      <c r="AA485" s="243"/>
      <c r="AB485" s="241"/>
      <c r="AC485" s="244"/>
      <c r="AD485" s="245"/>
      <c r="AE485" s="239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2"/>
      <c r="X486" s="241"/>
      <c r="Y486" s="242"/>
      <c r="Z486" s="242"/>
      <c r="AA486" s="243"/>
      <c r="AB486" s="241"/>
      <c r="AC486" s="244"/>
      <c r="AD486" s="245"/>
      <c r="AE486" s="239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2"/>
      <c r="X487" s="241"/>
      <c r="Y487" s="242"/>
      <c r="Z487" s="242"/>
      <c r="AA487" s="243"/>
      <c r="AB487" s="241"/>
      <c r="AC487" s="244"/>
      <c r="AD487" s="245"/>
      <c r="AE487" s="239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2"/>
      <c r="X488" s="241"/>
      <c r="Y488" s="242"/>
      <c r="Z488" s="242"/>
      <c r="AA488" s="243"/>
      <c r="AB488" s="241"/>
      <c r="AC488" s="244"/>
      <c r="AD488" s="245"/>
      <c r="AE488" s="239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2"/>
      <c r="X489" s="241"/>
      <c r="Y489" s="242"/>
      <c r="Z489" s="242"/>
      <c r="AA489" s="243"/>
      <c r="AB489" s="241"/>
      <c r="AC489" s="244"/>
      <c r="AD489" s="245"/>
      <c r="AE489" s="239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2"/>
      <c r="X490" s="241"/>
      <c r="Y490" s="242"/>
      <c r="Z490" s="242"/>
      <c r="AA490" s="243"/>
      <c r="AB490" s="241"/>
      <c r="AC490" s="244"/>
      <c r="AD490" s="245"/>
      <c r="AE490" s="239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2"/>
      <c r="X491" s="241"/>
      <c r="Y491" s="242"/>
      <c r="Z491" s="242"/>
      <c r="AA491" s="243"/>
      <c r="AB491" s="241"/>
      <c r="AC491" s="244"/>
      <c r="AD491" s="245"/>
      <c r="AE491" s="239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2"/>
      <c r="X492" s="241"/>
      <c r="Y492" s="242"/>
      <c r="Z492" s="242"/>
      <c r="AA492" s="243"/>
      <c r="AB492" s="241"/>
      <c r="AC492" s="244"/>
      <c r="AD492" s="245"/>
      <c r="AE492" s="239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2"/>
      <c r="X493" s="241"/>
      <c r="Y493" s="242"/>
      <c r="Z493" s="242"/>
      <c r="AA493" s="243"/>
      <c r="AB493" s="241"/>
      <c r="AC493" s="244"/>
      <c r="AD493" s="245"/>
      <c r="AE493" s="239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2"/>
      <c r="X494" s="241"/>
      <c r="Y494" s="242"/>
      <c r="Z494" s="242"/>
      <c r="AA494" s="243"/>
      <c r="AB494" s="241"/>
      <c r="AC494" s="244"/>
      <c r="AD494" s="245"/>
      <c r="AE494" s="239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2"/>
      <c r="X495" s="241"/>
      <c r="Y495" s="242"/>
      <c r="Z495" s="242"/>
      <c r="AA495" s="243"/>
      <c r="AB495" s="241"/>
      <c r="AC495" s="244"/>
      <c r="AD495" s="245"/>
      <c r="AE495" s="239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2"/>
      <c r="X496" s="241"/>
      <c r="Y496" s="242"/>
      <c r="Z496" s="242"/>
      <c r="AA496" s="243"/>
      <c r="AB496" s="241"/>
      <c r="AC496" s="244"/>
      <c r="AD496" s="245"/>
      <c r="AE496" s="239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2"/>
      <c r="X497" s="241"/>
      <c r="Y497" s="242"/>
      <c r="Z497" s="242"/>
      <c r="AA497" s="243"/>
      <c r="AB497" s="241"/>
      <c r="AC497" s="244"/>
      <c r="AD497" s="245"/>
      <c r="AE497" s="239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2"/>
      <c r="X498" s="241"/>
      <c r="Y498" s="242"/>
      <c r="Z498" s="242"/>
      <c r="AA498" s="243"/>
      <c r="AB498" s="241"/>
      <c r="AC498" s="244"/>
      <c r="AD498" s="245"/>
      <c r="AE498" s="239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2"/>
      <c r="X499" s="241"/>
      <c r="Y499" s="242"/>
      <c r="Z499" s="242"/>
      <c r="AA499" s="243"/>
      <c r="AB499" s="241"/>
      <c r="AC499" s="244"/>
      <c r="AD499" s="245"/>
      <c r="AE499" s="239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2"/>
      <c r="X500" s="241"/>
      <c r="Y500" s="242"/>
      <c r="Z500" s="242"/>
      <c r="AA500" s="243"/>
      <c r="AB500" s="241"/>
      <c r="AC500" s="244"/>
      <c r="AD500" s="245"/>
      <c r="AE500" s="239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2"/>
      <c r="X501" s="241"/>
      <c r="Y501" s="242"/>
      <c r="Z501" s="242"/>
      <c r="AA501" s="243"/>
      <c r="AB501" s="241"/>
      <c r="AC501" s="244"/>
      <c r="AD501" s="245"/>
      <c r="AE501" s="239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2"/>
      <c r="X502" s="241"/>
      <c r="Y502" s="242"/>
      <c r="Z502" s="242"/>
      <c r="AA502" s="243"/>
      <c r="AB502" s="241"/>
      <c r="AC502" s="244"/>
      <c r="AD502" s="245"/>
      <c r="AE502" s="239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2"/>
      <c r="X503" s="241"/>
      <c r="Y503" s="242"/>
      <c r="Z503" s="242"/>
      <c r="AA503" s="243"/>
      <c r="AB503" s="241"/>
      <c r="AC503" s="244"/>
      <c r="AD503" s="245"/>
      <c r="AE503" s="239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2"/>
      <c r="X504" s="241"/>
      <c r="Y504" s="242"/>
      <c r="Z504" s="242"/>
      <c r="AA504" s="243"/>
      <c r="AB504" s="241"/>
      <c r="AC504" s="244"/>
      <c r="AD504" s="245"/>
      <c r="AE504" s="239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2"/>
      <c r="X505" s="241"/>
      <c r="Y505" s="242"/>
      <c r="Z505" s="242"/>
      <c r="AA505" s="243"/>
      <c r="AB505" s="241"/>
      <c r="AC505" s="244"/>
      <c r="AD505" s="245"/>
      <c r="AE505" s="239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2"/>
      <c r="X506" s="241"/>
      <c r="Y506" s="242"/>
      <c r="Z506" s="242"/>
      <c r="AA506" s="243"/>
      <c r="AB506" s="241"/>
      <c r="AC506" s="244"/>
      <c r="AD506" s="245"/>
      <c r="AE506" s="239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2"/>
      <c r="X507" s="241"/>
      <c r="Y507" s="242"/>
      <c r="Z507" s="242"/>
      <c r="AA507" s="243"/>
      <c r="AB507" s="241"/>
      <c r="AC507" s="244"/>
      <c r="AD507" s="245"/>
      <c r="AE507" s="239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showGridLines="0" topLeftCell="A2" workbookViewId="0">
      <selection activeCell="B7" sqref="B7"/>
    </sheetView>
  </sheetViews>
  <sheetFormatPr defaultColWidth="14.453125" defaultRowHeight="15" customHeight="1"/>
  <cols>
    <col min="1" max="1" width="23.08984375" customWidth="1"/>
    <col min="2" max="2" width="17.08984375" customWidth="1"/>
    <col min="3" max="3" width="15.26953125" customWidth="1"/>
    <col min="4" max="4" width="12.26953125" customWidth="1"/>
    <col min="5" max="5" width="16.08984375" customWidth="1"/>
    <col min="6" max="6" width="11.26953125" customWidth="1"/>
    <col min="7" max="7" width="16.453125" customWidth="1"/>
    <col min="8" max="8" width="18.81640625" customWidth="1"/>
    <col min="9" max="9" width="19.453125" customWidth="1"/>
    <col min="10" max="10" width="9.81640625" customWidth="1"/>
    <col min="11" max="11" width="9.7265625" customWidth="1"/>
    <col min="12" max="12" width="13.08984375" customWidth="1"/>
    <col min="13" max="14" width="10.08984375" customWidth="1"/>
    <col min="15" max="15" width="9.81640625" customWidth="1"/>
    <col min="16" max="26" width="16.453125" customWidth="1"/>
  </cols>
  <sheetData>
    <row r="1" spans="1:26" ht="25.5" customHeight="1">
      <c r="A1" s="319" t="s">
        <v>23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thickBot="1">
      <c r="A3" s="20"/>
      <c r="B3" s="21" t="s">
        <v>430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65" t="s">
        <v>25</v>
      </c>
      <c r="B4" s="366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344" customFormat="1" ht="15.75" customHeight="1">
      <c r="A5" s="384" t="s">
        <v>427</v>
      </c>
      <c r="B5" s="367">
        <v>0.02</v>
      </c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43"/>
      <c r="R5" s="343"/>
      <c r="S5" s="343"/>
      <c r="T5" s="343"/>
      <c r="U5" s="343"/>
      <c r="V5" s="343"/>
      <c r="W5" s="343"/>
      <c r="X5" s="343"/>
      <c r="Y5" s="343"/>
      <c r="Z5" s="343"/>
    </row>
    <row r="6" spans="1:26" s="349" customFormat="1" ht="15.75" customHeight="1" thickBot="1">
      <c r="A6" s="385" t="s">
        <v>428</v>
      </c>
      <c r="B6" s="368">
        <v>0.02</v>
      </c>
      <c r="C6" s="350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</row>
    <row r="7" spans="1:26" s="349" customFormat="1" ht="15.75" customHeight="1">
      <c r="A7" s="363"/>
      <c r="B7" s="364"/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</row>
    <row r="8" spans="1:26" s="344" customFormat="1" ht="29.25" customHeight="1" thickBot="1">
      <c r="A8" s="345"/>
      <c r="B8" s="371" t="s">
        <v>26</v>
      </c>
      <c r="C8" s="372"/>
      <c r="D8" s="373"/>
      <c r="E8" s="346"/>
      <c r="F8" s="346"/>
      <c r="G8" s="346"/>
      <c r="H8" s="347"/>
      <c r="I8" s="347"/>
      <c r="J8" s="347"/>
      <c r="K8" s="74"/>
      <c r="L8" s="39"/>
      <c r="M8" s="39"/>
      <c r="N8" s="39"/>
      <c r="O8" s="39"/>
      <c r="P8" s="67"/>
      <c r="Q8" s="343"/>
      <c r="R8" s="343"/>
      <c r="S8" s="343"/>
      <c r="T8" s="343"/>
      <c r="U8" s="343"/>
      <c r="V8" s="343"/>
      <c r="W8" s="343"/>
      <c r="X8" s="343"/>
      <c r="Y8" s="343"/>
      <c r="Z8" s="343"/>
    </row>
    <row r="9" spans="1:26" ht="26.25" customHeight="1">
      <c r="A9" s="374" t="s">
        <v>27</v>
      </c>
      <c r="B9" s="393" t="s">
        <v>28</v>
      </c>
      <c r="C9" s="393" t="s">
        <v>29</v>
      </c>
      <c r="D9" s="393" t="s">
        <v>30</v>
      </c>
      <c r="E9" s="394" t="s">
        <v>31</v>
      </c>
      <c r="F9" s="391" t="s">
        <v>32</v>
      </c>
      <c r="G9" s="392" t="s">
        <v>429</v>
      </c>
      <c r="H9" s="369"/>
      <c r="I9" s="31"/>
      <c r="J9" s="31"/>
      <c r="K9" s="31"/>
      <c r="L9" s="31"/>
      <c r="M9" s="31"/>
      <c r="N9" s="32"/>
      <c r="O9" s="32"/>
      <c r="P9" s="33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375" t="s">
        <v>33</v>
      </c>
      <c r="B10" s="386">
        <f>'狀況一上漲年槓桿基金轉的部分轉轉50%(7)'!$P$8</f>
        <v>600000</v>
      </c>
      <c r="C10" s="386">
        <f>'狀況一上漲年槓桿基金轉的部分轉轉50%(7)'!$Q$8</f>
        <v>200000</v>
      </c>
      <c r="D10" s="386">
        <f>'狀況一上漲年槓桿基金轉的部分轉轉50%(7)'!$R$8</f>
        <v>200000</v>
      </c>
      <c r="E10" s="387">
        <f>'狀況一上漲年槓桿基金轉的部分轉轉50%(7)'!$S$8</f>
        <v>20000</v>
      </c>
      <c r="F10" s="362">
        <f t="shared" ref="F10:F12" si="0">E10/12</f>
        <v>1666.6666666666667</v>
      </c>
      <c r="G10" s="395">
        <f>'狀況一上漲年槓桿基金轉的部分轉轉50%(7)'!S3</f>
        <v>20000</v>
      </c>
      <c r="H10" s="355"/>
      <c r="I10" s="34"/>
      <c r="J10" s="34"/>
      <c r="K10" s="30"/>
      <c r="L10" s="4"/>
      <c r="M10" s="4"/>
      <c r="N10" s="35"/>
      <c r="O10" s="3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375" t="s">
        <v>34</v>
      </c>
      <c r="B11" s="386">
        <f>'狀況二上漲年槓桿基金轉的部分轉轉50%(7)'!$P$8</f>
        <v>500000</v>
      </c>
      <c r="C11" s="386">
        <f>'狀況二上漲年槓桿基金轉的部分轉轉50%(7)'!$Q$8</f>
        <v>250000</v>
      </c>
      <c r="D11" s="386">
        <f>'狀況二上漲年槓桿基金轉的部分轉轉50%(7)'!$R$8</f>
        <v>250000</v>
      </c>
      <c r="E11" s="387">
        <f>'狀況二上漲年槓桿基金轉的部分轉轉50%(7)'!$S$8</f>
        <v>20000</v>
      </c>
      <c r="F11" s="362">
        <f t="shared" si="0"/>
        <v>1666.6666666666667</v>
      </c>
      <c r="G11" s="395">
        <f>'狀況二上漲年槓桿基金轉的部分轉轉50%(7)'!S3</f>
        <v>20000</v>
      </c>
      <c r="H11" s="370"/>
      <c r="I11" s="36"/>
      <c r="J11" s="36"/>
      <c r="K11" s="30"/>
      <c r="L11" s="4"/>
      <c r="M11" s="4"/>
      <c r="N11" s="37"/>
      <c r="O11" s="36"/>
      <c r="P11" s="2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thickBot="1">
      <c r="A12" s="376" t="s">
        <v>35</v>
      </c>
      <c r="B12" s="388">
        <f>'狀況三上漲年槓桿基金轉的部分轉轉50% (7)'!$P$8</f>
        <v>400000</v>
      </c>
      <c r="C12" s="388">
        <f>'狀況三上漲年槓桿基金轉的部分轉轉50% (7)'!$Q$8</f>
        <v>300000</v>
      </c>
      <c r="D12" s="388">
        <f>'狀況三上漲年槓桿基金轉的部分轉轉50% (7)'!$R$8</f>
        <v>300000</v>
      </c>
      <c r="E12" s="396">
        <f>'狀況三上漲年槓桿基金轉的部分轉轉50% (7)'!$S$8</f>
        <v>20000</v>
      </c>
      <c r="F12" s="397">
        <f t="shared" si="0"/>
        <v>1666.6666666666667</v>
      </c>
      <c r="G12" s="398">
        <f>'狀況三上漲年槓桿基金轉的部分轉轉50% (7)'!S3</f>
        <v>20000</v>
      </c>
      <c r="H12" s="370"/>
      <c r="I12" s="36"/>
      <c r="J12" s="36"/>
      <c r="K12" s="30"/>
      <c r="L12" s="4"/>
      <c r="M12" s="4"/>
      <c r="N12" s="37"/>
      <c r="O12" s="36"/>
      <c r="P12" s="2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thickBot="1">
      <c r="A13" s="84"/>
      <c r="B13" s="85"/>
      <c r="C13" s="74"/>
      <c r="D13" s="39"/>
      <c r="E13" s="39"/>
      <c r="F13" s="39"/>
      <c r="G13" s="39"/>
      <c r="H13" s="27"/>
      <c r="I13" s="27"/>
      <c r="J13" s="27"/>
      <c r="K13" s="39"/>
      <c r="L13" s="25"/>
      <c r="M13" s="25"/>
      <c r="N13" s="25"/>
      <c r="O13" s="25"/>
      <c r="P13" s="25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>
      <c r="A14" s="40" t="s">
        <v>36</v>
      </c>
      <c r="B14" s="41" t="s">
        <v>37</v>
      </c>
      <c r="C14" s="42" t="s">
        <v>38</v>
      </c>
      <c r="D14" s="42" t="s">
        <v>39</v>
      </c>
      <c r="E14" s="42" t="s">
        <v>40</v>
      </c>
      <c r="F14" s="42" t="s">
        <v>41</v>
      </c>
      <c r="G14" s="42" t="s">
        <v>42</v>
      </c>
      <c r="H14" s="42" t="s">
        <v>43</v>
      </c>
      <c r="I14" s="42" t="s">
        <v>44</v>
      </c>
      <c r="J14" s="42" t="s">
        <v>45</v>
      </c>
      <c r="K14" s="43" t="s">
        <v>46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44" t="s">
        <v>33</v>
      </c>
      <c r="B15" s="45">
        <f>'狀況一上漲年槓桿基金轉的部分轉轉50%(7)'!$AC$18</f>
        <v>3062879.6752147763</v>
      </c>
      <c r="C15" s="45">
        <f>'狀況一上漲年槓桿基金轉的部分轉轉50%(7)'!$AC$17</f>
        <v>3083945.5964415995</v>
      </c>
      <c r="D15" s="46">
        <f>'狀況一上漲年槓桿基金轉的部分轉轉50%(7)'!$AC$19</f>
        <v>164858.60400816947</v>
      </c>
      <c r="E15" s="45">
        <f>'狀況一上漲年槓桿基金轉的部分轉轉50%(7)'!$W$18</f>
        <v>-924739.96975991584</v>
      </c>
      <c r="F15" s="47">
        <f>'狀況一上漲年槓桿基金轉的部分轉轉50%(7)'!$X$19</f>
        <v>1.5687591776800138</v>
      </c>
      <c r="G15" s="45">
        <f>'狀況一上漲年槓桿基金轉的部分轉轉50%(7)'!$Z$19</f>
        <v>76466.227406558086</v>
      </c>
      <c r="H15" s="47">
        <f>'狀況一上漲年槓桿基金轉的部分轉轉50%(7)'!$AD$19</f>
        <v>0.16485860400816946</v>
      </c>
      <c r="I15" s="47">
        <f>'狀況一上漲年槓桿基金轉的部分轉轉50%(7)'!$AD$18</f>
        <v>3.0628796752147762</v>
      </c>
      <c r="J15" s="48">
        <f>'狀況一上漲年槓桿基金轉的部分轉轉50%(7)'!$U$17</f>
        <v>1.0219821353368514</v>
      </c>
      <c r="K15" s="49">
        <f>'狀況一上漲年槓桿基金轉的部分轉轉50%(7)'!$U$19</f>
        <v>0.46766192483057512</v>
      </c>
      <c r="L15" s="50"/>
      <c r="M15" s="51"/>
      <c r="N15" s="25"/>
      <c r="O15" s="25"/>
      <c r="P15" s="25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52" t="s">
        <v>34</v>
      </c>
      <c r="B16" s="53">
        <f>'狀況二上漲年槓桿基金轉的部分轉轉50%(7)'!$AC$18</f>
        <v>2792815.3257715679</v>
      </c>
      <c r="C16" s="53">
        <f>'狀況二上漲年槓桿基金轉的部分轉轉50%(7)'!$AC$17</f>
        <v>2833899.9220626093</v>
      </c>
      <c r="D16" s="54">
        <f>'狀況二上漲年槓桿基金轉的部分轉轉50%(7)'!$AC$19</f>
        <v>206460.80597714815</v>
      </c>
      <c r="E16" s="53">
        <f>'狀況二上漲年槓桿基金轉的部分轉轉50%(7)'!$W$18</f>
        <v>-924739.96975991584</v>
      </c>
      <c r="F16" s="55">
        <f>'狀況二上漲年槓桿基金轉的部分轉轉50%(7)'!$X$19</f>
        <v>1.7452412650053761</v>
      </c>
      <c r="G16" s="53">
        <f>'狀況二上漲年槓桿基金轉的部分轉轉50%(7)'!$Z$19</f>
        <v>121921.18099368908</v>
      </c>
      <c r="H16" s="55">
        <f>'狀況二上漲年槓桿基金轉的部分轉轉50%(7)'!$AD$19</f>
        <v>0.20646080597714814</v>
      </c>
      <c r="I16" s="55">
        <f>'狀況二上漲年槓桿基金轉的部分轉轉50%(7)'!$AD$18</f>
        <v>2.792815325771568</v>
      </c>
      <c r="J16" s="56">
        <f>'狀況二上漲年槓桿基金轉的部分轉轉50%(7)'!$U$17</f>
        <v>1.0012035056201143</v>
      </c>
      <c r="K16" s="57">
        <f>'狀況二上漲年槓桿基金轉的部分轉轉50%(7)'!$U$19</f>
        <v>0.37076026393133732</v>
      </c>
      <c r="L16" s="24"/>
      <c r="M16" s="25"/>
      <c r="N16" s="25"/>
      <c r="O16" s="25"/>
      <c r="P16" s="25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58" t="s">
        <v>35</v>
      </c>
      <c r="B17" s="59">
        <f>'狀況三上漲年槓桿基金轉的部分轉轉50% (7)'!$AC$18</f>
        <v>2522750.9763283646</v>
      </c>
      <c r="C17" s="59">
        <f>'狀況三上漲年槓桿基金轉的部分轉轉50% (7)'!$AC$17</f>
        <v>2583854.2476836238</v>
      </c>
      <c r="D17" s="60">
        <f>'狀況三上漲年槓桿基金轉的部分轉轉50% (7)'!$AC$19</f>
        <v>248063.00794612753</v>
      </c>
      <c r="E17" s="59">
        <f>'狀況三上漲年槓桿基金轉的部分轉轉50% (7)'!$W$18</f>
        <v>-924739.96975991584</v>
      </c>
      <c r="F17" s="61">
        <f>'狀況三上漲年槓桿基金轉的部分轉轉50% (7)'!$X$19</f>
        <v>1.8480117224555062</v>
      </c>
      <c r="G17" s="59">
        <f>'狀況三上漲年槓桿基金轉的部分轉轉50% (7)'!$Z$19</f>
        <v>167376.1345808206</v>
      </c>
      <c r="H17" s="61">
        <f>'狀況三上漲年槓桿基金轉的部分轉轉50% (7)'!$AD$19</f>
        <v>0.24806300794612754</v>
      </c>
      <c r="I17" s="61">
        <f>'狀況三上漲年槓桿基金轉的部分轉轉50% (7)'!$AD$18</f>
        <v>2.5227509763283646</v>
      </c>
      <c r="J17" s="62">
        <f>'狀況三上漲年槓桿基金轉的部分轉轉50% (7)'!$U$17</f>
        <v>1</v>
      </c>
      <c r="K17" s="63">
        <f>'狀況三上漲年槓桿基金轉的部分轉轉50% (7)'!$U$19</f>
        <v>0.29084913414264119</v>
      </c>
      <c r="L17" s="24"/>
      <c r="M17" s="25"/>
      <c r="N17" s="25"/>
      <c r="O17" s="25"/>
      <c r="P17" s="25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72" customHeight="1">
      <c r="A18" s="64"/>
      <c r="B18" s="65"/>
      <c r="C18" s="66"/>
      <c r="D18" s="67"/>
      <c r="E18" s="67"/>
      <c r="F18" s="68" t="s">
        <v>47</v>
      </c>
      <c r="G18" s="68" t="s">
        <v>48</v>
      </c>
      <c r="H18" s="67"/>
      <c r="I18" s="67"/>
      <c r="J18" s="67"/>
      <c r="K18" s="67"/>
      <c r="L18" s="25"/>
      <c r="M18" s="25"/>
      <c r="N18" s="25"/>
      <c r="O18" s="25"/>
      <c r="P18" s="25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61.5" customHeight="1">
      <c r="A19" s="69"/>
      <c r="B19" s="70"/>
      <c r="C19" s="24"/>
      <c r="D19" s="25"/>
      <c r="E19" s="25"/>
      <c r="F19" s="71" t="s">
        <v>49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3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">
    <mergeCell ref="A1:K1"/>
    <mergeCell ref="B8:D8"/>
  </mergeCells>
  <pageMargins left="1" right="1" top="1" bottom="1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showGridLines="0" topLeftCell="A5" workbookViewId="0">
      <selection activeCell="B8" sqref="B8"/>
    </sheetView>
  </sheetViews>
  <sheetFormatPr defaultColWidth="14.453125" defaultRowHeight="15" customHeight="1"/>
  <cols>
    <col min="1" max="1" width="23.08984375" customWidth="1"/>
    <col min="2" max="2" width="16.453125" customWidth="1"/>
    <col min="3" max="3" width="15.08984375" customWidth="1"/>
    <col min="4" max="4" width="13.54296875" customWidth="1"/>
    <col min="5" max="5" width="15.54296875" customWidth="1"/>
    <col min="6" max="6" width="12.08984375" customWidth="1"/>
    <col min="7" max="7" width="13.08984375" customWidth="1"/>
    <col min="8" max="8" width="19.453125" customWidth="1"/>
    <col min="9" max="9" width="19.54296875" customWidth="1"/>
    <col min="10" max="10" width="9.26953125" customWidth="1"/>
    <col min="11" max="11" width="9.7265625" customWidth="1"/>
    <col min="12" max="12" width="13.08984375" customWidth="1"/>
    <col min="13" max="14" width="10.08984375" customWidth="1"/>
    <col min="15" max="15" width="9.81640625" customWidth="1"/>
    <col min="16" max="26" width="16.453125" customWidth="1"/>
  </cols>
  <sheetData>
    <row r="1" spans="1:26" ht="30" customHeight="1">
      <c r="A1" s="319" t="s">
        <v>23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customHeight="1" thickBot="1">
      <c r="A3" s="20"/>
      <c r="B3" s="21" t="s">
        <v>24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65" t="s">
        <v>25</v>
      </c>
      <c r="B4" s="366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82" t="s">
        <v>50</v>
      </c>
      <c r="B5" s="383">
        <v>100000</v>
      </c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5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84" t="s">
        <v>427</v>
      </c>
      <c r="B6" s="367">
        <v>0.02</v>
      </c>
      <c r="C6" s="89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thickBot="1">
      <c r="A7" s="385" t="s">
        <v>428</v>
      </c>
      <c r="B7" s="368">
        <v>0.02</v>
      </c>
      <c r="C7" s="343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5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73"/>
      <c r="B8" s="381"/>
      <c r="C8" s="7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5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hidden="1" customHeight="1">
      <c r="A9" s="75"/>
      <c r="B9" s="76"/>
      <c r="C9" s="4"/>
      <c r="D9" s="4"/>
      <c r="E9" s="4"/>
      <c r="F9" s="4"/>
      <c r="G9" s="4"/>
      <c r="H9" s="4"/>
      <c r="I9" s="4"/>
      <c r="J9" s="4"/>
      <c r="K9" s="26"/>
      <c r="L9" s="27"/>
      <c r="M9" s="27"/>
      <c r="N9" s="27"/>
      <c r="O9" s="27"/>
      <c r="P9" s="25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9.25" customHeight="1" thickBot="1">
      <c r="A10" s="28"/>
      <c r="B10" s="321" t="s">
        <v>26</v>
      </c>
      <c r="C10" s="322"/>
      <c r="D10" s="323"/>
      <c r="E10" s="29"/>
      <c r="F10" s="29"/>
      <c r="G10" s="29"/>
      <c r="H10" s="30"/>
      <c r="I10" s="30"/>
      <c r="J10" s="30"/>
      <c r="K10" s="26"/>
      <c r="L10" s="27"/>
      <c r="M10" s="27"/>
      <c r="N10" s="27"/>
      <c r="O10" s="27"/>
      <c r="P10" s="25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 customHeight="1">
      <c r="A11" s="374" t="s">
        <v>51</v>
      </c>
      <c r="B11" s="389" t="s">
        <v>28</v>
      </c>
      <c r="C11" s="389" t="s">
        <v>29</v>
      </c>
      <c r="D11" s="389" t="s">
        <v>30</v>
      </c>
      <c r="E11" s="390" t="s">
        <v>31</v>
      </c>
      <c r="F11" s="391" t="s">
        <v>32</v>
      </c>
      <c r="G11" s="392" t="s">
        <v>429</v>
      </c>
      <c r="H11" s="369"/>
      <c r="I11" s="31"/>
      <c r="J11" s="31"/>
      <c r="K11" s="31"/>
      <c r="L11" s="31"/>
      <c r="M11" s="31"/>
      <c r="N11" s="32"/>
      <c r="O11" s="32"/>
      <c r="P11" s="33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75" t="s">
        <v>52</v>
      </c>
      <c r="B12" s="386">
        <f>'狀況八一開始質押借款再投資,上漲年槓桿基金的部分轉50%,2'!$P$8</f>
        <v>540000</v>
      </c>
      <c r="C12" s="386">
        <f>'狀況八一開始質押借款再投資,上漲年槓桿基金的部分轉50%,2'!$Q$8</f>
        <v>180000</v>
      </c>
      <c r="D12" s="386">
        <f>'狀況八一開始質押借款再投資,上漲年槓桿基金的部分轉50%,2'!$R$8</f>
        <v>380000</v>
      </c>
      <c r="E12" s="387">
        <f>'狀況八一開始質押借款再投資,上漲年槓桿基金的部分轉50%,2'!S8</f>
        <v>22000</v>
      </c>
      <c r="F12" s="377">
        <f t="shared" ref="F12:F13" si="0">E12/12</f>
        <v>1833.3333333333333</v>
      </c>
      <c r="G12" s="378">
        <f>'狀況八一開始質押借款再投資,上漲年槓桿基金的部分轉50%,2'!S3</f>
        <v>20000</v>
      </c>
      <c r="H12" s="370"/>
      <c r="I12" s="36"/>
      <c r="J12" s="36"/>
      <c r="K12" s="30"/>
      <c r="L12" s="4"/>
      <c r="M12" s="4"/>
      <c r="N12" s="37"/>
      <c r="O12" s="36"/>
      <c r="P12" s="2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thickBot="1">
      <c r="A13" s="376" t="s">
        <v>53</v>
      </c>
      <c r="B13" s="388">
        <f>'狀況九已質押一開始借款花掉,上漲年槓桿基金轉的部分轉50%,2'!$P$8</f>
        <v>480000</v>
      </c>
      <c r="C13" s="388">
        <f>'狀況九已質押一開始借款花掉,上漲年槓桿基金轉的部分轉50%,2'!$Q$8</f>
        <v>160000</v>
      </c>
      <c r="D13" s="388">
        <f>'狀況九已質押一開始借款花掉,上漲年槓桿基金轉的部分轉50%,2'!$R$8</f>
        <v>360000</v>
      </c>
      <c r="E13" s="388">
        <f>'狀況九已質押一開始借款花掉,上漲年槓桿基金轉的部分轉50%,2'!S8</f>
        <v>20000</v>
      </c>
      <c r="F13" s="379">
        <f t="shared" si="0"/>
        <v>1666.6666666666667</v>
      </c>
      <c r="G13" s="380">
        <f>'狀況九已質押一開始借款花掉,上漲年槓桿基金轉的部分轉50%,2'!S3</f>
        <v>20000</v>
      </c>
      <c r="H13" s="370"/>
      <c r="I13" s="36"/>
      <c r="J13" s="36"/>
      <c r="K13" s="30"/>
      <c r="L13" s="4"/>
      <c r="M13" s="4"/>
      <c r="N13" s="37"/>
      <c r="O13" s="36"/>
      <c r="P13" s="2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thickBot="1">
      <c r="A14" s="84"/>
      <c r="B14" s="85"/>
      <c r="C14" s="74"/>
      <c r="D14" s="39"/>
      <c r="E14" s="39"/>
      <c r="F14" s="39"/>
      <c r="G14" s="39"/>
      <c r="H14" s="27"/>
      <c r="I14" s="27"/>
      <c r="J14" s="27"/>
      <c r="K14" s="39"/>
      <c r="L14" s="25"/>
      <c r="M14" s="25"/>
      <c r="N14" s="25"/>
      <c r="O14" s="25"/>
      <c r="P14" s="25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40" t="s">
        <v>36</v>
      </c>
      <c r="B15" s="77" t="s">
        <v>37</v>
      </c>
      <c r="C15" s="78" t="s">
        <v>38</v>
      </c>
      <c r="D15" s="78" t="s">
        <v>39</v>
      </c>
      <c r="E15" s="78" t="s">
        <v>40</v>
      </c>
      <c r="F15" s="78" t="s">
        <v>41</v>
      </c>
      <c r="G15" s="78" t="s">
        <v>42</v>
      </c>
      <c r="H15" s="78" t="s">
        <v>43</v>
      </c>
      <c r="I15" s="78" t="s">
        <v>44</v>
      </c>
      <c r="J15" s="78" t="s">
        <v>45</v>
      </c>
      <c r="K15" s="79" t="s">
        <v>46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80" t="s">
        <v>52</v>
      </c>
      <c r="B16" s="53">
        <f>'狀況八一開始質押借款再投資,上漲年槓桿基金的部分轉50%,2'!$AC$18</f>
        <v>2707950.9492162038</v>
      </c>
      <c r="C16" s="53">
        <f>'狀況八一開始質押借款再投資,上漲年槓桿基金的部分轉50%,2'!$AC$17</f>
        <v>2773737.1837786529</v>
      </c>
      <c r="D16" s="54">
        <f>'狀況八一開始質押借款再投資,上漲年槓桿基金的部分轉50%,2'!$AC$19</f>
        <v>193627.74343528057</v>
      </c>
      <c r="E16" s="53">
        <f>'狀況八一開始質押借款再投資,上漲年槓桿基金的部分轉50%,2'!$W$18</f>
        <v>-1347024.747589004</v>
      </c>
      <c r="F16" s="55">
        <f>'狀況八一開始質押借款再投資,上漲年槓桿基金的部分轉50%,2'!$X$19</f>
        <v>1.3904066474363981</v>
      </c>
      <c r="G16" s="53">
        <f>'狀況八一開始質押借款再投資,上漲年槓桿基金的部分轉50%,2'!$Z$19</f>
        <v>101290.90002151081</v>
      </c>
      <c r="H16" s="55">
        <f>'狀況八一開始質押借款再投資,上漲年槓桿基金的部分轉50%,2'!$AD$19</f>
        <v>0.17602522130480053</v>
      </c>
      <c r="I16" s="55">
        <f>'狀況八一開始質押借款再投資,上漲年槓桿基金的部分轉50%,2'!$AD$18</f>
        <v>2.461773590196549</v>
      </c>
      <c r="J16" s="56">
        <f>'狀況八一開始質押借款再投資,上漲年槓桿基金的部分轉50%,2'!$U$17</f>
        <v>0.94243587918294536</v>
      </c>
      <c r="K16" s="57">
        <f>'狀況八一開始質押借款再投資,上漲年槓桿基金的部分轉50%,2'!$U$19</f>
        <v>0.27924823895110673</v>
      </c>
      <c r="L16" s="24"/>
      <c r="M16" s="25"/>
      <c r="N16" s="25"/>
      <c r="O16" s="25"/>
      <c r="P16" s="25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58" t="s">
        <v>53</v>
      </c>
      <c r="B17" s="59">
        <f>'狀況九已質押一開始借款花掉,上漲年槓桿基金轉的部分轉50%,2'!$AC$18</f>
        <v>2504341.7810189882</v>
      </c>
      <c r="C17" s="59">
        <f>'狀況九已質押一開始借款花掉,上漲年槓桿基金轉的部分轉50%,2'!$AC$17</f>
        <v>2571547.662876199</v>
      </c>
      <c r="D17" s="60">
        <f>'狀況九已質押一開始借款花掉,上漲年槓桿基金轉的部分轉50%,2'!$AC$19</f>
        <v>174545.63309892261</v>
      </c>
      <c r="E17" s="59">
        <f>'狀況九已質押一開始借款花掉,上漲年槓桿基金轉的部分轉50%,2'!$W$18</f>
        <v>-1254550.7506130065</v>
      </c>
      <c r="F17" s="61">
        <f>'狀況九已質押一開始借款花掉,上漲年槓桿基金轉的部分轉50%,2'!$X$19</f>
        <v>1.3653370847281114</v>
      </c>
      <c r="G17" s="59">
        <f>'狀況九已質押一開始借款花掉,上漲年槓桿基金轉的部分轉50%,2'!$Z$19</f>
        <v>88280.560027990869</v>
      </c>
      <c r="H17" s="61">
        <f>'狀況九已質押一開始借款花掉,上漲年槓桿基金轉的部分轉50%,2'!$AD$19</f>
        <v>0.1745456330989226</v>
      </c>
      <c r="I17" s="61">
        <f>'狀況九已質押一開始借款花掉,上漲年槓桿基金轉的部分轉50%,2'!$AD$18</f>
        <v>2.5043417810189883</v>
      </c>
      <c r="J17" s="62">
        <f>'狀況九已質押一開始借款花掉,上漲年槓桿基金轉的部分轉50%,2'!$U$17</f>
        <v>0.94685098514762278</v>
      </c>
      <c r="K17" s="63">
        <f>'狀況九已質押一開始借款花掉,上漲年槓桿基金轉的部分轉50%,2'!$U$19</f>
        <v>0.27077071044616396</v>
      </c>
      <c r="L17" s="24"/>
      <c r="M17" s="25"/>
      <c r="N17" s="25"/>
      <c r="O17" s="25"/>
      <c r="P17" s="25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72.75" customHeight="1">
      <c r="A18" s="64"/>
      <c r="B18" s="65"/>
      <c r="C18" s="66"/>
      <c r="D18" s="67"/>
      <c r="E18" s="67"/>
      <c r="F18" s="68" t="s">
        <v>47</v>
      </c>
      <c r="G18" s="68" t="s">
        <v>48</v>
      </c>
      <c r="H18" s="67"/>
      <c r="I18" s="67"/>
      <c r="J18" s="67"/>
      <c r="K18" s="67"/>
      <c r="L18" s="25"/>
      <c r="M18" s="25"/>
      <c r="N18" s="25"/>
      <c r="O18" s="25"/>
      <c r="P18" s="25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6.25" customHeight="1">
      <c r="A19" s="69"/>
      <c r="B19" s="70"/>
      <c r="C19" s="24"/>
      <c r="D19" s="25"/>
      <c r="E19" s="25"/>
      <c r="F19" s="71" t="s">
        <v>49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3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">
    <mergeCell ref="A1:K1"/>
    <mergeCell ref="B10:D10"/>
  </mergeCells>
  <pageMargins left="1" right="1" top="1" bottom="1" header="0" footer="0"/>
  <pageSetup orientation="portrait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4" sqref="G4"/>
    </sheetView>
  </sheetViews>
  <sheetFormatPr defaultColWidth="14.453125" defaultRowHeight="15" customHeight="1"/>
  <cols>
    <col min="1" max="1" width="19.08984375" customWidth="1"/>
    <col min="2" max="2" width="29.54296875" customWidth="1"/>
    <col min="3" max="26" width="16.453125" customWidth="1"/>
  </cols>
  <sheetData>
    <row r="1" spans="1:26" ht="30" customHeight="1">
      <c r="A1" s="319" t="s">
        <v>23</v>
      </c>
      <c r="B1" s="320"/>
      <c r="C1" s="320"/>
      <c r="D1" s="320"/>
      <c r="E1" s="320"/>
      <c r="F1" s="320"/>
      <c r="G1" s="320"/>
      <c r="H1" s="320"/>
      <c r="I1" s="16"/>
      <c r="J1" s="16"/>
      <c r="K1" s="16"/>
      <c r="L1" s="17"/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9.25" customHeight="1">
      <c r="A3" s="20"/>
      <c r="B3" s="21" t="s">
        <v>24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2" t="s">
        <v>25</v>
      </c>
      <c r="B4" s="81">
        <v>1000000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82"/>
      <c r="B5" s="83"/>
      <c r="C5" s="38"/>
      <c r="D5" s="27"/>
      <c r="E5" s="27"/>
      <c r="F5" s="27"/>
      <c r="G5" s="27"/>
      <c r="H5" s="27"/>
      <c r="I5" s="27"/>
      <c r="J5" s="27"/>
      <c r="K5" s="27"/>
      <c r="L5" s="2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9.25" customHeight="1">
      <c r="A6" s="28"/>
      <c r="B6" s="321" t="s">
        <v>26</v>
      </c>
      <c r="C6" s="322"/>
      <c r="D6" s="323"/>
      <c r="E6" s="29"/>
      <c r="F6" s="30"/>
      <c r="G6" s="30"/>
      <c r="H6" s="30"/>
      <c r="I6" s="30"/>
      <c r="J6" s="30"/>
      <c r="K6" s="26"/>
      <c r="L6" s="27"/>
      <c r="M6" s="27"/>
      <c r="N6" s="27"/>
      <c r="O6" s="27"/>
      <c r="P6" s="25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1.5" customHeight="1">
      <c r="A7" s="357" t="s">
        <v>51</v>
      </c>
      <c r="B7" s="358" t="s">
        <v>28</v>
      </c>
      <c r="C7" s="358" t="s">
        <v>30</v>
      </c>
      <c r="D7" s="358" t="s">
        <v>54</v>
      </c>
      <c r="E7" s="359" t="s">
        <v>32</v>
      </c>
      <c r="F7" s="355"/>
      <c r="G7" s="34"/>
      <c r="H7" s="34"/>
      <c r="I7" s="34"/>
      <c r="J7" s="35"/>
      <c r="K7" s="34"/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60" t="s">
        <v>55</v>
      </c>
      <c r="B8" s="361">
        <f>'狀況六100萬 年花2%(兩萬),80QQQ;20現金 (6)'!P8</f>
        <v>800000</v>
      </c>
      <c r="C8" s="361">
        <f>'狀況六100萬 年花2%(兩萬),80QQQ;20現金 (6)'!R8</f>
        <v>200000</v>
      </c>
      <c r="D8" s="361">
        <f>'狀況六100萬 年花2%(兩萬),80QQQ;20現金 (6)'!S8</f>
        <v>20000</v>
      </c>
      <c r="E8" s="362">
        <f t="shared" ref="E8:E9" si="0">D8/12</f>
        <v>1666.6666666666667</v>
      </c>
      <c r="F8" s="356"/>
      <c r="G8" s="36"/>
      <c r="H8" s="30"/>
      <c r="I8" s="36"/>
      <c r="J8" s="35"/>
      <c r="K8" s="30"/>
      <c r="L8" s="2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60" t="s">
        <v>56</v>
      </c>
      <c r="B9" s="361">
        <f>'狀況七、100%投資QQQ，每月賣股票生活(6)'!P8</f>
        <v>1000000</v>
      </c>
      <c r="C9" s="361">
        <f>'狀況七、100%投資QQQ，每月賣股票生活(6)'!R8</f>
        <v>0</v>
      </c>
      <c r="D9" s="361">
        <f>'狀況七、100%投資QQQ，每月賣股票生活(6)'!S8</f>
        <v>20000</v>
      </c>
      <c r="E9" s="362">
        <f t="shared" si="0"/>
        <v>1666.6666666666667</v>
      </c>
      <c r="F9" s="356"/>
      <c r="G9" s="36"/>
      <c r="H9" s="30"/>
      <c r="I9" s="36"/>
      <c r="J9" s="30"/>
      <c r="K9" s="34"/>
      <c r="L9" s="2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A10" s="84"/>
      <c r="B10" s="4"/>
      <c r="C10" s="85"/>
      <c r="D10" s="39"/>
      <c r="E10" s="39"/>
      <c r="F10" s="39"/>
      <c r="G10" s="39"/>
      <c r="H10" s="39"/>
      <c r="I10" s="39"/>
      <c r="J10" s="39"/>
      <c r="K10" s="39"/>
      <c r="L10" s="2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>
      <c r="A11" s="86" t="s">
        <v>36</v>
      </c>
      <c r="B11" s="87" t="s">
        <v>37</v>
      </c>
      <c r="C11" s="87" t="s">
        <v>38</v>
      </c>
      <c r="D11" s="87" t="s">
        <v>39</v>
      </c>
      <c r="E11" s="87" t="s">
        <v>57</v>
      </c>
      <c r="F11" s="87" t="s">
        <v>58</v>
      </c>
      <c r="G11" s="87" t="s">
        <v>45</v>
      </c>
      <c r="H11" s="88" t="s">
        <v>46</v>
      </c>
      <c r="I11" s="89"/>
      <c r="J11" s="30"/>
      <c r="K11" s="3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90" t="s">
        <v>55</v>
      </c>
      <c r="B12" s="91">
        <f>'狀況六100萬 年花2%(兩萬),80QQQ;20現金 (6)'!Z18</f>
        <v>1398739.3271425201</v>
      </c>
      <c r="C12" s="91">
        <f>'狀況六100萬 年花2%(兩萬),80QQQ;20現金 (6)'!Z17</f>
        <v>1398739.3271425215</v>
      </c>
      <c r="D12" s="91">
        <f>'狀況六100萬 年花2%(兩萬),80QQQ;20現金 (6)'!Z19</f>
        <v>228973.50973202541</v>
      </c>
      <c r="E12" s="92">
        <f>'狀況六100萬 年花2%(兩萬),80QQQ;20現金 (6)'!AA19</f>
        <v>0.2289735097320254</v>
      </c>
      <c r="F12" s="92">
        <f>'狀況六100萬 年花2%(兩萬),80QQQ;20現金 (6)'!AA18</f>
        <v>1.3987393271425199</v>
      </c>
      <c r="G12" s="93">
        <f>'狀況六100萬 年花2%(兩萬),80QQQ;20現金 (6)'!U17</f>
        <v>0.91652309798111375</v>
      </c>
      <c r="H12" s="94">
        <f>'狀況六100萬 年花2%(兩萬),80QQQ;20現金 (6)'!U19</f>
        <v>0.69559456725674162</v>
      </c>
      <c r="I12" s="89"/>
      <c r="J12" s="30"/>
      <c r="K12" s="3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95" t="s">
        <v>56</v>
      </c>
      <c r="B13" s="96">
        <f>'狀況七、100%投資QQQ，每月賣股票生活(6)'!Z18</f>
        <v>717594.46540364099</v>
      </c>
      <c r="C13" s="96">
        <f>'狀況七、100%投資QQQ，每月賣股票生活(6)'!Z17</f>
        <v>998333.33333333337</v>
      </c>
      <c r="D13" s="96">
        <f>'狀況七、100%投資QQQ，每月賣股票生活(6)'!Z19</f>
        <v>124565.49585087998</v>
      </c>
      <c r="E13" s="97">
        <f>'狀況七、100%投資QQQ，每月賣股票生活(6)'!AA19</f>
        <v>0.12456549585087998</v>
      </c>
      <c r="F13" s="97">
        <f>'狀況七、100%投資QQQ，每月賣股票生活(6)'!AA18</f>
        <v>0.71759446540364102</v>
      </c>
      <c r="G13" s="98">
        <v>1</v>
      </c>
      <c r="H13" s="99">
        <v>1</v>
      </c>
      <c r="I13" s="89"/>
      <c r="J13" s="30"/>
      <c r="K13" s="3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00"/>
      <c r="B14" s="101"/>
      <c r="C14" s="65"/>
      <c r="D14" s="67"/>
      <c r="E14" s="67"/>
      <c r="F14" s="67"/>
      <c r="G14" s="67"/>
      <c r="H14" s="67"/>
      <c r="I14" s="67"/>
      <c r="J14" s="67"/>
      <c r="K14" s="67"/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02"/>
      <c r="B15" s="103"/>
      <c r="C15" s="70"/>
      <c r="D15" s="25"/>
      <c r="E15" s="25"/>
      <c r="F15" s="25"/>
      <c r="G15" s="25"/>
      <c r="H15" s="25"/>
      <c r="I15" s="25"/>
      <c r="J15" s="25"/>
      <c r="K15" s="25"/>
      <c r="L15" s="2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>
      <c r="A16" s="69"/>
      <c r="B16" s="33"/>
      <c r="C16" s="70"/>
      <c r="D16" s="25"/>
      <c r="E16" s="25"/>
      <c r="F16" s="25"/>
      <c r="G16" s="25"/>
      <c r="H16" s="25"/>
      <c r="I16" s="25"/>
      <c r="J16" s="25"/>
      <c r="K16" s="25"/>
      <c r="L16" s="2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>
      <c r="A17" s="69"/>
      <c r="B17" s="33"/>
      <c r="C17" s="70"/>
      <c r="D17" s="25"/>
      <c r="E17" s="25"/>
      <c r="F17" s="25"/>
      <c r="G17" s="25"/>
      <c r="H17" s="25"/>
      <c r="I17" s="25"/>
      <c r="J17" s="25"/>
      <c r="K17" s="25"/>
      <c r="L17" s="2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H1"/>
    <mergeCell ref="B6:D6"/>
  </mergeCells>
  <pageMargins left="1" right="1" top="1" bottom="1" header="0" footer="0"/>
  <pageSetup orientation="portrait"/>
  <headerFooter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W1000"/>
  <sheetViews>
    <sheetView showGridLines="0" topLeftCell="J1" workbookViewId="0">
      <selection activeCell="Q4" sqref="Q4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24" t="s">
        <v>59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31"/>
      <c r="O2" s="113" t="s">
        <v>62</v>
      </c>
      <c r="P2" s="114" t="s">
        <v>63</v>
      </c>
      <c r="Q2" s="115">
        <v>0</v>
      </c>
      <c r="R2" s="114" t="s">
        <v>64</v>
      </c>
      <c r="S2" s="116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134">
        <f>'狀況1~3 資料與模擬結果'!B4</f>
        <v>1000000</v>
      </c>
      <c r="P3" s="135" t="s">
        <v>65</v>
      </c>
      <c r="Q3" s="136">
        <v>0.5</v>
      </c>
      <c r="R3" s="137" t="s">
        <v>66</v>
      </c>
      <c r="S3" s="334">
        <f>O3*Q4</f>
        <v>20000</v>
      </c>
      <c r="T3" s="139" t="s">
        <v>67</v>
      </c>
      <c r="U3" s="139" t="s">
        <v>68</v>
      </c>
      <c r="V3" s="140"/>
      <c r="W3" s="141"/>
      <c r="X3" s="142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>
      <c r="A4" s="143" t="s">
        <v>69</v>
      </c>
      <c r="B4" s="143" t="s">
        <v>70</v>
      </c>
      <c r="C4" s="143" t="s">
        <v>71</v>
      </c>
      <c r="D4" s="143" t="s">
        <v>72</v>
      </c>
      <c r="E4" s="143" t="s">
        <v>73</v>
      </c>
      <c r="F4" s="143" t="s">
        <v>74</v>
      </c>
      <c r="G4" s="143" t="s">
        <v>75</v>
      </c>
      <c r="H4" s="144" t="s">
        <v>69</v>
      </c>
      <c r="I4" s="144" t="s">
        <v>70</v>
      </c>
      <c r="J4" s="144" t="s">
        <v>71</v>
      </c>
      <c r="K4" s="144" t="s">
        <v>72</v>
      </c>
      <c r="L4" s="144" t="s">
        <v>73</v>
      </c>
      <c r="M4" s="144" t="s">
        <v>74</v>
      </c>
      <c r="N4" s="144" t="s">
        <v>75</v>
      </c>
      <c r="O4" s="4"/>
      <c r="P4" s="341" t="s">
        <v>425</v>
      </c>
      <c r="Q4" s="352">
        <f>'狀況1~3 資料與模擬結果'!B5</f>
        <v>0.02</v>
      </c>
      <c r="R4" s="145"/>
      <c r="S4" s="139" t="s">
        <v>76</v>
      </c>
      <c r="T4" s="146">
        <f>0</f>
        <v>0</v>
      </c>
      <c r="U4" s="147"/>
      <c r="V4" s="148" t="s">
        <v>77</v>
      </c>
      <c r="W4" s="149" t="s">
        <v>78</v>
      </c>
      <c r="X4" s="149" t="s">
        <v>79</v>
      </c>
      <c r="Y4" s="149" t="s">
        <v>80</v>
      </c>
      <c r="Z4" s="149" t="s">
        <v>81</v>
      </c>
      <c r="AA4" s="150" t="s">
        <v>82</v>
      </c>
      <c r="AB4" s="149" t="s">
        <v>83</v>
      </c>
      <c r="AC4" s="151" t="s">
        <v>84</v>
      </c>
      <c r="AD4" s="149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3"/>
      <c r="B5" s="143"/>
      <c r="C5" s="143"/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52"/>
      <c r="O5" s="153" t="s">
        <v>86</v>
      </c>
      <c r="P5" s="154" t="s">
        <v>87</v>
      </c>
      <c r="Q5" s="154" t="s">
        <v>88</v>
      </c>
      <c r="R5" s="155" t="s">
        <v>89</v>
      </c>
      <c r="S5" s="156">
        <v>0.05</v>
      </c>
      <c r="T5" s="157"/>
      <c r="U5" s="157"/>
      <c r="V5" s="158"/>
      <c r="W5" s="121"/>
      <c r="X5" s="149"/>
      <c r="Y5" s="121"/>
      <c r="Z5" s="121"/>
      <c r="AA5" s="122"/>
      <c r="AB5" s="149"/>
      <c r="AC5" s="151"/>
      <c r="AD5" s="149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3"/>
      <c r="B6" s="143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52"/>
      <c r="O6" s="159">
        <v>1</v>
      </c>
      <c r="P6" s="160" t="s">
        <v>90</v>
      </c>
      <c r="Q6" s="160" t="s">
        <v>91</v>
      </c>
      <c r="R6" s="161" t="s">
        <v>92</v>
      </c>
      <c r="S6" s="139" t="s">
        <v>93</v>
      </c>
      <c r="T6" s="162"/>
      <c r="U6" s="163"/>
      <c r="V6" s="158"/>
      <c r="W6" s="121"/>
      <c r="X6" s="149"/>
      <c r="Y6" s="121"/>
      <c r="Z6" s="121"/>
      <c r="AA6" s="122"/>
      <c r="AB6" s="149"/>
      <c r="AC6" s="151"/>
      <c r="AD6" s="149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3"/>
      <c r="B7" s="143"/>
      <c r="C7" s="143"/>
      <c r="D7" s="143"/>
      <c r="E7" s="143"/>
      <c r="F7" s="143"/>
      <c r="G7" s="143"/>
      <c r="H7" s="144"/>
      <c r="I7" s="144"/>
      <c r="J7" s="144"/>
      <c r="K7" s="144"/>
      <c r="L7" s="144"/>
      <c r="M7" s="144"/>
      <c r="N7" s="152"/>
      <c r="O7" s="164"/>
      <c r="P7" s="165"/>
      <c r="Q7" s="165"/>
      <c r="R7" s="166"/>
      <c r="S7" s="351">
        <f>'狀況1~3 資料與模擬結果'!B6</f>
        <v>0.02</v>
      </c>
      <c r="T7" s="162" t="s">
        <v>94</v>
      </c>
      <c r="U7" s="163"/>
      <c r="V7" s="158"/>
      <c r="W7" s="121"/>
      <c r="X7" s="149"/>
      <c r="Y7" s="121"/>
      <c r="Z7" s="121"/>
      <c r="AA7" s="122"/>
      <c r="AB7" s="149"/>
      <c r="AC7" s="151"/>
      <c r="AD7" s="149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7"/>
      <c r="B8" s="167"/>
      <c r="C8" s="167"/>
      <c r="D8" s="167"/>
      <c r="E8" s="167"/>
      <c r="F8" s="167"/>
      <c r="G8" s="167"/>
      <c r="H8" s="168"/>
      <c r="I8" s="168"/>
      <c r="J8" s="168"/>
      <c r="K8" s="168"/>
      <c r="L8" s="168"/>
      <c r="M8" s="168"/>
      <c r="N8" s="169"/>
      <c r="O8" s="170">
        <f>O3+S2</f>
        <v>1000000</v>
      </c>
      <c r="P8" s="171">
        <f>(O8+T20*(2*T8))*P6</f>
        <v>600000</v>
      </c>
      <c r="Q8" s="171">
        <f>(O8+T4*(2*T8))*Q6</f>
        <v>200000</v>
      </c>
      <c r="R8" s="172">
        <f>(O8+T4*(2*T8))*R6-T4*(2*T8)</f>
        <v>200000</v>
      </c>
      <c r="S8" s="173">
        <f>O8*S7</f>
        <v>20000</v>
      </c>
      <c r="T8" s="174">
        <v>0</v>
      </c>
      <c r="U8" s="175"/>
      <c r="V8" s="176"/>
      <c r="W8" s="177"/>
      <c r="X8" s="178"/>
      <c r="Y8" s="177"/>
      <c r="Z8" s="177"/>
      <c r="AA8" s="179"/>
      <c r="AB8" s="178"/>
      <c r="AC8" s="180"/>
      <c r="AD8" s="178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4"/>
      <c r="P9" s="185"/>
      <c r="Q9" s="185"/>
      <c r="R9" s="186"/>
      <c r="S9" s="187"/>
      <c r="T9" s="187"/>
      <c r="U9" s="187"/>
      <c r="V9" s="188"/>
      <c r="W9" s="189"/>
      <c r="X9" s="190"/>
      <c r="Y9" s="189"/>
      <c r="Z9" s="189"/>
      <c r="AA9" s="191"/>
      <c r="AB9" s="190"/>
      <c r="AC9" s="192"/>
      <c r="AD9" s="190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197"/>
      <c r="T10" s="118"/>
      <c r="U10" s="198"/>
      <c r="V10" s="199"/>
      <c r="W10" s="196"/>
      <c r="X10" s="200"/>
      <c r="Y10" s="196"/>
      <c r="Z10" s="196"/>
      <c r="AA10" s="201"/>
      <c r="AB10" s="200"/>
      <c r="AC10" s="202"/>
      <c r="AD10" s="200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6"/>
      <c r="U11" s="196"/>
      <c r="V11" s="199"/>
      <c r="W11" s="196"/>
      <c r="X11" s="200"/>
      <c r="Y11" s="196"/>
      <c r="Z11" s="196"/>
      <c r="AA11" s="201"/>
      <c r="AB11" s="200"/>
      <c r="AC11" s="202"/>
      <c r="AD11" s="200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6"/>
      <c r="U12" s="196"/>
      <c r="V12" s="199"/>
      <c r="W12" s="196"/>
      <c r="X12" s="200"/>
      <c r="Y12" s="196"/>
      <c r="Z12" s="196"/>
      <c r="AA12" s="201"/>
      <c r="AB12" s="200"/>
      <c r="AC12" s="202"/>
      <c r="AD12" s="200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6"/>
      <c r="U13" s="196"/>
      <c r="V13" s="199"/>
      <c r="W13" s="196"/>
      <c r="X13" s="200"/>
      <c r="Y13" s="196"/>
      <c r="Z13" s="196"/>
      <c r="AA13" s="201"/>
      <c r="AB13" s="200"/>
      <c r="AC13" s="202"/>
      <c r="AD13" s="200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6"/>
      <c r="U14" s="196"/>
      <c r="V14" s="199"/>
      <c r="W14" s="196"/>
      <c r="X14" s="200"/>
      <c r="Y14" s="196"/>
      <c r="Z14" s="196"/>
      <c r="AA14" s="201"/>
      <c r="AB14" s="200"/>
      <c r="AC14" s="202"/>
      <c r="AD14" s="200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6"/>
      <c r="U15" s="196"/>
      <c r="V15" s="199"/>
      <c r="W15" s="196"/>
      <c r="X15" s="200"/>
      <c r="Y15" s="196"/>
      <c r="Z15" s="196"/>
      <c r="AA15" s="201"/>
      <c r="AB15" s="200"/>
      <c r="AC15" s="202"/>
      <c r="AD15" s="200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6"/>
      <c r="U16" s="196"/>
      <c r="V16" s="195"/>
      <c r="W16" s="196"/>
      <c r="X16" s="200"/>
      <c r="Y16" s="196"/>
      <c r="Z16" s="196"/>
      <c r="AA16" s="201"/>
      <c r="AB16" s="200"/>
      <c r="AC16" s="202"/>
      <c r="AD16" s="200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204">
        <f t="shared" ref="P17:U17" si="9">MAX(P20:P307)</f>
        <v>2424653.4297029716</v>
      </c>
      <c r="Q17" s="205">
        <f t="shared" si="9"/>
        <v>834675.11390663334</v>
      </c>
      <c r="R17" s="205">
        <f t="shared" si="9"/>
        <v>1056485.2712514838</v>
      </c>
      <c r="S17" s="205">
        <f t="shared" si="9"/>
        <v>-1666.6666666666667</v>
      </c>
      <c r="T17" s="205">
        <f t="shared" si="9"/>
        <v>0</v>
      </c>
      <c r="U17" s="206">
        <f t="shared" si="9"/>
        <v>1.0219821353368514</v>
      </c>
      <c r="V17" s="207"/>
      <c r="W17" s="205">
        <f>MIN(W20:W307)</f>
        <v>-924739.96975991584</v>
      </c>
      <c r="X17" s="208">
        <f t="shared" ref="X17:AD17" si="10">MAX(X20:X307)</f>
        <v>480</v>
      </c>
      <c r="Y17" s="205">
        <f t="shared" si="10"/>
        <v>2711483.2611935046</v>
      </c>
      <c r="Z17" s="205">
        <f t="shared" si="10"/>
        <v>1786743.2914335886</v>
      </c>
      <c r="AA17" s="209">
        <f t="shared" si="10"/>
        <v>3987619.6449746923</v>
      </c>
      <c r="AB17" s="208">
        <f t="shared" si="10"/>
        <v>3.9876196449746923</v>
      </c>
      <c r="AC17" s="210">
        <f t="shared" si="10"/>
        <v>3083945.5964415995</v>
      </c>
      <c r="AD17" s="208">
        <f t="shared" si="10"/>
        <v>3.0839455964415996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f t="shared" ref="P18:U18" si="12">P307</f>
        <v>2424653.4297029716</v>
      </c>
      <c r="Q18" s="196">
        <f t="shared" si="12"/>
        <v>506480.94402023667</v>
      </c>
      <c r="R18" s="196">
        <f t="shared" si="12"/>
        <v>1056485.2712514838</v>
      </c>
      <c r="S18" s="196">
        <f t="shared" si="12"/>
        <v>-924739.96975991584</v>
      </c>
      <c r="T18" s="196">
        <f t="shared" si="12"/>
        <v>0</v>
      </c>
      <c r="U18" s="212">
        <f t="shared" si="12"/>
        <v>0.86207201884854334</v>
      </c>
      <c r="V18" s="199"/>
      <c r="W18" s="196">
        <f t="shared" ref="W18:AD18" si="13">W307</f>
        <v>-924739.96975991584</v>
      </c>
      <c r="X18" s="213">
        <f t="shared" si="13"/>
        <v>3.7644514293658577</v>
      </c>
      <c r="Y18" s="196">
        <f t="shared" si="13"/>
        <v>2711483.2611935046</v>
      </c>
      <c r="Z18" s="196">
        <f t="shared" si="13"/>
        <v>1786743.2914335886</v>
      </c>
      <c r="AA18" s="196">
        <f t="shared" si="13"/>
        <v>3987619.6449746923</v>
      </c>
      <c r="AB18" s="213">
        <f t="shared" si="13"/>
        <v>3.9876196449746923</v>
      </c>
      <c r="AC18" s="196">
        <f t="shared" si="13"/>
        <v>3062879.6752147763</v>
      </c>
      <c r="AD18" s="213">
        <f t="shared" si="13"/>
        <v>3.0628796752147762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4">(I20/B20*B19)/B20*B19</f>
        <v>12.057432324239059</v>
      </c>
      <c r="J19" s="195">
        <f t="shared" si="14"/>
        <v>17.368094025312296</v>
      </c>
      <c r="K19" s="195">
        <f t="shared" si="14"/>
        <v>11.745641894736886</v>
      </c>
      <c r="L19" s="195">
        <f t="shared" si="14"/>
        <v>17.01115804626221</v>
      </c>
      <c r="M19" s="195">
        <f t="shared" si="14"/>
        <v>14.462279006702733</v>
      </c>
      <c r="N19" s="195">
        <f t="shared" si="14"/>
        <v>7330329.191425032</v>
      </c>
      <c r="O19" s="211" t="s">
        <v>108</v>
      </c>
      <c r="P19" s="196">
        <f t="shared" ref="P19:U19" si="15">MIN(P20:P307)</f>
        <v>117386.1386138614</v>
      </c>
      <c r="Q19" s="196">
        <f t="shared" si="15"/>
        <v>15593.595497852648</v>
      </c>
      <c r="R19" s="196">
        <f t="shared" si="15"/>
        <v>153134.5469850415</v>
      </c>
      <c r="S19" s="196">
        <f t="shared" si="15"/>
        <v>-924739.96975991584</v>
      </c>
      <c r="T19" s="196">
        <f t="shared" si="15"/>
        <v>0</v>
      </c>
      <c r="U19" s="214">
        <f t="shared" si="15"/>
        <v>0.46766192483057512</v>
      </c>
      <c r="V19" s="199"/>
      <c r="W19" s="196">
        <f>(S20+T20)</f>
        <v>-1666.6666666666667</v>
      </c>
      <c r="X19" s="199">
        <f t="shared" ref="X19:AD19" si="16">MIN(X20:X307)</f>
        <v>1.5687591776800138</v>
      </c>
      <c r="Y19" s="196">
        <f t="shared" si="16"/>
        <v>244289.69162535254</v>
      </c>
      <c r="Z19" s="196">
        <f t="shared" si="16"/>
        <v>76466.227406558086</v>
      </c>
      <c r="AA19" s="215">
        <f t="shared" si="16"/>
        <v>305036.6832837899</v>
      </c>
      <c r="AB19" s="199">
        <f t="shared" si="16"/>
        <v>0.30503668328378991</v>
      </c>
      <c r="AC19" s="216">
        <f t="shared" si="16"/>
        <v>164858.60400816947</v>
      </c>
      <c r="AD19" s="199">
        <f t="shared" si="16"/>
        <v>0.16485860400816946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7">(I21/B21*B20)/B21*B20</f>
        <v>17.3021526277189</v>
      </c>
      <c r="J20" s="195">
        <f t="shared" si="17"/>
        <v>21.822742435568706</v>
      </c>
      <c r="K20" s="195">
        <f t="shared" si="17"/>
        <v>15.319570477774484</v>
      </c>
      <c r="L20" s="195">
        <f t="shared" si="17"/>
        <v>17.898900362680251</v>
      </c>
      <c r="M20" s="195">
        <f t="shared" si="17"/>
        <v>15.217004194305867</v>
      </c>
      <c r="N20" s="195">
        <f t="shared" si="17"/>
        <v>11522073.231914233</v>
      </c>
      <c r="O20" s="195"/>
      <c r="P20" s="196">
        <f t="shared" ref="P20:R20" si="18">P8</f>
        <v>600000</v>
      </c>
      <c r="Q20" s="196">
        <f t="shared" si="18"/>
        <v>200000</v>
      </c>
      <c r="R20" s="196">
        <f t="shared" si="18"/>
        <v>200000</v>
      </c>
      <c r="S20" s="196">
        <f>-$S$8/12</f>
        <v>-1666.6666666666667</v>
      </c>
      <c r="T20" s="196">
        <f>T4</f>
        <v>0</v>
      </c>
      <c r="U20" s="214">
        <f t="shared" ref="U20:U274" si="19">(Q20*2+P20)/(P20+Q20+R20)</f>
        <v>1</v>
      </c>
      <c r="V20" s="199"/>
      <c r="W20" s="196">
        <f t="shared" ref="W20:W274" si="20">S20+T20</f>
        <v>-1666.6666666666667</v>
      </c>
      <c r="X20" s="199">
        <f t="shared" ref="X20:X274" si="21">IF(S20+T20=0,"NA",((P20+R20)/-(S20+T20)))</f>
        <v>480</v>
      </c>
      <c r="Y20" s="196">
        <f t="shared" ref="Y20:Y274" si="22">P20*0.7+R20*0.96</f>
        <v>612000</v>
      </c>
      <c r="Z20" s="196">
        <f t="shared" ref="Z20:Z274" si="23">Y20+S20+T20</f>
        <v>610333.33333333337</v>
      </c>
      <c r="AA20" s="201">
        <f t="shared" ref="AA20:AA274" si="24">P20+Q20+R20</f>
        <v>1000000</v>
      </c>
      <c r="AB20" s="200">
        <f t="shared" ref="AB20:AB274" si="25">AA20/($O$8)</f>
        <v>1</v>
      </c>
      <c r="AC20" s="217">
        <f t="shared" ref="AC20:AC274" si="26">SUM(P20:T20)</f>
        <v>998333.33333333337</v>
      </c>
      <c r="AD20" s="199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8">(I22/B22*B21)/B22*B21</f>
        <v>17.46891940022627</v>
      </c>
      <c r="J21" s="195">
        <f t="shared" si="28"/>
        <v>17.89714458006657</v>
      </c>
      <c r="K21" s="195">
        <f t="shared" si="28"/>
        <v>9.1367774518949076</v>
      </c>
      <c r="L21" s="195">
        <f t="shared" si="28"/>
        <v>13.401596854714008</v>
      </c>
      <c r="M21" s="195">
        <f t="shared" si="28"/>
        <v>11.393555067818641</v>
      </c>
      <c r="N21" s="195">
        <f t="shared" si="28"/>
        <v>10198060.948237082</v>
      </c>
      <c r="O21" s="195"/>
      <c r="P21" s="196">
        <f t="shared" ref="P21:P275" si="29">P20*D21/D20</f>
        <v>463366.33663366339</v>
      </c>
      <c r="Q21" s="196">
        <f t="shared" ref="Q21:Q29" si="30">Q20*K21/K20</f>
        <v>119282.42329183411</v>
      </c>
      <c r="R21" s="196">
        <f t="shared" ref="R21:R29" si="31">R20*(1+$S$5/2/12)</f>
        <v>200416.66666666669</v>
      </c>
      <c r="S21" s="196">
        <f t="shared" ref="S21:S275" si="32">S20*(1+$S$5/12)+$S$20</f>
        <v>-3340.2777777777778</v>
      </c>
      <c r="T21" s="196">
        <f t="shared" ref="T21:T275" si="33">T20*(1+$S$5/12)</f>
        <v>0</v>
      </c>
      <c r="U21" s="214">
        <f t="shared" si="19"/>
        <v>0.89638893428366251</v>
      </c>
      <c r="V21" s="199"/>
      <c r="W21" s="196">
        <f t="shared" si="20"/>
        <v>-3340.2777777777778</v>
      </c>
      <c r="X21" s="199">
        <f t="shared" si="21"/>
        <v>198.72089911693874</v>
      </c>
      <c r="Y21" s="196">
        <f t="shared" si="22"/>
        <v>516756.43564356433</v>
      </c>
      <c r="Z21" s="196">
        <f t="shared" si="23"/>
        <v>513416.15786578658</v>
      </c>
      <c r="AA21" s="201">
        <f t="shared" si="24"/>
        <v>783065.42659216421</v>
      </c>
      <c r="AB21" s="200">
        <f t="shared" si="25"/>
        <v>0.78306542659216416</v>
      </c>
      <c r="AC21" s="217">
        <f t="shared" si="26"/>
        <v>779725.14881438646</v>
      </c>
      <c r="AD21" s="199">
        <f t="shared" si="27"/>
        <v>0.77972514881438648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34">(I23/B23*B22)/B23*B22</f>
        <v>13.790598110244227</v>
      </c>
      <c r="J22" s="195">
        <f t="shared" si="34"/>
        <v>14.104531468297994</v>
      </c>
      <c r="K22" s="195">
        <f t="shared" si="34"/>
        <v>7.8393407868971332</v>
      </c>
      <c r="L22" s="195">
        <f t="shared" si="34"/>
        <v>10.314814657855177</v>
      </c>
      <c r="M22" s="195">
        <f t="shared" si="34"/>
        <v>8.7692844702460988</v>
      </c>
      <c r="N22" s="195">
        <f t="shared" si="34"/>
        <v>7028135.3871746529</v>
      </c>
      <c r="O22" s="195"/>
      <c r="P22" s="196">
        <f t="shared" si="29"/>
        <v>429207.92079207924</v>
      </c>
      <c r="Q22" s="196">
        <f t="shared" si="30"/>
        <v>102344.13292814427</v>
      </c>
      <c r="R22" s="196">
        <f t="shared" si="31"/>
        <v>200834.20138888893</v>
      </c>
      <c r="S22" s="196">
        <f t="shared" si="32"/>
        <v>-5020.8622685185182</v>
      </c>
      <c r="T22" s="196">
        <f t="shared" si="33"/>
        <v>0</v>
      </c>
      <c r="U22" s="214">
        <f t="shared" si="19"/>
        <v>0.86552168644116423</v>
      </c>
      <c r="V22" s="199"/>
      <c r="W22" s="196">
        <f t="shared" si="20"/>
        <v>-5020.8622685185182</v>
      </c>
      <c r="X22" s="199">
        <f t="shared" si="21"/>
        <v>125.48484473103694</v>
      </c>
      <c r="Y22" s="196">
        <f t="shared" si="22"/>
        <v>493246.37788778881</v>
      </c>
      <c r="Z22" s="196">
        <f t="shared" si="23"/>
        <v>488225.51561927027</v>
      </c>
      <c r="AA22" s="201">
        <f t="shared" si="24"/>
        <v>732386.25510911248</v>
      </c>
      <c r="AB22" s="200">
        <f t="shared" si="25"/>
        <v>0.73238625510911248</v>
      </c>
      <c r="AC22" s="217">
        <f t="shared" si="26"/>
        <v>727365.39284059394</v>
      </c>
      <c r="AD22" s="199">
        <f t="shared" si="27"/>
        <v>0.72736539284059398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35">(I24/B24*B23)/B24*B23</f>
        <v>10.915843067932116</v>
      </c>
      <c r="J23" s="195">
        <f t="shared" si="35"/>
        <v>14.944757928183812</v>
      </c>
      <c r="K23" s="195">
        <f t="shared" si="35"/>
        <v>10.221431875733023</v>
      </c>
      <c r="L23" s="195">
        <f t="shared" si="35"/>
        <v>13.032884069575877</v>
      </c>
      <c r="M23" s="195">
        <f t="shared" si="35"/>
        <v>11.080093520899684</v>
      </c>
      <c r="N23" s="195">
        <f t="shared" si="35"/>
        <v>4884649.6212254753</v>
      </c>
      <c r="O23" s="195"/>
      <c r="P23" s="196">
        <f t="shared" si="29"/>
        <v>490099.00990099012</v>
      </c>
      <c r="Q23" s="196">
        <f t="shared" si="30"/>
        <v>133442.79972551708</v>
      </c>
      <c r="R23" s="196">
        <f t="shared" si="31"/>
        <v>201252.60597511582</v>
      </c>
      <c r="S23" s="196">
        <f t="shared" si="32"/>
        <v>-6708.4491946373455</v>
      </c>
      <c r="T23" s="196">
        <f t="shared" si="33"/>
        <v>0</v>
      </c>
      <c r="U23" s="214">
        <f t="shared" si="19"/>
        <v>0.91778580823666611</v>
      </c>
      <c r="V23" s="199"/>
      <c r="W23" s="196">
        <f t="shared" si="20"/>
        <v>-6708.4491946373455</v>
      </c>
      <c r="X23" s="199">
        <f t="shared" si="21"/>
        <v>103.05684604852702</v>
      </c>
      <c r="Y23" s="196">
        <f t="shared" si="22"/>
        <v>536271.80866680422</v>
      </c>
      <c r="Z23" s="196">
        <f t="shared" si="23"/>
        <v>529563.35947216686</v>
      </c>
      <c r="AA23" s="201">
        <f t="shared" si="24"/>
        <v>824794.41560162301</v>
      </c>
      <c r="AB23" s="200">
        <f t="shared" si="25"/>
        <v>0.82479441560162303</v>
      </c>
      <c r="AC23" s="217">
        <f t="shared" si="26"/>
        <v>818085.96640698565</v>
      </c>
      <c r="AD23" s="199">
        <f t="shared" si="27"/>
        <v>0.81808596640698561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36">(I25/B25*B24)/B25*B24</f>
        <v>13.150091017516797</v>
      </c>
      <c r="J24" s="195">
        <f t="shared" si="36"/>
        <v>15.655525043356549</v>
      </c>
      <c r="K24" s="195">
        <f t="shared" si="36"/>
        <v>11.034572182503613</v>
      </c>
      <c r="L24" s="195">
        <f t="shared" si="36"/>
        <v>11.940909705796921</v>
      </c>
      <c r="M24" s="195">
        <f t="shared" si="36"/>
        <v>10.15173862667644</v>
      </c>
      <c r="N24" s="195">
        <f t="shared" si="36"/>
        <v>3229295.9645266179</v>
      </c>
      <c r="O24" s="195"/>
      <c r="P24" s="196">
        <f t="shared" si="29"/>
        <v>509220.29702970292</v>
      </c>
      <c r="Q24" s="196">
        <f t="shared" si="30"/>
        <v>144058.50605945493</v>
      </c>
      <c r="R24" s="196">
        <f t="shared" si="31"/>
        <v>201671.88223756399</v>
      </c>
      <c r="S24" s="196">
        <f t="shared" si="32"/>
        <v>-8403.0677329483333</v>
      </c>
      <c r="T24" s="196">
        <f t="shared" si="33"/>
        <v>0</v>
      </c>
      <c r="U24" s="214">
        <f t="shared" si="19"/>
        <v>0.93261204749360249</v>
      </c>
      <c r="V24" s="199"/>
      <c r="W24" s="196">
        <f t="shared" si="20"/>
        <v>-8403.0677329483333</v>
      </c>
      <c r="X24" s="199">
        <f t="shared" si="21"/>
        <v>84.599125207555659</v>
      </c>
      <c r="Y24" s="196">
        <f t="shared" si="22"/>
        <v>550059.21486885345</v>
      </c>
      <c r="Z24" s="196">
        <f t="shared" si="23"/>
        <v>541656.14713590511</v>
      </c>
      <c r="AA24" s="201">
        <f t="shared" si="24"/>
        <v>854950.68532672187</v>
      </c>
      <c r="AB24" s="200">
        <f t="shared" si="25"/>
        <v>0.85495068532672192</v>
      </c>
      <c r="AC24" s="217">
        <f t="shared" si="26"/>
        <v>846547.61759377352</v>
      </c>
      <c r="AD24" s="199">
        <f t="shared" si="27"/>
        <v>0.8465476175937735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37">(I26/B26*B25)/B26*B25</f>
        <v>12.133304810309955</v>
      </c>
      <c r="J25" s="195">
        <f t="shared" si="37"/>
        <v>15.6363569704142</v>
      </c>
      <c r="K25" s="195">
        <f t="shared" si="37"/>
        <v>10.42375451345235</v>
      </c>
      <c r="L25" s="195">
        <f t="shared" si="37"/>
        <v>15.416977171322017</v>
      </c>
      <c r="M25" s="195">
        <f t="shared" si="37"/>
        <v>13.106960817336386</v>
      </c>
      <c r="N25" s="195">
        <f t="shared" si="37"/>
        <v>3171264.6152139381</v>
      </c>
      <c r="O25" s="195"/>
      <c r="P25" s="196">
        <f t="shared" si="29"/>
        <v>494925.74257425737</v>
      </c>
      <c r="Q25" s="196">
        <f t="shared" si="30"/>
        <v>136084.16147926671</v>
      </c>
      <c r="R25" s="196">
        <f t="shared" si="31"/>
        <v>202092.03199222559</v>
      </c>
      <c r="S25" s="196">
        <f t="shared" si="32"/>
        <v>-10104.747181835617</v>
      </c>
      <c r="T25" s="196">
        <f t="shared" si="33"/>
        <v>0</v>
      </c>
      <c r="U25" s="214">
        <f t="shared" si="19"/>
        <v>0.92076855465459617</v>
      </c>
      <c r="V25" s="199"/>
      <c r="W25" s="196">
        <f t="shared" si="20"/>
        <v>-10104.747181835617</v>
      </c>
      <c r="X25" s="199">
        <f t="shared" si="21"/>
        <v>68.979239363796083</v>
      </c>
      <c r="Y25" s="196">
        <f t="shared" si="22"/>
        <v>540456.37051451672</v>
      </c>
      <c r="Z25" s="196">
        <f t="shared" si="23"/>
        <v>530351.62333268113</v>
      </c>
      <c r="AA25" s="201">
        <f t="shared" si="24"/>
        <v>833101.9360457497</v>
      </c>
      <c r="AB25" s="200">
        <f t="shared" si="25"/>
        <v>0.83310193604574967</v>
      </c>
      <c r="AC25" s="217">
        <f t="shared" si="26"/>
        <v>822997.18886391411</v>
      </c>
      <c r="AD25" s="199">
        <f t="shared" si="27"/>
        <v>0.82299718886391415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38">(I27/B27*B26)/B27*B26</f>
        <v>15.958056061635814</v>
      </c>
      <c r="J26" s="195">
        <f t="shared" si="38"/>
        <v>16.104492754312346</v>
      </c>
      <c r="K26" s="195">
        <f t="shared" si="38"/>
        <v>11.36690804296393</v>
      </c>
      <c r="L26" s="195">
        <f t="shared" si="38"/>
        <v>11.758037354344044</v>
      </c>
      <c r="M26" s="195">
        <f t="shared" si="38"/>
        <v>9.9962717382236352</v>
      </c>
      <c r="N26" s="195">
        <f t="shared" si="38"/>
        <v>5779289.363140204</v>
      </c>
      <c r="O26" s="195"/>
      <c r="P26" s="196">
        <f t="shared" si="29"/>
        <v>516831.68316831673</v>
      </c>
      <c r="Q26" s="196">
        <f t="shared" si="30"/>
        <v>148397.21595921964</v>
      </c>
      <c r="R26" s="196">
        <f t="shared" si="31"/>
        <v>202513.05705887609</v>
      </c>
      <c r="S26" s="196">
        <f t="shared" si="32"/>
        <v>-11813.516961759931</v>
      </c>
      <c r="T26" s="196">
        <f t="shared" si="33"/>
        <v>0</v>
      </c>
      <c r="U26" s="214">
        <f t="shared" si="19"/>
        <v>0.93763602103845833</v>
      </c>
      <c r="V26" s="199"/>
      <c r="W26" s="196">
        <f t="shared" si="20"/>
        <v>-11813.516961759931</v>
      </c>
      <c r="X26" s="199">
        <f t="shared" si="21"/>
        <v>60.891666940141057</v>
      </c>
      <c r="Y26" s="196">
        <f t="shared" si="22"/>
        <v>556194.71299434267</v>
      </c>
      <c r="Z26" s="196">
        <f t="shared" si="23"/>
        <v>544381.19603258278</v>
      </c>
      <c r="AA26" s="201">
        <f t="shared" si="24"/>
        <v>867741.95618641237</v>
      </c>
      <c r="AB26" s="200">
        <f t="shared" si="25"/>
        <v>0.86774195618641237</v>
      </c>
      <c r="AC26" s="217">
        <f t="shared" si="26"/>
        <v>855928.43922465248</v>
      </c>
      <c r="AD26" s="199">
        <f t="shared" si="27"/>
        <v>0.85592843922465245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39">(I28/B28*B27)/B28*B27</f>
        <v>12.251801677870445</v>
      </c>
      <c r="J27" s="220">
        <f t="shared" si="39"/>
        <v>12.241359553665349</v>
      </c>
      <c r="K27" s="220">
        <f t="shared" si="39"/>
        <v>8.1405632868713855</v>
      </c>
      <c r="L27" s="220">
        <f t="shared" si="39"/>
        <v>9.9649574314666047</v>
      </c>
      <c r="M27" s="220">
        <f t="shared" si="39"/>
        <v>8.4718514419458355</v>
      </c>
      <c r="N27" s="220">
        <f t="shared" si="39"/>
        <v>18144996.371034577</v>
      </c>
      <c r="O27" s="220"/>
      <c r="P27" s="196">
        <f t="shared" si="29"/>
        <v>437376.23762376228</v>
      </c>
      <c r="Q27" s="196">
        <f t="shared" si="30"/>
        <v>106276.6517988432</v>
      </c>
      <c r="R27" s="196">
        <f t="shared" si="31"/>
        <v>202934.95926108211</v>
      </c>
      <c r="S27" s="196">
        <f t="shared" si="32"/>
        <v>-13529.406615767264</v>
      </c>
      <c r="T27" s="196">
        <f t="shared" si="33"/>
        <v>0</v>
      </c>
      <c r="U27" s="214">
        <f t="shared" si="19"/>
        <v>0.87053324316400593</v>
      </c>
      <c r="V27" s="199"/>
      <c r="W27" s="196">
        <f t="shared" si="20"/>
        <v>-13529.406615767264</v>
      </c>
      <c r="X27" s="199">
        <f t="shared" si="21"/>
        <v>47.327367346519203</v>
      </c>
      <c r="Y27" s="196">
        <f t="shared" si="22"/>
        <v>500980.92722727242</v>
      </c>
      <c r="Z27" s="196">
        <f t="shared" si="23"/>
        <v>487451.52061150514</v>
      </c>
      <c r="AA27" s="201">
        <f t="shared" si="24"/>
        <v>746587.84868368763</v>
      </c>
      <c r="AB27" s="200">
        <f t="shared" si="25"/>
        <v>0.74658784868368766</v>
      </c>
      <c r="AC27" s="217">
        <f t="shared" si="26"/>
        <v>733058.44206792035</v>
      </c>
      <c r="AD27" s="199">
        <f t="shared" si="27"/>
        <v>0.73305844206792037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40">(I29/B29*B28)/B29*B28</f>
        <v>9.702235837634392</v>
      </c>
      <c r="J28" s="220">
        <f t="shared" si="40"/>
        <v>10.636172875595822</v>
      </c>
      <c r="K28" s="220">
        <f t="shared" si="40"/>
        <v>5.4968589198386466</v>
      </c>
      <c r="L28" s="220">
        <f t="shared" si="40"/>
        <v>5.9219366943339491</v>
      </c>
      <c r="M28" s="220">
        <f t="shared" si="40"/>
        <v>5.0346227332749107</v>
      </c>
      <c r="N28" s="220">
        <f t="shared" si="40"/>
        <v>19421181.79326776</v>
      </c>
      <c r="O28" s="220"/>
      <c r="P28" s="196">
        <f t="shared" si="29"/>
        <v>359405.94059405936</v>
      </c>
      <c r="Q28" s="196">
        <f t="shared" si="30"/>
        <v>71762.572296833605</v>
      </c>
      <c r="R28" s="196">
        <f t="shared" si="31"/>
        <v>203357.74042620938</v>
      </c>
      <c r="S28" s="196">
        <f t="shared" si="32"/>
        <v>-15252.445809999626</v>
      </c>
      <c r="T28" s="196">
        <f t="shared" si="33"/>
        <v>0</v>
      </c>
      <c r="U28" s="214">
        <f t="shared" si="19"/>
        <v>0.79260878893278586</v>
      </c>
      <c r="V28" s="199"/>
      <c r="W28" s="196">
        <f t="shared" si="20"/>
        <v>-15252.445809999626</v>
      </c>
      <c r="X28" s="199">
        <f t="shared" si="21"/>
        <v>36.896618944308351</v>
      </c>
      <c r="Y28" s="196">
        <f t="shared" si="22"/>
        <v>446807.58922500251</v>
      </c>
      <c r="Z28" s="196">
        <f t="shared" si="23"/>
        <v>431555.14341500285</v>
      </c>
      <c r="AA28" s="201">
        <f t="shared" si="24"/>
        <v>634526.25331710232</v>
      </c>
      <c r="AB28" s="200">
        <f t="shared" si="25"/>
        <v>0.63452625331710233</v>
      </c>
      <c r="AC28" s="217">
        <f t="shared" si="26"/>
        <v>619273.80750710273</v>
      </c>
      <c r="AD28" s="199">
        <f t="shared" si="27"/>
        <v>0.6192738075071027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21" t="s">
        <v>118</v>
      </c>
      <c r="B29" s="222">
        <v>64.0625</v>
      </c>
      <c r="C29" s="223">
        <v>74.78125</v>
      </c>
      <c r="D29" s="223">
        <v>54.25</v>
      </c>
      <c r="E29" s="223">
        <v>58.375</v>
      </c>
      <c r="F29" s="223">
        <v>49.849513999999999</v>
      </c>
      <c r="G29" s="223">
        <v>1087788500</v>
      </c>
      <c r="H29" s="223"/>
      <c r="I29" s="223">
        <f t="shared" ref="I29:N29" si="41">(I30/B30*B29)/B30*B29</f>
        <v>6.1732420033094408</v>
      </c>
      <c r="J29" s="223">
        <f t="shared" si="41"/>
        <v>8.4046701479816388</v>
      </c>
      <c r="K29" s="223">
        <f t="shared" si="41"/>
        <v>4.4198072139246296</v>
      </c>
      <c r="L29" s="223">
        <f t="shared" si="41"/>
        <v>5.0868847620939075</v>
      </c>
      <c r="M29" s="223">
        <f t="shared" si="41"/>
        <v>4.3246881887926092</v>
      </c>
      <c r="N29" s="223">
        <f t="shared" si="41"/>
        <v>26219249.433839429</v>
      </c>
      <c r="O29" s="223"/>
      <c r="P29" s="196">
        <f t="shared" si="29"/>
        <v>322277.22772277222</v>
      </c>
      <c r="Q29" s="196">
        <f t="shared" si="30"/>
        <v>57701.45083815309</v>
      </c>
      <c r="R29" s="196">
        <f t="shared" si="31"/>
        <v>203781.40238543067</v>
      </c>
      <c r="S29" s="196">
        <f t="shared" si="32"/>
        <v>-16982.664334207959</v>
      </c>
      <c r="T29" s="196">
        <f t="shared" si="33"/>
        <v>0</v>
      </c>
      <c r="U29" s="214">
        <f t="shared" si="19"/>
        <v>0.74976029311483294</v>
      </c>
      <c r="V29" s="199">
        <f>(E29-B20)/B20</f>
        <v>-0.45571095571095571</v>
      </c>
      <c r="W29" s="196">
        <f t="shared" si="20"/>
        <v>-16982.664334207959</v>
      </c>
      <c r="X29" s="199">
        <f t="shared" si="21"/>
        <v>30.976213140394577</v>
      </c>
      <c r="Y29" s="196">
        <f t="shared" si="22"/>
        <v>421224.20569595404</v>
      </c>
      <c r="Z29" s="196">
        <f t="shared" si="23"/>
        <v>404241.54136174609</v>
      </c>
      <c r="AA29" s="201">
        <f t="shared" si="24"/>
        <v>583760.08094635594</v>
      </c>
      <c r="AB29" s="200">
        <f t="shared" si="25"/>
        <v>0.5837600809463559</v>
      </c>
      <c r="AC29" s="217">
        <f t="shared" si="26"/>
        <v>566777.41661214794</v>
      </c>
      <c r="AD29" s="199">
        <f t="shared" si="27"/>
        <v>0.56677741661214798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42">(I31/B31*B30)/B31*B30</f>
        <v>5.1587532263210818</v>
      </c>
      <c r="J30" s="220">
        <f t="shared" si="42"/>
        <v>7.1813405432486812</v>
      </c>
      <c r="K30" s="220">
        <f t="shared" si="42"/>
        <v>4.0852304288910037</v>
      </c>
      <c r="L30" s="220">
        <f t="shared" si="42"/>
        <v>6.1719173049681055</v>
      </c>
      <c r="M30" s="220">
        <f t="shared" si="42"/>
        <v>5.2471432701196896</v>
      </c>
      <c r="N30" s="220">
        <f t="shared" si="42"/>
        <v>31791045.076041669</v>
      </c>
      <c r="O30" s="220"/>
      <c r="P30" s="196">
        <f t="shared" si="29"/>
        <v>309839.10891089105</v>
      </c>
      <c r="Q30" s="196">
        <f>(Q29+$S$3)*K30/K29</f>
        <v>71819.497088683303</v>
      </c>
      <c r="R30" s="196">
        <f>R29*(1+($S$5)/2/12)-$S$3</f>
        <v>184205.94697373366</v>
      </c>
      <c r="S30" s="196">
        <f t="shared" si="32"/>
        <v>-18720.092102267161</v>
      </c>
      <c r="T30" s="196">
        <f t="shared" si="33"/>
        <v>0</v>
      </c>
      <c r="U30" s="214">
        <f t="shared" si="19"/>
        <v>0.80138983915051543</v>
      </c>
      <c r="V30" s="224"/>
      <c r="W30" s="196">
        <f t="shared" si="20"/>
        <v>-18720.092102267161</v>
      </c>
      <c r="X30" s="199">
        <f t="shared" si="21"/>
        <v>26.391165875983681</v>
      </c>
      <c r="Y30" s="196">
        <f t="shared" si="22"/>
        <v>393725.08533240802</v>
      </c>
      <c r="Z30" s="196">
        <f t="shared" si="23"/>
        <v>375004.99323014088</v>
      </c>
      <c r="AA30" s="201">
        <f t="shared" si="24"/>
        <v>565864.55297330802</v>
      </c>
      <c r="AB30" s="200">
        <f t="shared" si="25"/>
        <v>0.56586455297330807</v>
      </c>
      <c r="AC30" s="217">
        <f t="shared" si="26"/>
        <v>547144.46087104082</v>
      </c>
      <c r="AD30" s="199">
        <f t="shared" si="27"/>
        <v>0.54714446087104085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43">(I32/B32*B31)/B32*B31</f>
        <v>6.2675538003311679</v>
      </c>
      <c r="J31" s="220">
        <f t="shared" si="43"/>
        <v>6.4695685936164242</v>
      </c>
      <c r="K31" s="220">
        <f t="shared" si="43"/>
        <v>3.2976793782225098</v>
      </c>
      <c r="L31" s="220">
        <f t="shared" si="43"/>
        <v>3.3610158764355345</v>
      </c>
      <c r="M31" s="220">
        <f t="shared" si="43"/>
        <v>2.857415401286314</v>
      </c>
      <c r="N31" s="220">
        <f t="shared" si="43"/>
        <v>32757177.345817205</v>
      </c>
      <c r="O31" s="220"/>
      <c r="P31" s="196">
        <f t="shared" si="29"/>
        <v>278376.24356435641</v>
      </c>
      <c r="Q31" s="196">
        <f t="shared" ref="Q31:Q41" si="44">Q30*K31/K30</f>
        <v>57974.12866327729</v>
      </c>
      <c r="R31" s="196">
        <f t="shared" ref="R31:R41" si="45">R30*(1+$S$5/2/12)</f>
        <v>184589.70936326229</v>
      </c>
      <c r="S31" s="196">
        <f t="shared" si="32"/>
        <v>-20464.759152693274</v>
      </c>
      <c r="T31" s="196">
        <f t="shared" si="33"/>
        <v>0</v>
      </c>
      <c r="U31" s="214">
        <f t="shared" si="19"/>
        <v>0.75694790020127767</v>
      </c>
      <c r="V31" s="224"/>
      <c r="W31" s="196">
        <f t="shared" si="20"/>
        <v>-20464.759152693274</v>
      </c>
      <c r="X31" s="199">
        <f t="shared" si="21"/>
        <v>22.62259474803982</v>
      </c>
      <c r="Y31" s="196">
        <f t="shared" si="22"/>
        <v>372069.49148378125</v>
      </c>
      <c r="Z31" s="196">
        <f t="shared" si="23"/>
        <v>351604.73233108799</v>
      </c>
      <c r="AA31" s="201">
        <f t="shared" si="24"/>
        <v>520940.08159089601</v>
      </c>
      <c r="AB31" s="200">
        <f t="shared" si="25"/>
        <v>0.520940081590896</v>
      </c>
      <c r="AC31" s="217">
        <f t="shared" si="26"/>
        <v>500475.32243820274</v>
      </c>
      <c r="AD31" s="199">
        <f t="shared" si="27"/>
        <v>0.5004753224382027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46">(I33/B33*B32)/B33*B32</f>
        <v>3.318537089585254</v>
      </c>
      <c r="J32" s="220">
        <f t="shared" si="46"/>
        <v>3.8571417900018385</v>
      </c>
      <c r="K32" s="220">
        <f t="shared" si="46"/>
        <v>2.1685579619553317</v>
      </c>
      <c r="L32" s="220">
        <f t="shared" si="46"/>
        <v>2.2880298671091976</v>
      </c>
      <c r="M32" s="220">
        <f t="shared" si="46"/>
        <v>1.945201850568623</v>
      </c>
      <c r="N32" s="220">
        <f t="shared" si="46"/>
        <v>65927808.56297981</v>
      </c>
      <c r="O32" s="220"/>
      <c r="P32" s="196">
        <f t="shared" si="29"/>
        <v>225742.57425742573</v>
      </c>
      <c r="Q32" s="196">
        <f t="shared" si="44"/>
        <v>38123.857379954738</v>
      </c>
      <c r="R32" s="196">
        <f t="shared" si="45"/>
        <v>184974.27125776911</v>
      </c>
      <c r="S32" s="196">
        <f t="shared" si="32"/>
        <v>-22216.69564916283</v>
      </c>
      <c r="T32" s="196">
        <f t="shared" si="33"/>
        <v>0</v>
      </c>
      <c r="U32" s="214">
        <f t="shared" si="19"/>
        <v>0.67282286804519364</v>
      </c>
      <c r="V32" s="224"/>
      <c r="W32" s="196">
        <f t="shared" si="20"/>
        <v>-22216.69564916283</v>
      </c>
      <c r="X32" s="199">
        <f t="shared" si="21"/>
        <v>18.486855651311561</v>
      </c>
      <c r="Y32" s="196">
        <f t="shared" si="22"/>
        <v>335595.10238765634</v>
      </c>
      <c r="Z32" s="196">
        <f t="shared" si="23"/>
        <v>313378.40673849353</v>
      </c>
      <c r="AA32" s="201">
        <f t="shared" si="24"/>
        <v>448840.70289514959</v>
      </c>
      <c r="AB32" s="200">
        <f t="shared" si="25"/>
        <v>0.4488407028951496</v>
      </c>
      <c r="AC32" s="217">
        <f t="shared" si="26"/>
        <v>426624.00724598678</v>
      </c>
      <c r="AD32" s="199">
        <f t="shared" si="27"/>
        <v>0.42662400724598676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47">(I34/B34*B33)/B34*B33</f>
        <v>2.3078768762972368</v>
      </c>
      <c r="J33" s="220">
        <f t="shared" si="47"/>
        <v>3.6736023117181134</v>
      </c>
      <c r="K33" s="220">
        <f t="shared" si="47"/>
        <v>1.6954396850934277</v>
      </c>
      <c r="L33" s="220">
        <f t="shared" si="47"/>
        <v>3.1793735761832864</v>
      </c>
      <c r="M33" s="220">
        <f t="shared" si="47"/>
        <v>2.702990182556873</v>
      </c>
      <c r="N33" s="220">
        <f t="shared" si="47"/>
        <v>59864179.293959774</v>
      </c>
      <c r="O33" s="220"/>
      <c r="P33" s="196">
        <f t="shared" si="29"/>
        <v>199603.94851485148</v>
      </c>
      <c r="Q33" s="196">
        <f t="shared" si="44"/>
        <v>29806.305335060537</v>
      </c>
      <c r="R33" s="196">
        <f t="shared" si="45"/>
        <v>185359.6343228895</v>
      </c>
      <c r="S33" s="196">
        <f t="shared" si="32"/>
        <v>-23975.931881034343</v>
      </c>
      <c r="T33" s="196">
        <f t="shared" si="33"/>
        <v>0</v>
      </c>
      <c r="U33" s="214">
        <f t="shared" si="19"/>
        <v>0.62496474931414903</v>
      </c>
      <c r="V33" s="224"/>
      <c r="W33" s="196">
        <f t="shared" si="20"/>
        <v>-23975.931881034343</v>
      </c>
      <c r="X33" s="199">
        <f t="shared" si="21"/>
        <v>16.056251108314932</v>
      </c>
      <c r="Y33" s="196">
        <f t="shared" si="22"/>
        <v>317668.0129103699</v>
      </c>
      <c r="Z33" s="196">
        <f t="shared" si="23"/>
        <v>293692.08102933556</v>
      </c>
      <c r="AA33" s="201">
        <f t="shared" si="24"/>
        <v>414769.88817280153</v>
      </c>
      <c r="AB33" s="200">
        <f t="shared" si="25"/>
        <v>0.41476988817280153</v>
      </c>
      <c r="AC33" s="217">
        <f t="shared" si="26"/>
        <v>390793.95629176719</v>
      </c>
      <c r="AD33" s="199">
        <f t="shared" si="27"/>
        <v>0.39079395629176716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48">(I35/B35*B34)/B35*B34</f>
        <v>3.2106244372440709</v>
      </c>
      <c r="J34" s="220">
        <f t="shared" si="48"/>
        <v>4.0560785185759087</v>
      </c>
      <c r="K34" s="220">
        <f t="shared" si="48"/>
        <v>2.8221624228758042</v>
      </c>
      <c r="L34" s="220">
        <f t="shared" si="48"/>
        <v>2.9867296166010573</v>
      </c>
      <c r="M34" s="220">
        <f t="shared" si="48"/>
        <v>2.5392115695797575</v>
      </c>
      <c r="N34" s="220">
        <f t="shared" si="48"/>
        <v>43100954.663098991</v>
      </c>
      <c r="O34" s="220"/>
      <c r="P34" s="196">
        <f t="shared" si="29"/>
        <v>257524.7405940594</v>
      </c>
      <c r="Q34" s="196">
        <f t="shared" si="44"/>
        <v>49614.407177649082</v>
      </c>
      <c r="R34" s="196">
        <f t="shared" si="45"/>
        <v>185745.80022772888</v>
      </c>
      <c r="S34" s="196">
        <f t="shared" si="32"/>
        <v>-25742.498263871988</v>
      </c>
      <c r="T34" s="196">
        <f t="shared" si="33"/>
        <v>0</v>
      </c>
      <c r="U34" s="214">
        <f t="shared" si="19"/>
        <v>0.72380695819050422</v>
      </c>
      <c r="V34" s="224"/>
      <c r="W34" s="196">
        <f t="shared" si="20"/>
        <v>-25742.498263871988</v>
      </c>
      <c r="X34" s="199">
        <f t="shared" si="21"/>
        <v>17.219406456905201</v>
      </c>
      <c r="Y34" s="196">
        <f t="shared" si="22"/>
        <v>358583.28663446126</v>
      </c>
      <c r="Z34" s="196">
        <f t="shared" si="23"/>
        <v>332840.78837058926</v>
      </c>
      <c r="AA34" s="201">
        <f t="shared" si="24"/>
        <v>492884.94799943734</v>
      </c>
      <c r="AB34" s="200">
        <f t="shared" si="25"/>
        <v>0.49288494799943733</v>
      </c>
      <c r="AC34" s="217">
        <f t="shared" si="26"/>
        <v>467142.44973556534</v>
      </c>
      <c r="AD34" s="199">
        <f t="shared" si="27"/>
        <v>0.46714244973556535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49">(I36/B36*B35)/B36*B35</f>
        <v>3.1195475418998355</v>
      </c>
      <c r="J35" s="220">
        <f t="shared" si="49"/>
        <v>3.6810369408271484</v>
      </c>
      <c r="K35" s="220">
        <f t="shared" si="49"/>
        <v>2.556596832697529</v>
      </c>
      <c r="L35" s="220">
        <f t="shared" si="49"/>
        <v>3.1176727803351558</v>
      </c>
      <c r="M35" s="220">
        <f t="shared" si="49"/>
        <v>2.6505346032294184</v>
      </c>
      <c r="N35" s="220">
        <f t="shared" si="49"/>
        <v>41167556.878658712</v>
      </c>
      <c r="O35" s="220"/>
      <c r="P35" s="196">
        <f t="shared" si="29"/>
        <v>245108.89900990104</v>
      </c>
      <c r="Q35" s="196">
        <f t="shared" si="44"/>
        <v>44945.689595458578</v>
      </c>
      <c r="R35" s="196">
        <f t="shared" si="45"/>
        <v>186132.77064487</v>
      </c>
      <c r="S35" s="196">
        <f t="shared" si="32"/>
        <v>-27516.425339971454</v>
      </c>
      <c r="T35" s="196">
        <f t="shared" si="33"/>
        <v>0</v>
      </c>
      <c r="U35" s="214">
        <f t="shared" si="19"/>
        <v>0.70350518906735704</v>
      </c>
      <c r="V35" s="224"/>
      <c r="W35" s="196">
        <f t="shared" si="20"/>
        <v>-27516.425339971454</v>
      </c>
      <c r="X35" s="199">
        <f t="shared" si="21"/>
        <v>15.672154515954958</v>
      </c>
      <c r="Y35" s="196">
        <f t="shared" si="22"/>
        <v>350263.68912600586</v>
      </c>
      <c r="Z35" s="196">
        <f t="shared" si="23"/>
        <v>322747.26378603443</v>
      </c>
      <c r="AA35" s="201">
        <f t="shared" si="24"/>
        <v>476187.35925022961</v>
      </c>
      <c r="AB35" s="200">
        <f t="shared" si="25"/>
        <v>0.47618735925022959</v>
      </c>
      <c r="AC35" s="217">
        <f t="shared" si="26"/>
        <v>448670.93391025817</v>
      </c>
      <c r="AD35" s="199">
        <f t="shared" si="27"/>
        <v>0.4486709339102582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50">(I37/B37*B36)/B37*B36</f>
        <v>3.1346361577005708</v>
      </c>
      <c r="J36" s="220">
        <f t="shared" si="50"/>
        <v>3.2468892243229437</v>
      </c>
      <c r="K36" s="220">
        <f t="shared" si="50"/>
        <v>2.3206516347412136</v>
      </c>
      <c r="L36" s="220">
        <f t="shared" si="50"/>
        <v>2.6032690223544126</v>
      </c>
      <c r="M36" s="220">
        <f t="shared" si="50"/>
        <v>2.2132073147446865</v>
      </c>
      <c r="N36" s="220">
        <f t="shared" si="50"/>
        <v>31822148.171625137</v>
      </c>
      <c r="O36" s="220"/>
      <c r="P36" s="196">
        <f t="shared" si="29"/>
        <v>233524.75841584158</v>
      </c>
      <c r="Q36" s="196">
        <f t="shared" si="44"/>
        <v>40797.706818802209</v>
      </c>
      <c r="R36" s="196">
        <f t="shared" si="45"/>
        <v>186520.54725038016</v>
      </c>
      <c r="S36" s="196">
        <f t="shared" si="32"/>
        <v>-29297.743778888002</v>
      </c>
      <c r="T36" s="196">
        <f t="shared" si="33"/>
        <v>0</v>
      </c>
      <c r="U36" s="214">
        <f t="shared" si="19"/>
        <v>0.68379071292458082</v>
      </c>
      <c r="V36" s="224"/>
      <c r="W36" s="196">
        <f t="shared" si="20"/>
        <v>-29297.743778888002</v>
      </c>
      <c r="X36" s="199">
        <f t="shared" si="21"/>
        <v>14.337121275833775</v>
      </c>
      <c r="Y36" s="196">
        <f t="shared" si="22"/>
        <v>342527.05625145405</v>
      </c>
      <c r="Z36" s="196">
        <f t="shared" si="23"/>
        <v>313229.31247256603</v>
      </c>
      <c r="AA36" s="201">
        <f t="shared" si="24"/>
        <v>460843.01248502394</v>
      </c>
      <c r="AB36" s="200">
        <f t="shared" si="25"/>
        <v>0.46084301248502396</v>
      </c>
      <c r="AC36" s="217">
        <f t="shared" si="26"/>
        <v>431545.26870613592</v>
      </c>
      <c r="AD36" s="199">
        <f t="shared" si="27"/>
        <v>0.43154526870613591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51">(I38/B38*B37)/B38*B37</f>
        <v>2.7336079114470806</v>
      </c>
      <c r="J37" s="220">
        <f t="shared" si="51"/>
        <v>2.9096488941485852</v>
      </c>
      <c r="K37" s="220">
        <f t="shared" si="51"/>
        <v>1.9193577633320886</v>
      </c>
      <c r="L37" s="220">
        <f t="shared" si="51"/>
        <v>2.0029586018066512</v>
      </c>
      <c r="M37" s="220">
        <f t="shared" si="51"/>
        <v>1.7028426231785325</v>
      </c>
      <c r="N37" s="220">
        <f t="shared" si="51"/>
        <v>38223732.247405671</v>
      </c>
      <c r="O37" s="220"/>
      <c r="P37" s="196">
        <f t="shared" si="29"/>
        <v>212376.23762376237</v>
      </c>
      <c r="Q37" s="196">
        <f t="shared" si="44"/>
        <v>33742.847972762051</v>
      </c>
      <c r="R37" s="196">
        <f t="shared" si="45"/>
        <v>186909.13172381846</v>
      </c>
      <c r="S37" s="196">
        <f t="shared" si="32"/>
        <v>-31086.484377966703</v>
      </c>
      <c r="T37" s="196">
        <f t="shared" si="33"/>
        <v>0</v>
      </c>
      <c r="U37" s="214">
        <f t="shared" si="19"/>
        <v>0.64629029327724385</v>
      </c>
      <c r="V37" s="224"/>
      <c r="W37" s="196">
        <f t="shared" si="20"/>
        <v>-31086.484377966703</v>
      </c>
      <c r="X37" s="199">
        <f t="shared" si="21"/>
        <v>12.844339826042985</v>
      </c>
      <c r="Y37" s="196">
        <f t="shared" si="22"/>
        <v>328096.13279149937</v>
      </c>
      <c r="Z37" s="196">
        <f t="shared" si="23"/>
        <v>297009.64841353265</v>
      </c>
      <c r="AA37" s="201">
        <f t="shared" si="24"/>
        <v>433028.2173203429</v>
      </c>
      <c r="AB37" s="200">
        <f t="shared" si="25"/>
        <v>0.43302821732034291</v>
      </c>
      <c r="AC37" s="217">
        <f t="shared" si="26"/>
        <v>401941.73294237617</v>
      </c>
      <c r="AD37" s="199">
        <f t="shared" si="27"/>
        <v>0.40194173294237617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52">(I39/B39*B38)/B39*B38</f>
        <v>2.0050682283278793</v>
      </c>
      <c r="J38" s="220">
        <f t="shared" si="52"/>
        <v>2.113478180473372</v>
      </c>
      <c r="K38" s="220">
        <f t="shared" si="52"/>
        <v>1.1110706651956979</v>
      </c>
      <c r="L38" s="220">
        <f t="shared" si="52"/>
        <v>1.2537036041912</v>
      </c>
      <c r="M38" s="220">
        <f t="shared" si="52"/>
        <v>1.0658537301937967</v>
      </c>
      <c r="N38" s="220">
        <f t="shared" si="52"/>
        <v>37569101.883014224</v>
      </c>
      <c r="O38" s="220"/>
      <c r="P38" s="196">
        <f t="shared" si="29"/>
        <v>161584.16435643565</v>
      </c>
      <c r="Q38" s="196">
        <f t="shared" si="44"/>
        <v>19532.934015182542</v>
      </c>
      <c r="R38" s="196">
        <f t="shared" si="45"/>
        <v>187298.52574824309</v>
      </c>
      <c r="S38" s="196">
        <f t="shared" si="32"/>
        <v>-32882.678062874897</v>
      </c>
      <c r="T38" s="196">
        <f t="shared" si="33"/>
        <v>0</v>
      </c>
      <c r="U38" s="214">
        <f t="shared" si="19"/>
        <v>0.54462954133975805</v>
      </c>
      <c r="V38" s="224"/>
      <c r="W38" s="196">
        <f t="shared" si="20"/>
        <v>-32882.678062874897</v>
      </c>
      <c r="X38" s="199">
        <f t="shared" si="21"/>
        <v>10.609923237930344</v>
      </c>
      <c r="Y38" s="196">
        <f t="shared" si="22"/>
        <v>292915.49976781831</v>
      </c>
      <c r="Z38" s="196">
        <f t="shared" si="23"/>
        <v>260032.82170494343</v>
      </c>
      <c r="AA38" s="201">
        <f t="shared" si="24"/>
        <v>368415.62411986128</v>
      </c>
      <c r="AB38" s="200">
        <f t="shared" si="25"/>
        <v>0.36841562411986128</v>
      </c>
      <c r="AC38" s="217">
        <f t="shared" si="26"/>
        <v>335532.9460569864</v>
      </c>
      <c r="AD38" s="199">
        <f t="shared" si="27"/>
        <v>0.33553294605698641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53">(I40/B40*B39)/B40*B39</f>
        <v>1.2519793681177185</v>
      </c>
      <c r="J39" s="220">
        <f t="shared" si="53"/>
        <v>2.064172968790615</v>
      </c>
      <c r="K39" s="220">
        <f t="shared" si="53"/>
        <v>1.1648077201154428</v>
      </c>
      <c r="L39" s="220">
        <f t="shared" si="53"/>
        <v>1.7155270084349152</v>
      </c>
      <c r="M39" s="220">
        <f t="shared" si="53"/>
        <v>1.4584797566423404</v>
      </c>
      <c r="N39" s="220">
        <f t="shared" si="53"/>
        <v>103394600.85456975</v>
      </c>
      <c r="O39" s="220"/>
      <c r="P39" s="196">
        <f t="shared" si="29"/>
        <v>165445.54455445547</v>
      </c>
      <c r="Q39" s="196">
        <f t="shared" si="44"/>
        <v>20477.646517094145</v>
      </c>
      <c r="R39" s="196">
        <f t="shared" si="45"/>
        <v>187688.73101021862</v>
      </c>
      <c r="S39" s="196">
        <f t="shared" si="32"/>
        <v>-34686.355888136874</v>
      </c>
      <c r="T39" s="196">
        <f t="shared" si="33"/>
        <v>0</v>
      </c>
      <c r="U39" s="214">
        <f t="shared" si="19"/>
        <v>0.55244713937011669</v>
      </c>
      <c r="V39" s="224"/>
      <c r="W39" s="196">
        <f t="shared" si="20"/>
        <v>-34686.355888136874</v>
      </c>
      <c r="X39" s="199">
        <f t="shared" si="21"/>
        <v>10.180783380748567</v>
      </c>
      <c r="Y39" s="196">
        <f t="shared" si="22"/>
        <v>295993.06295792869</v>
      </c>
      <c r="Z39" s="196">
        <f t="shared" si="23"/>
        <v>261306.70706979182</v>
      </c>
      <c r="AA39" s="201">
        <f t="shared" si="24"/>
        <v>373611.92208176822</v>
      </c>
      <c r="AB39" s="200">
        <f t="shared" si="25"/>
        <v>0.37361192208176824</v>
      </c>
      <c r="AC39" s="217">
        <f t="shared" si="26"/>
        <v>338925.56619363133</v>
      </c>
      <c r="AD39" s="199">
        <f t="shared" si="27"/>
        <v>0.33892556619363134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54">(I41/B41*B40)/B41*B40</f>
        <v>1.7841517791571107</v>
      </c>
      <c r="J40" s="220">
        <f t="shared" si="54"/>
        <v>2.5227091487008293</v>
      </c>
      <c r="K40" s="220">
        <f t="shared" si="54"/>
        <v>1.7136538702265207</v>
      </c>
      <c r="L40" s="220">
        <f t="shared" si="54"/>
        <v>2.3468457141588761</v>
      </c>
      <c r="M40" s="220">
        <f t="shared" si="54"/>
        <v>1.9952035121744349</v>
      </c>
      <c r="N40" s="220">
        <f t="shared" si="54"/>
        <v>65636094.338875048</v>
      </c>
      <c r="O40" s="220"/>
      <c r="P40" s="196">
        <f t="shared" si="29"/>
        <v>200673.26138613862</v>
      </c>
      <c r="Q40" s="196">
        <f t="shared" si="44"/>
        <v>30126.515819856624</v>
      </c>
      <c r="R40" s="196">
        <f t="shared" si="45"/>
        <v>188079.74919982327</v>
      </c>
      <c r="S40" s="196">
        <f t="shared" si="32"/>
        <v>-36497.549037670775</v>
      </c>
      <c r="T40" s="196">
        <f t="shared" si="33"/>
        <v>0</v>
      </c>
      <c r="U40" s="214">
        <f t="shared" si="19"/>
        <v>0.62291488740144696</v>
      </c>
      <c r="V40" s="224"/>
      <c r="W40" s="196">
        <f t="shared" si="20"/>
        <v>-36497.549037670775</v>
      </c>
      <c r="X40" s="199">
        <f t="shared" si="21"/>
        <v>10.651482656676816</v>
      </c>
      <c r="Y40" s="196">
        <f t="shared" si="22"/>
        <v>321027.84220212733</v>
      </c>
      <c r="Z40" s="196">
        <f t="shared" si="23"/>
        <v>284530.29316445655</v>
      </c>
      <c r="AA40" s="201">
        <f t="shared" si="24"/>
        <v>418879.52640581853</v>
      </c>
      <c r="AB40" s="200">
        <f t="shared" si="25"/>
        <v>0.41887952640581855</v>
      </c>
      <c r="AC40" s="217">
        <f t="shared" si="26"/>
        <v>382381.97736814775</v>
      </c>
      <c r="AD40" s="199">
        <f t="shared" si="27"/>
        <v>0.38238197736814777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21" t="s">
        <v>130</v>
      </c>
      <c r="B41" s="222">
        <v>39.290000999999997</v>
      </c>
      <c r="C41" s="223">
        <v>43.240001999999997</v>
      </c>
      <c r="D41" s="223">
        <v>38.439999</v>
      </c>
      <c r="E41" s="223">
        <v>38.909999999999997</v>
      </c>
      <c r="F41" s="223">
        <v>33.227325</v>
      </c>
      <c r="G41" s="223">
        <v>1277765400</v>
      </c>
      <c r="H41" s="223"/>
      <c r="I41" s="223">
        <f t="shared" ref="I41:N41" si="55">(I42/B42*B41)/B42*B41</f>
        <v>2.3220395724725336</v>
      </c>
      <c r="J41" s="223">
        <f t="shared" si="55"/>
        <v>2.8100020958084437</v>
      </c>
      <c r="K41" s="223">
        <f t="shared" si="55"/>
        <v>2.2190678264639789</v>
      </c>
      <c r="L41" s="223">
        <f t="shared" si="55"/>
        <v>2.2600631473224988</v>
      </c>
      <c r="M41" s="223">
        <f t="shared" si="55"/>
        <v>1.9214261708848299</v>
      </c>
      <c r="N41" s="223">
        <f t="shared" si="55"/>
        <v>36177085.528843805</v>
      </c>
      <c r="O41" s="223"/>
      <c r="P41" s="196">
        <f t="shared" si="29"/>
        <v>228356.42970297034</v>
      </c>
      <c r="Q41" s="196">
        <f t="shared" si="44"/>
        <v>39011.834969021445</v>
      </c>
      <c r="R41" s="196">
        <f t="shared" si="45"/>
        <v>188471.58201065625</v>
      </c>
      <c r="S41" s="196">
        <f t="shared" si="32"/>
        <v>-38316.288825327734</v>
      </c>
      <c r="T41" s="196">
        <f t="shared" si="33"/>
        <v>0</v>
      </c>
      <c r="U41" s="214">
        <f t="shared" si="19"/>
        <v>0.67212224177126956</v>
      </c>
      <c r="V41" s="199">
        <f>(E41-B30)/B30</f>
        <v>-0.33558164354322312</v>
      </c>
      <c r="W41" s="196">
        <f t="shared" si="20"/>
        <v>-38316.288825327734</v>
      </c>
      <c r="X41" s="199">
        <f t="shared" si="21"/>
        <v>10.878611277146861</v>
      </c>
      <c r="Y41" s="196">
        <f t="shared" si="22"/>
        <v>340782.21952230926</v>
      </c>
      <c r="Z41" s="196">
        <f t="shared" si="23"/>
        <v>302465.93069698149</v>
      </c>
      <c r="AA41" s="201">
        <f t="shared" si="24"/>
        <v>455839.84668264806</v>
      </c>
      <c r="AB41" s="200">
        <f t="shared" si="25"/>
        <v>0.45583984668264804</v>
      </c>
      <c r="AC41" s="217">
        <f t="shared" si="26"/>
        <v>417523.55785732029</v>
      </c>
      <c r="AD41" s="199">
        <f t="shared" si="27"/>
        <v>0.41752355785732032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56">(I43/B43*B42)/B43*B42</f>
        <v>2.3552533900144046</v>
      </c>
      <c r="J42" s="220">
        <f t="shared" si="56"/>
        <v>2.7274348818909746</v>
      </c>
      <c r="K42" s="220">
        <f t="shared" si="56"/>
        <v>2.0392890093129181</v>
      </c>
      <c r="L42" s="220">
        <f t="shared" si="56"/>
        <v>2.2138342610542381</v>
      </c>
      <c r="M42" s="220">
        <f t="shared" si="56"/>
        <v>1.8821222869700243</v>
      </c>
      <c r="N42" s="220">
        <f t="shared" si="56"/>
        <v>55275047.544902094</v>
      </c>
      <c r="O42" s="220"/>
      <c r="P42" s="196">
        <f t="shared" si="29"/>
        <v>218910.87920792081</v>
      </c>
      <c r="Q42" s="196">
        <f>(Q41+$S$3)*K42/K41</f>
        <v>54230.963576933565</v>
      </c>
      <c r="R42" s="196">
        <f>R41*(1+($S$5)/2/12)-$S$3</f>
        <v>168864.23113984513</v>
      </c>
      <c r="S42" s="196">
        <f t="shared" si="32"/>
        <v>-40142.606695433264</v>
      </c>
      <c r="T42" s="196">
        <f t="shared" si="33"/>
        <v>0</v>
      </c>
      <c r="U42" s="214">
        <f t="shared" si="19"/>
        <v>0.74065227985432502</v>
      </c>
      <c r="V42" s="224"/>
      <c r="W42" s="196">
        <f t="shared" si="20"/>
        <v>-40142.606695433264</v>
      </c>
      <c r="X42" s="199">
        <f t="shared" si="21"/>
        <v>9.6599384611433408</v>
      </c>
      <c r="Y42" s="196">
        <f t="shared" si="22"/>
        <v>315347.2773397959</v>
      </c>
      <c r="Z42" s="196">
        <f t="shared" si="23"/>
        <v>275204.67064436263</v>
      </c>
      <c r="AA42" s="201">
        <f t="shared" si="24"/>
        <v>442006.07392469945</v>
      </c>
      <c r="AB42" s="200">
        <f t="shared" si="25"/>
        <v>0.44200607392469943</v>
      </c>
      <c r="AC42" s="217">
        <f t="shared" si="26"/>
        <v>401863.46722926619</v>
      </c>
      <c r="AD42" s="199">
        <f t="shared" si="27"/>
        <v>0.40186346722926619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57">(I44/B44*B43)/B44*B43</f>
        <v>2.2180331414273895</v>
      </c>
      <c r="J43" s="220">
        <f t="shared" si="57"/>
        <v>2.2718924481142273</v>
      </c>
      <c r="K43" s="220">
        <f t="shared" si="57"/>
        <v>1.6443617868302376</v>
      </c>
      <c r="L43" s="220">
        <f t="shared" si="57"/>
        <v>1.7034028787857249</v>
      </c>
      <c r="M43" s="220">
        <f t="shared" si="57"/>
        <v>1.4481717459306191</v>
      </c>
      <c r="N43" s="220">
        <f t="shared" si="57"/>
        <v>56548658.368513592</v>
      </c>
      <c r="O43" s="220"/>
      <c r="P43" s="196">
        <f t="shared" si="29"/>
        <v>196574.2574257426</v>
      </c>
      <c r="Q43" s="196">
        <f t="shared" ref="Q43:Q53" si="58">Q42*K43/K42</f>
        <v>43728.634716144115</v>
      </c>
      <c r="R43" s="196">
        <f t="shared" ref="R43:R53" si="59">R42*(1+$S$5/2/12)</f>
        <v>169216.0316213865</v>
      </c>
      <c r="S43" s="196">
        <f t="shared" si="32"/>
        <v>-41976.534223330898</v>
      </c>
      <c r="T43" s="196">
        <f t="shared" si="33"/>
        <v>0</v>
      </c>
      <c r="U43" s="214">
        <f t="shared" si="19"/>
        <v>0.69357363085428081</v>
      </c>
      <c r="V43" s="224"/>
      <c r="W43" s="196">
        <f t="shared" si="20"/>
        <v>-41976.534223330898</v>
      </c>
      <c r="X43" s="199">
        <f t="shared" si="21"/>
        <v>8.714161276416668</v>
      </c>
      <c r="Y43" s="196">
        <f t="shared" si="22"/>
        <v>300049.3705545509</v>
      </c>
      <c r="Z43" s="196">
        <f t="shared" si="23"/>
        <v>258072.83633121999</v>
      </c>
      <c r="AA43" s="201">
        <f t="shared" si="24"/>
        <v>409518.92376327323</v>
      </c>
      <c r="AB43" s="200">
        <f t="shared" si="25"/>
        <v>0.4095189237632732</v>
      </c>
      <c r="AC43" s="217">
        <f t="shared" si="26"/>
        <v>367542.38953994232</v>
      </c>
      <c r="AD43" s="199">
        <f t="shared" si="27"/>
        <v>0.36754238953994234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60">(I45/B45*B44)/B45*B44</f>
        <v>1.7542318988794035</v>
      </c>
      <c r="J44" s="220">
        <f t="shared" si="60"/>
        <v>2.3082653795857855</v>
      </c>
      <c r="K44" s="220">
        <f t="shared" si="60"/>
        <v>1.7452507922901814</v>
      </c>
      <c r="L44" s="220">
        <f t="shared" si="60"/>
        <v>1.9411074703622033</v>
      </c>
      <c r="M44" s="220">
        <f t="shared" si="60"/>
        <v>1.6502597976986062</v>
      </c>
      <c r="N44" s="220">
        <f t="shared" si="60"/>
        <v>53349071.493659355</v>
      </c>
      <c r="O44" s="220"/>
      <c r="P44" s="196">
        <f t="shared" si="29"/>
        <v>202514.85148514854</v>
      </c>
      <c r="Q44" s="196">
        <f t="shared" si="58"/>
        <v>46411.583506347553</v>
      </c>
      <c r="R44" s="196">
        <f t="shared" si="59"/>
        <v>169568.56502059774</v>
      </c>
      <c r="S44" s="196">
        <f t="shared" si="32"/>
        <v>-43818.103115928105</v>
      </c>
      <c r="T44" s="196">
        <f t="shared" si="33"/>
        <v>0</v>
      </c>
      <c r="U44" s="214">
        <f t="shared" si="19"/>
        <v>0.70571456884624395</v>
      </c>
      <c r="V44" s="224"/>
      <c r="W44" s="196">
        <f t="shared" si="20"/>
        <v>-43818.103115928105</v>
      </c>
      <c r="X44" s="199">
        <f t="shared" si="21"/>
        <v>8.4915455039515866</v>
      </c>
      <c r="Y44" s="196">
        <f t="shared" si="22"/>
        <v>304546.21845937776</v>
      </c>
      <c r="Z44" s="196">
        <f t="shared" si="23"/>
        <v>260728.11534344967</v>
      </c>
      <c r="AA44" s="201">
        <f t="shared" si="24"/>
        <v>418495.00001209381</v>
      </c>
      <c r="AB44" s="200">
        <f t="shared" si="25"/>
        <v>0.41849500001209383</v>
      </c>
      <c r="AC44" s="217">
        <f t="shared" si="26"/>
        <v>374676.89689616568</v>
      </c>
      <c r="AD44" s="199">
        <f t="shared" si="27"/>
        <v>0.37467689689616568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61">(I46/B46*B45)/B46*B45</f>
        <v>1.92784257029297</v>
      </c>
      <c r="J45" s="220">
        <f t="shared" si="61"/>
        <v>2.0463881509431006</v>
      </c>
      <c r="K45" s="220">
        <f t="shared" si="61"/>
        <v>1.4025246817978576</v>
      </c>
      <c r="L45" s="220">
        <f t="shared" si="61"/>
        <v>1.5029282794732308</v>
      </c>
      <c r="M45" s="220">
        <f t="shared" si="61"/>
        <v>1.2777356207972501</v>
      </c>
      <c r="N45" s="220">
        <f t="shared" si="61"/>
        <v>68505428.518623084</v>
      </c>
      <c r="O45" s="220"/>
      <c r="P45" s="196">
        <f t="shared" si="29"/>
        <v>181544.54851485151</v>
      </c>
      <c r="Q45" s="196">
        <f t="shared" si="58"/>
        <v>37297.442680748987</v>
      </c>
      <c r="R45" s="196">
        <f t="shared" si="59"/>
        <v>169921.83286439069</v>
      </c>
      <c r="S45" s="196">
        <f t="shared" si="32"/>
        <v>-45667.345212244465</v>
      </c>
      <c r="T45" s="196">
        <f t="shared" si="33"/>
        <v>0</v>
      </c>
      <c r="U45" s="214">
        <f t="shared" si="19"/>
        <v>0.65885614356140276</v>
      </c>
      <c r="V45" s="224"/>
      <c r="W45" s="196">
        <f t="shared" si="20"/>
        <v>-45667.345212244465</v>
      </c>
      <c r="X45" s="199">
        <f t="shared" si="21"/>
        <v>7.6962297621147018</v>
      </c>
      <c r="Y45" s="196">
        <f t="shared" si="22"/>
        <v>290206.14351021108</v>
      </c>
      <c r="Z45" s="196">
        <f t="shared" si="23"/>
        <v>244538.79829796663</v>
      </c>
      <c r="AA45" s="201">
        <f t="shared" si="24"/>
        <v>388763.82405999117</v>
      </c>
      <c r="AB45" s="200">
        <f t="shared" si="25"/>
        <v>0.38876382405999116</v>
      </c>
      <c r="AC45" s="217">
        <f t="shared" si="26"/>
        <v>343096.47884774668</v>
      </c>
      <c r="AD45" s="199">
        <f t="shared" si="27"/>
        <v>0.34309647884774669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62">(I47/B47*B46)/B47*B46</f>
        <v>1.5086957390327489</v>
      </c>
      <c r="J46" s="220">
        <f t="shared" si="62"/>
        <v>1.6997654349667259</v>
      </c>
      <c r="K46" s="220">
        <f t="shared" si="62"/>
        <v>1.2129753871625057</v>
      </c>
      <c r="L46" s="220">
        <f t="shared" si="62"/>
        <v>1.3470942975241711</v>
      </c>
      <c r="M46" s="220">
        <f t="shared" si="62"/>
        <v>1.1452507828967309</v>
      </c>
      <c r="N46" s="220">
        <f t="shared" si="62"/>
        <v>97321154.666748717</v>
      </c>
      <c r="O46" s="220"/>
      <c r="P46" s="196">
        <f t="shared" si="29"/>
        <v>168831.68316831687</v>
      </c>
      <c r="Q46" s="196">
        <f t="shared" si="58"/>
        <v>32256.744257690949</v>
      </c>
      <c r="R46" s="196">
        <f t="shared" si="59"/>
        <v>170275.83668285818</v>
      </c>
      <c r="S46" s="196">
        <f t="shared" si="32"/>
        <v>-47524.292483962148</v>
      </c>
      <c r="T46" s="196">
        <f t="shared" si="33"/>
        <v>0</v>
      </c>
      <c r="U46" s="214">
        <f t="shared" si="19"/>
        <v>0.62834578939263064</v>
      </c>
      <c r="V46" s="224"/>
      <c r="W46" s="196">
        <f t="shared" si="20"/>
        <v>-47524.292483962148</v>
      </c>
      <c r="X46" s="199">
        <f t="shared" si="21"/>
        <v>7.1354564608323718</v>
      </c>
      <c r="Y46" s="196">
        <f t="shared" si="22"/>
        <v>281646.98143336567</v>
      </c>
      <c r="Z46" s="196">
        <f t="shared" si="23"/>
        <v>234122.68894940353</v>
      </c>
      <c r="AA46" s="201">
        <f t="shared" si="24"/>
        <v>371364.26410886599</v>
      </c>
      <c r="AB46" s="200">
        <f t="shared" si="25"/>
        <v>0.37136426410886597</v>
      </c>
      <c r="AC46" s="217">
        <f t="shared" si="26"/>
        <v>323839.97162490385</v>
      </c>
      <c r="AD46" s="199">
        <f t="shared" si="27"/>
        <v>0.32383997162490386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63">(I48/B48*B47)/B48*B47</f>
        <v>1.3537798525282523</v>
      </c>
      <c r="J47" s="220">
        <f t="shared" si="63"/>
        <v>1.3752637351249168</v>
      </c>
      <c r="K47" s="220">
        <f t="shared" si="63"/>
        <v>0.89336185804559065</v>
      </c>
      <c r="L47" s="220">
        <f t="shared" si="63"/>
        <v>1.0169020592616014</v>
      </c>
      <c r="M47" s="220">
        <f t="shared" si="63"/>
        <v>0.86453438854173847</v>
      </c>
      <c r="N47" s="220">
        <f t="shared" si="63"/>
        <v>113468555.54657687</v>
      </c>
      <c r="O47" s="220"/>
      <c r="P47" s="196">
        <f t="shared" si="29"/>
        <v>144891.08316831687</v>
      </c>
      <c r="Q47" s="196">
        <f t="shared" si="58"/>
        <v>23757.238019448396</v>
      </c>
      <c r="R47" s="196">
        <f t="shared" si="59"/>
        <v>170630.57800928081</v>
      </c>
      <c r="S47" s="196">
        <f t="shared" si="32"/>
        <v>-49388.977035978656</v>
      </c>
      <c r="T47" s="196">
        <f t="shared" si="33"/>
        <v>0</v>
      </c>
      <c r="U47" s="214">
        <f t="shared" si="19"/>
        <v>0.56710146036953668</v>
      </c>
      <c r="V47" s="224"/>
      <c r="W47" s="196">
        <f t="shared" si="20"/>
        <v>-49388.977035978656</v>
      </c>
      <c r="X47" s="199">
        <f t="shared" si="21"/>
        <v>6.3885036725451494</v>
      </c>
      <c r="Y47" s="196">
        <f t="shared" si="22"/>
        <v>265229.11310673138</v>
      </c>
      <c r="Z47" s="196">
        <f t="shared" si="23"/>
        <v>215840.13607075272</v>
      </c>
      <c r="AA47" s="201">
        <f t="shared" si="24"/>
        <v>339278.89919704606</v>
      </c>
      <c r="AB47" s="200">
        <f t="shared" si="25"/>
        <v>0.33927889919704607</v>
      </c>
      <c r="AC47" s="217">
        <f t="shared" si="26"/>
        <v>289889.92216106743</v>
      </c>
      <c r="AD47" s="199">
        <f t="shared" si="27"/>
        <v>0.2898899221610674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64">(I49/B49*B48)/B49*B48</f>
        <v>1.0144938131396639</v>
      </c>
      <c r="J48" s="220">
        <f t="shared" si="64"/>
        <v>1.0594104468518692</v>
      </c>
      <c r="K48" s="220">
        <f t="shared" si="64"/>
        <v>0.70326388277402418</v>
      </c>
      <c r="L48" s="220">
        <f t="shared" si="64"/>
        <v>0.84913135685667018</v>
      </c>
      <c r="M48" s="220">
        <f t="shared" si="64"/>
        <v>0.72190078962005411</v>
      </c>
      <c r="N48" s="220">
        <f t="shared" si="64"/>
        <v>157731692.73123178</v>
      </c>
      <c r="O48" s="220"/>
      <c r="P48" s="196">
        <f t="shared" si="29"/>
        <v>128554.44950495052</v>
      </c>
      <c r="Q48" s="196">
        <f t="shared" si="58"/>
        <v>18701.948491617059</v>
      </c>
      <c r="R48" s="196">
        <f t="shared" si="59"/>
        <v>170986.0583801335</v>
      </c>
      <c r="S48" s="196">
        <f t="shared" si="32"/>
        <v>-51261.4311069619</v>
      </c>
      <c r="T48" s="196">
        <f t="shared" si="33"/>
        <v>0</v>
      </c>
      <c r="U48" s="214">
        <f t="shared" si="19"/>
        <v>0.52148399172655036</v>
      </c>
      <c r="V48" s="224"/>
      <c r="W48" s="196">
        <f t="shared" si="20"/>
        <v>-51261.4311069619</v>
      </c>
      <c r="X48" s="199">
        <f t="shared" si="21"/>
        <v>5.8433894921908047</v>
      </c>
      <c r="Y48" s="196">
        <f t="shared" si="22"/>
        <v>254134.73069839348</v>
      </c>
      <c r="Z48" s="196">
        <f t="shared" si="23"/>
        <v>202873.29959143157</v>
      </c>
      <c r="AA48" s="201">
        <f t="shared" si="24"/>
        <v>318242.45637670107</v>
      </c>
      <c r="AB48" s="200">
        <f t="shared" si="25"/>
        <v>0.31824245637670107</v>
      </c>
      <c r="AC48" s="217">
        <f t="shared" si="26"/>
        <v>266981.02526973916</v>
      </c>
      <c r="AD48" s="199">
        <f t="shared" si="27"/>
        <v>0.26698102526973916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65">(I50/B50*B49)/B50*B49</f>
        <v>0.84774837557194616</v>
      </c>
      <c r="J49" s="220">
        <f t="shared" si="65"/>
        <v>1.0324505069013352</v>
      </c>
      <c r="K49" s="220">
        <f t="shared" si="65"/>
        <v>0.68133862145356472</v>
      </c>
      <c r="L49" s="220">
        <f t="shared" si="65"/>
        <v>0.82369066800189694</v>
      </c>
      <c r="M49" s="220">
        <f t="shared" si="65"/>
        <v>0.70027280584477869</v>
      </c>
      <c r="N49" s="220">
        <f t="shared" si="65"/>
        <v>92557678.512669355</v>
      </c>
      <c r="O49" s="220"/>
      <c r="P49" s="196">
        <f t="shared" si="29"/>
        <v>126534.64752475249</v>
      </c>
      <c r="Q49" s="196">
        <f t="shared" si="58"/>
        <v>18118.888394370129</v>
      </c>
      <c r="R49" s="196">
        <f t="shared" si="59"/>
        <v>171342.27933509214</v>
      </c>
      <c r="S49" s="196">
        <f t="shared" si="32"/>
        <v>-53141.687069907573</v>
      </c>
      <c r="T49" s="196">
        <f t="shared" si="33"/>
        <v>0</v>
      </c>
      <c r="U49" s="214">
        <f t="shared" si="19"/>
        <v>0.51510943011237131</v>
      </c>
      <c r="V49" s="224"/>
      <c r="W49" s="196">
        <f t="shared" si="20"/>
        <v>-53141.687069907573</v>
      </c>
      <c r="X49" s="199">
        <f t="shared" si="21"/>
        <v>5.6053344047581577</v>
      </c>
      <c r="Y49" s="196">
        <f t="shared" si="22"/>
        <v>253062.84142901518</v>
      </c>
      <c r="Z49" s="196">
        <f t="shared" si="23"/>
        <v>199921.1543591076</v>
      </c>
      <c r="AA49" s="201">
        <f t="shared" si="24"/>
        <v>315995.8152542148</v>
      </c>
      <c r="AB49" s="200">
        <f t="shared" si="25"/>
        <v>0.31599581525421483</v>
      </c>
      <c r="AC49" s="217">
        <f t="shared" si="26"/>
        <v>262854.12818430725</v>
      </c>
      <c r="AD49" s="199">
        <f t="shared" si="27"/>
        <v>0.26285412818430726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66">(I51/B51*B50)/B51*B50</f>
        <v>0.79987865061285246</v>
      </c>
      <c r="J50" s="220">
        <f t="shared" si="66"/>
        <v>0.89111378948389153</v>
      </c>
      <c r="K50" s="220">
        <f t="shared" si="66"/>
        <v>0.63050387230133143</v>
      </c>
      <c r="L50" s="220">
        <f t="shared" si="66"/>
        <v>0.64088125966805487</v>
      </c>
      <c r="M50" s="220">
        <f t="shared" si="66"/>
        <v>0.54485459759003274</v>
      </c>
      <c r="N50" s="220">
        <f t="shared" si="66"/>
        <v>61726076.104879983</v>
      </c>
      <c r="O50" s="220"/>
      <c r="P50" s="196">
        <f t="shared" si="29"/>
        <v>121722.77227722773</v>
      </c>
      <c r="Q50" s="196">
        <f t="shared" si="58"/>
        <v>16767.036147274386</v>
      </c>
      <c r="R50" s="196">
        <f t="shared" si="59"/>
        <v>171699.24241704028</v>
      </c>
      <c r="S50" s="196">
        <f t="shared" si="32"/>
        <v>-55029.777432698851</v>
      </c>
      <c r="T50" s="196">
        <f t="shared" si="33"/>
        <v>0</v>
      </c>
      <c r="U50" s="214">
        <f t="shared" si="19"/>
        <v>0.50052329103998006</v>
      </c>
      <c r="V50" s="224"/>
      <c r="W50" s="196">
        <f t="shared" si="20"/>
        <v>-55029.777432698851</v>
      </c>
      <c r="X50" s="199">
        <f t="shared" si="21"/>
        <v>5.3320589030751888</v>
      </c>
      <c r="Y50" s="196">
        <f t="shared" si="22"/>
        <v>250037.21331441807</v>
      </c>
      <c r="Z50" s="196">
        <f t="shared" si="23"/>
        <v>195007.43588171923</v>
      </c>
      <c r="AA50" s="201">
        <f t="shared" si="24"/>
        <v>310189.05084154243</v>
      </c>
      <c r="AB50" s="200">
        <f t="shared" si="25"/>
        <v>0.31018905084154241</v>
      </c>
      <c r="AC50" s="217">
        <f t="shared" si="26"/>
        <v>255159.27340884358</v>
      </c>
      <c r="AD50" s="199">
        <f t="shared" si="27"/>
        <v>0.25515927340884359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67">(I52/B52*B51)/B52*B51</f>
        <v>0.65767843637689771</v>
      </c>
      <c r="J51" s="220">
        <f t="shared" si="67"/>
        <v>0.94233195133502712</v>
      </c>
      <c r="K51" s="220">
        <f t="shared" si="67"/>
        <v>0.58637807291272181</v>
      </c>
      <c r="L51" s="220">
        <f t="shared" si="67"/>
        <v>0.8997069383042311</v>
      </c>
      <c r="M51" s="220">
        <f t="shared" si="67"/>
        <v>0.7648988933673635</v>
      </c>
      <c r="N51" s="220">
        <f t="shared" si="67"/>
        <v>100448599.80337055</v>
      </c>
      <c r="O51" s="220"/>
      <c r="P51" s="196">
        <f t="shared" si="29"/>
        <v>117386.1386138614</v>
      </c>
      <c r="Q51" s="196">
        <f t="shared" si="58"/>
        <v>15593.595497852648</v>
      </c>
      <c r="R51" s="196">
        <f t="shared" si="59"/>
        <v>172056.94917207581</v>
      </c>
      <c r="S51" s="196">
        <f t="shared" si="32"/>
        <v>-56925.734838668424</v>
      </c>
      <c r="T51" s="196">
        <f t="shared" si="33"/>
        <v>0</v>
      </c>
      <c r="U51" s="214">
        <f t="shared" si="19"/>
        <v>0.48706708980094032</v>
      </c>
      <c r="V51" s="224"/>
      <c r="W51" s="196">
        <f t="shared" si="20"/>
        <v>-56925.734838668424</v>
      </c>
      <c r="X51" s="199">
        <f t="shared" si="21"/>
        <v>5.0845735870821782</v>
      </c>
      <c r="Y51" s="196">
        <f t="shared" si="22"/>
        <v>247344.96823489576</v>
      </c>
      <c r="Z51" s="196">
        <f t="shared" si="23"/>
        <v>190419.23339622733</v>
      </c>
      <c r="AA51" s="201">
        <f t="shared" si="24"/>
        <v>305036.6832837899</v>
      </c>
      <c r="AB51" s="200">
        <f t="shared" si="25"/>
        <v>0.30503668328378991</v>
      </c>
      <c r="AC51" s="217">
        <f t="shared" si="26"/>
        <v>248110.94844512147</v>
      </c>
      <c r="AD51" s="199">
        <f t="shared" si="27"/>
        <v>0.24811094844512147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68">(I53/B53*B52)/B53*B52</f>
        <v>0.89333969298024163</v>
      </c>
      <c r="J52" s="220">
        <f t="shared" si="68"/>
        <v>1.202821434480061</v>
      </c>
      <c r="K52" s="220">
        <f t="shared" si="68"/>
        <v>0.87514161677887048</v>
      </c>
      <c r="L52" s="220">
        <f t="shared" si="68"/>
        <v>1.1470557668212018</v>
      </c>
      <c r="M52" s="220">
        <f t="shared" si="68"/>
        <v>0.97518570440348995</v>
      </c>
      <c r="N52" s="220">
        <f t="shared" si="68"/>
        <v>61793203.366638675</v>
      </c>
      <c r="O52" s="220"/>
      <c r="P52" s="196">
        <f t="shared" si="29"/>
        <v>143405.93465346537</v>
      </c>
      <c r="Q52" s="196">
        <f t="shared" si="58"/>
        <v>23272.705794743593</v>
      </c>
      <c r="R52" s="196">
        <f t="shared" si="59"/>
        <v>172415.40114951765</v>
      </c>
      <c r="S52" s="196">
        <f t="shared" si="32"/>
        <v>-58829.59206716287</v>
      </c>
      <c r="T52" s="196">
        <f t="shared" si="33"/>
        <v>0</v>
      </c>
      <c r="U52" s="214">
        <f t="shared" si="19"/>
        <v>0.56017305803413453</v>
      </c>
      <c r="V52" s="224"/>
      <c r="W52" s="196">
        <f t="shared" si="20"/>
        <v>-58829.59206716287</v>
      </c>
      <c r="X52" s="199">
        <f t="shared" si="21"/>
        <v>5.3684094127735111</v>
      </c>
      <c r="Y52" s="196">
        <f t="shared" si="22"/>
        <v>265902.93936096271</v>
      </c>
      <c r="Z52" s="196">
        <f t="shared" si="23"/>
        <v>207073.34729379986</v>
      </c>
      <c r="AA52" s="201">
        <f t="shared" si="24"/>
        <v>339094.04159772664</v>
      </c>
      <c r="AB52" s="200">
        <f t="shared" si="25"/>
        <v>0.33909404159772666</v>
      </c>
      <c r="AC52" s="217">
        <f t="shared" si="26"/>
        <v>280264.44953056378</v>
      </c>
      <c r="AD52" s="199">
        <f t="shared" si="27"/>
        <v>0.28026444953056379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21" t="s">
        <v>142</v>
      </c>
      <c r="B53" s="222">
        <v>28.42</v>
      </c>
      <c r="C53" s="223">
        <v>28.790001</v>
      </c>
      <c r="D53" s="223">
        <v>24.280000999999999</v>
      </c>
      <c r="E53" s="223">
        <v>24.370000999999998</v>
      </c>
      <c r="F53" s="223">
        <v>20.810835000000001</v>
      </c>
      <c r="G53" s="223">
        <v>1397055800</v>
      </c>
      <c r="H53" s="223"/>
      <c r="I53" s="223">
        <f t="shared" ref="I53:N53" si="69">(I54/B54*B53)/B54*B53</f>
        <v>1.2149367925328893</v>
      </c>
      <c r="J53" s="223">
        <f t="shared" si="69"/>
        <v>1.2457147104865949</v>
      </c>
      <c r="K53" s="223">
        <f t="shared" si="69"/>
        <v>0.88532197046007244</v>
      </c>
      <c r="L53" s="223">
        <f t="shared" si="69"/>
        <v>0.88656219104665057</v>
      </c>
      <c r="M53" s="223">
        <f t="shared" si="69"/>
        <v>0.75372332413237975</v>
      </c>
      <c r="N53" s="223">
        <f t="shared" si="69"/>
        <v>43247283.593907505</v>
      </c>
      <c r="O53" s="223"/>
      <c r="P53" s="196">
        <f t="shared" si="29"/>
        <v>144237.62970297033</v>
      </c>
      <c r="Q53" s="196">
        <f t="shared" si="58"/>
        <v>23543.432693758059</v>
      </c>
      <c r="R53" s="196">
        <f t="shared" si="59"/>
        <v>172774.5999019125</v>
      </c>
      <c r="S53" s="196">
        <f t="shared" si="32"/>
        <v>-60741.382034109381</v>
      </c>
      <c r="T53" s="196">
        <f t="shared" si="33"/>
        <v>0</v>
      </c>
      <c r="U53" s="214">
        <f t="shared" si="19"/>
        <v>0.56180095141894815</v>
      </c>
      <c r="V53" s="199">
        <f>(E53-B42)/B42</f>
        <v>-0.38412936568107159</v>
      </c>
      <c r="W53" s="196">
        <f t="shared" si="20"/>
        <v>-60741.382034109381</v>
      </c>
      <c r="X53" s="199">
        <f t="shared" si="21"/>
        <v>5.2190486779978817</v>
      </c>
      <c r="Y53" s="196">
        <f t="shared" si="22"/>
        <v>266829.95669791522</v>
      </c>
      <c r="Z53" s="196">
        <f t="shared" si="23"/>
        <v>206088.57466380583</v>
      </c>
      <c r="AA53" s="201">
        <f t="shared" si="24"/>
        <v>340555.66229864088</v>
      </c>
      <c r="AB53" s="200">
        <f t="shared" si="25"/>
        <v>0.34055566229864087</v>
      </c>
      <c r="AC53" s="217">
        <f t="shared" si="26"/>
        <v>279814.2802645315</v>
      </c>
      <c r="AD53" s="199">
        <f t="shared" si="27"/>
        <v>0.27981428026453148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70">(I55/B55*B54)/B55*B54</f>
        <v>0.91918395478258419</v>
      </c>
      <c r="J54" s="220">
        <f t="shared" si="70"/>
        <v>1.1341030549341009</v>
      </c>
      <c r="K54" s="220">
        <f t="shared" si="70"/>
        <v>0.86574135094446392</v>
      </c>
      <c r="L54" s="220">
        <f t="shared" si="70"/>
        <v>0.89166259974330142</v>
      </c>
      <c r="M54" s="220">
        <f t="shared" si="70"/>
        <v>0.75806003803830158</v>
      </c>
      <c r="N54" s="220">
        <f t="shared" si="70"/>
        <v>50789763.980028301</v>
      </c>
      <c r="O54" s="220"/>
      <c r="P54" s="196">
        <f t="shared" si="29"/>
        <v>142633.6633663367</v>
      </c>
      <c r="Q54" s="196">
        <f>(Q53+$S$3)*K54/K53</f>
        <v>42580.384880162164</v>
      </c>
      <c r="R54" s="196">
        <f>R53*(1+($S$5)/2/12)-$S$3</f>
        <v>153134.5469850415</v>
      </c>
      <c r="S54" s="196">
        <f t="shared" si="32"/>
        <v>-62661.137792584836</v>
      </c>
      <c r="T54" s="196">
        <f t="shared" si="33"/>
        <v>0</v>
      </c>
      <c r="U54" s="214">
        <f t="shared" si="19"/>
        <v>0.67325366895871286</v>
      </c>
      <c r="V54" s="224"/>
      <c r="W54" s="196">
        <f t="shared" si="20"/>
        <v>-62661.137792584836</v>
      </c>
      <c r="X54" s="199">
        <f t="shared" si="21"/>
        <v>4.7201219251779793</v>
      </c>
      <c r="Y54" s="196">
        <f t="shared" si="22"/>
        <v>246852.72946207551</v>
      </c>
      <c r="Z54" s="196">
        <f t="shared" si="23"/>
        <v>184191.59166949068</v>
      </c>
      <c r="AA54" s="201">
        <f t="shared" si="24"/>
        <v>338348.59523154038</v>
      </c>
      <c r="AB54" s="200">
        <f t="shared" si="25"/>
        <v>0.33834859523154037</v>
      </c>
      <c r="AC54" s="217">
        <f t="shared" si="26"/>
        <v>275687.45743895555</v>
      </c>
      <c r="AD54" s="199">
        <f t="shared" si="27"/>
        <v>0.27568745743895556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71">(I56/B56*B55)/B56*B55</f>
        <v>0.90437066916389108</v>
      </c>
      <c r="J55" s="220">
        <f t="shared" si="71"/>
        <v>0.96733344109184427</v>
      </c>
      <c r="K55" s="220">
        <f t="shared" si="71"/>
        <v>0.81669694972967943</v>
      </c>
      <c r="L55" s="220">
        <f t="shared" si="71"/>
        <v>0.94497296898946137</v>
      </c>
      <c r="M55" s="220">
        <f t="shared" si="71"/>
        <v>0.80338244291338334</v>
      </c>
      <c r="N55" s="220">
        <f t="shared" si="71"/>
        <v>36112397.128785402</v>
      </c>
      <c r="O55" s="220"/>
      <c r="P55" s="196">
        <f t="shared" si="29"/>
        <v>138534.65346534658</v>
      </c>
      <c r="Q55" s="196">
        <f t="shared" ref="Q55:Q65" si="72">Q54*K55/K54</f>
        <v>40168.198517960118</v>
      </c>
      <c r="R55" s="196">
        <f t="shared" ref="R55:R65" si="73">R54*(1+$S$5/2/12)</f>
        <v>153453.57729126036</v>
      </c>
      <c r="S55" s="196">
        <f t="shared" si="32"/>
        <v>-64588.892533387268</v>
      </c>
      <c r="T55" s="196">
        <f t="shared" si="33"/>
        <v>0</v>
      </c>
      <c r="U55" s="214">
        <f t="shared" si="19"/>
        <v>0.65893967784782415</v>
      </c>
      <c r="V55" s="224"/>
      <c r="W55" s="196">
        <f t="shared" si="20"/>
        <v>-64588.892533387268</v>
      </c>
      <c r="X55" s="199">
        <f t="shared" si="21"/>
        <v>4.5207189549762363</v>
      </c>
      <c r="Y55" s="196">
        <f t="shared" si="22"/>
        <v>244289.69162535254</v>
      </c>
      <c r="Z55" s="196">
        <f t="shared" si="23"/>
        <v>179700.79909196528</v>
      </c>
      <c r="AA55" s="201">
        <f t="shared" si="24"/>
        <v>332156.42927456705</v>
      </c>
      <c r="AB55" s="200">
        <f t="shared" si="25"/>
        <v>0.33215642927456707</v>
      </c>
      <c r="AC55" s="217">
        <f t="shared" si="26"/>
        <v>267567.53674117976</v>
      </c>
      <c r="AD55" s="199">
        <f t="shared" si="27"/>
        <v>0.26756753674117978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74">(I57/B57*B56)/B57*B56</f>
        <v>0.96054125154504233</v>
      </c>
      <c r="J56" s="220">
        <f t="shared" si="74"/>
        <v>1.1266839013998924</v>
      </c>
      <c r="K56" s="220">
        <f t="shared" si="74"/>
        <v>0.83217908258085727</v>
      </c>
      <c r="L56" s="220">
        <f t="shared" si="74"/>
        <v>0.95174559850556362</v>
      </c>
      <c r="M56" s="220">
        <f t="shared" si="74"/>
        <v>0.80914008278771776</v>
      </c>
      <c r="N56" s="220">
        <f t="shared" si="74"/>
        <v>61849571.665769793</v>
      </c>
      <c r="O56" s="220"/>
      <c r="P56" s="196">
        <f t="shared" si="29"/>
        <v>139841.59009900995</v>
      </c>
      <c r="Q56" s="196">
        <f t="shared" si="72"/>
        <v>40929.66748885977</v>
      </c>
      <c r="R56" s="196">
        <f t="shared" si="73"/>
        <v>153773.27224395049</v>
      </c>
      <c r="S56" s="196">
        <f t="shared" si="32"/>
        <v>-66524.679585609716</v>
      </c>
      <c r="T56" s="196">
        <f t="shared" si="33"/>
        <v>0</v>
      </c>
      <c r="U56" s="214">
        <f t="shared" si="19"/>
        <v>0.6626948143142003</v>
      </c>
      <c r="V56" s="224"/>
      <c r="W56" s="196">
        <f t="shared" si="20"/>
        <v>-66524.679585609716</v>
      </c>
      <c r="X56" s="199">
        <f t="shared" si="21"/>
        <v>4.4136230970509436</v>
      </c>
      <c r="Y56" s="196">
        <f t="shared" si="22"/>
        <v>245511.45442349941</v>
      </c>
      <c r="Z56" s="196">
        <f t="shared" si="23"/>
        <v>178986.77483788971</v>
      </c>
      <c r="AA56" s="201">
        <f t="shared" si="24"/>
        <v>334544.52983182017</v>
      </c>
      <c r="AB56" s="200">
        <f t="shared" si="25"/>
        <v>0.33454452983182015</v>
      </c>
      <c r="AC56" s="217">
        <f t="shared" si="26"/>
        <v>268019.85024621047</v>
      </c>
      <c r="AD56" s="199">
        <f t="shared" si="27"/>
        <v>0.26801985024621044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75">(I58/B58*B57)/B58*B57</f>
        <v>0.97350858360616532</v>
      </c>
      <c r="J57" s="220">
        <f t="shared" si="75"/>
        <v>1.183342698731072</v>
      </c>
      <c r="K57" s="220">
        <f t="shared" si="75"/>
        <v>0.95747315486090434</v>
      </c>
      <c r="L57" s="220">
        <f t="shared" si="75"/>
        <v>1.1248195119518052</v>
      </c>
      <c r="M57" s="220">
        <f t="shared" si="75"/>
        <v>0.95628112391919795</v>
      </c>
      <c r="N57" s="220">
        <f t="shared" si="75"/>
        <v>44153732.968815655</v>
      </c>
      <c r="O57" s="220"/>
      <c r="P57" s="196">
        <f t="shared" si="29"/>
        <v>150000.00000000006</v>
      </c>
      <c r="Q57" s="196">
        <f t="shared" si="72"/>
        <v>47092.096735270454</v>
      </c>
      <c r="R57" s="196">
        <f t="shared" si="73"/>
        <v>154093.63322779207</v>
      </c>
      <c r="S57" s="196">
        <f t="shared" si="32"/>
        <v>-68468.532417216426</v>
      </c>
      <c r="T57" s="196">
        <f t="shared" si="33"/>
        <v>0</v>
      </c>
      <c r="U57" s="214">
        <f t="shared" si="19"/>
        <v>0.69531354106052112</v>
      </c>
      <c r="V57" s="224"/>
      <c r="W57" s="196">
        <f t="shared" si="20"/>
        <v>-68468.532417216426</v>
      </c>
      <c r="X57" s="199">
        <f t="shared" si="21"/>
        <v>4.4413633897508182</v>
      </c>
      <c r="Y57" s="196">
        <f t="shared" si="22"/>
        <v>252929.8878986804</v>
      </c>
      <c r="Z57" s="196">
        <f t="shared" si="23"/>
        <v>184461.35548146398</v>
      </c>
      <c r="AA57" s="201">
        <f t="shared" si="24"/>
        <v>351185.72996306256</v>
      </c>
      <c r="AB57" s="200">
        <f t="shared" si="25"/>
        <v>0.35118572996306258</v>
      </c>
      <c r="AC57" s="217">
        <f t="shared" si="26"/>
        <v>282717.19754584611</v>
      </c>
      <c r="AD57" s="199">
        <f t="shared" si="27"/>
        <v>0.28271719754584612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76">(I59/B59*B58)/B59*B58</f>
        <v>1.1325927642933957</v>
      </c>
      <c r="J58" s="220">
        <f t="shared" si="76"/>
        <v>1.3409287656240214</v>
      </c>
      <c r="K58" s="220">
        <f t="shared" si="76"/>
        <v>1.1102538516784686</v>
      </c>
      <c r="L58" s="220">
        <f t="shared" si="76"/>
        <v>1.3247659214582648</v>
      </c>
      <c r="M58" s="220">
        <f t="shared" si="76"/>
        <v>1.1262689101792855</v>
      </c>
      <c r="N58" s="220">
        <f t="shared" si="76"/>
        <v>51579169.669159129</v>
      </c>
      <c r="O58" s="220"/>
      <c r="P58" s="196">
        <f t="shared" si="29"/>
        <v>161524.75841584164</v>
      </c>
      <c r="Q58" s="196">
        <f t="shared" si="72"/>
        <v>54606.420575357617</v>
      </c>
      <c r="R58" s="196">
        <f t="shared" si="73"/>
        <v>154414.66163034999</v>
      </c>
      <c r="S58" s="196">
        <f t="shared" si="32"/>
        <v>-70420.484635621498</v>
      </c>
      <c r="T58" s="196">
        <f t="shared" si="33"/>
        <v>0</v>
      </c>
      <c r="U58" s="214">
        <f t="shared" si="19"/>
        <v>0.73064536121205614</v>
      </c>
      <c r="V58" s="224"/>
      <c r="W58" s="196">
        <f t="shared" si="20"/>
        <v>-70420.484635621498</v>
      </c>
      <c r="X58" s="199">
        <f t="shared" si="21"/>
        <v>4.4864704024825306</v>
      </c>
      <c r="Y58" s="196">
        <f t="shared" si="22"/>
        <v>261305.40605622513</v>
      </c>
      <c r="Z58" s="196">
        <f t="shared" si="23"/>
        <v>190884.92142060364</v>
      </c>
      <c r="AA58" s="201">
        <f t="shared" si="24"/>
        <v>370545.84062154929</v>
      </c>
      <c r="AB58" s="200">
        <f t="shared" si="25"/>
        <v>0.37054584062154927</v>
      </c>
      <c r="AC58" s="217">
        <f t="shared" si="26"/>
        <v>300125.3559859278</v>
      </c>
      <c r="AD58" s="199">
        <f t="shared" si="27"/>
        <v>0.30012535598592782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77">(I60/B60*B59)/B60*B59</f>
        <v>1.3610096386206874</v>
      </c>
      <c r="J59" s="220">
        <f t="shared" si="77"/>
        <v>1.4884309474998443</v>
      </c>
      <c r="K59" s="220">
        <f t="shared" si="77"/>
        <v>1.2901358652767789</v>
      </c>
      <c r="L59" s="220">
        <f t="shared" si="77"/>
        <v>1.3390345859943913</v>
      </c>
      <c r="M59" s="220">
        <f t="shared" si="77"/>
        <v>1.1383994874493888</v>
      </c>
      <c r="N59" s="220">
        <f t="shared" si="77"/>
        <v>71772561.186902955</v>
      </c>
      <c r="O59" s="220"/>
      <c r="P59" s="196">
        <f t="shared" si="29"/>
        <v>174118.80594059412</v>
      </c>
      <c r="Q59" s="196">
        <f t="shared" si="72"/>
        <v>63453.688138214231</v>
      </c>
      <c r="R59" s="196">
        <f t="shared" si="73"/>
        <v>154736.35884207991</v>
      </c>
      <c r="S59" s="196">
        <f t="shared" si="32"/>
        <v>-72380.569988269926</v>
      </c>
      <c r="T59" s="196">
        <f t="shared" si="33"/>
        <v>0</v>
      </c>
      <c r="U59" s="214">
        <f t="shared" si="19"/>
        <v>0.76731937088793301</v>
      </c>
      <c r="V59" s="224"/>
      <c r="W59" s="196">
        <f t="shared" si="20"/>
        <v>-72380.569988269926</v>
      </c>
      <c r="X59" s="199">
        <f t="shared" si="21"/>
        <v>4.5434177271050595</v>
      </c>
      <c r="Y59" s="196">
        <f t="shared" si="22"/>
        <v>270430.06864681258</v>
      </c>
      <c r="Z59" s="196">
        <f t="shared" si="23"/>
        <v>198049.49865854264</v>
      </c>
      <c r="AA59" s="201">
        <f t="shared" si="24"/>
        <v>392308.85292088822</v>
      </c>
      <c r="AB59" s="200">
        <f t="shared" si="25"/>
        <v>0.39230885292088824</v>
      </c>
      <c r="AC59" s="217">
        <f t="shared" si="26"/>
        <v>319928.28293261828</v>
      </c>
      <c r="AD59" s="199">
        <f t="shared" si="27"/>
        <v>0.31992828293261827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78">(I61/B61*B60)/B61*B60</f>
        <v>1.3268397228124118</v>
      </c>
      <c r="J60" s="220">
        <f t="shared" si="78"/>
        <v>1.6119732913379345</v>
      </c>
      <c r="K60" s="220">
        <f t="shared" si="78"/>
        <v>1.2857380156433158</v>
      </c>
      <c r="L60" s="220">
        <f t="shared" si="78"/>
        <v>1.5095667616927704</v>
      </c>
      <c r="M60" s="220">
        <f t="shared" si="78"/>
        <v>1.2833805678412658</v>
      </c>
      <c r="N60" s="220">
        <f t="shared" si="78"/>
        <v>73518145.578434303</v>
      </c>
      <c r="O60" s="220"/>
      <c r="P60" s="196">
        <f t="shared" si="29"/>
        <v>173821.78217821787</v>
      </c>
      <c r="Q60" s="196">
        <f t="shared" si="72"/>
        <v>63237.385509451437</v>
      </c>
      <c r="R60" s="196">
        <f t="shared" si="73"/>
        <v>155058.72625633425</v>
      </c>
      <c r="S60" s="196">
        <f t="shared" si="32"/>
        <v>-74348.822363221057</v>
      </c>
      <c r="T60" s="196">
        <f t="shared" si="33"/>
        <v>0</v>
      </c>
      <c r="U60" s="214">
        <f t="shared" si="19"/>
        <v>0.76583231174857991</v>
      </c>
      <c r="V60" s="224"/>
      <c r="W60" s="196">
        <f t="shared" si="20"/>
        <v>-74348.822363221057</v>
      </c>
      <c r="X60" s="199">
        <f t="shared" si="21"/>
        <v>4.4234797267917862</v>
      </c>
      <c r="Y60" s="196">
        <f t="shared" si="22"/>
        <v>270531.6247308334</v>
      </c>
      <c r="Z60" s="196">
        <f t="shared" si="23"/>
        <v>196182.80236761234</v>
      </c>
      <c r="AA60" s="201">
        <f t="shared" si="24"/>
        <v>392117.89394400356</v>
      </c>
      <c r="AB60" s="200">
        <f t="shared" si="25"/>
        <v>0.39211789394400354</v>
      </c>
      <c r="AC60" s="217">
        <f t="shared" si="26"/>
        <v>317769.07158078253</v>
      </c>
      <c r="AD60" s="199">
        <f t="shared" si="27"/>
        <v>0.31776907158078255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79">(I62/B62*B61)/B62*B61</f>
        <v>1.5106019564012956</v>
      </c>
      <c r="J61" s="220">
        <f t="shared" si="79"/>
        <v>1.6826240047244119</v>
      </c>
      <c r="K61" s="220">
        <f t="shared" si="79"/>
        <v>1.3452942162421047</v>
      </c>
      <c r="L61" s="220">
        <f t="shared" si="79"/>
        <v>1.6642973597506985</v>
      </c>
      <c r="M61" s="220">
        <f t="shared" si="79"/>
        <v>1.4149266989098002</v>
      </c>
      <c r="N61" s="220">
        <f t="shared" si="79"/>
        <v>44314363.803409547</v>
      </c>
      <c r="O61" s="220"/>
      <c r="P61" s="196">
        <f t="shared" si="29"/>
        <v>177801.98019801982</v>
      </c>
      <c r="Q61" s="196">
        <f t="shared" si="72"/>
        <v>66166.581326111991</v>
      </c>
      <c r="R61" s="196">
        <f t="shared" si="73"/>
        <v>155381.7652693683</v>
      </c>
      <c r="S61" s="196">
        <f t="shared" si="32"/>
        <v>-76325.275789734485</v>
      </c>
      <c r="T61" s="196">
        <f t="shared" si="33"/>
        <v>0</v>
      </c>
      <c r="U61" s="214">
        <f t="shared" si="19"/>
        <v>0.77659919635075569</v>
      </c>
      <c r="V61" s="224"/>
      <c r="W61" s="196">
        <f t="shared" si="20"/>
        <v>-76325.275789734485</v>
      </c>
      <c r="X61" s="199">
        <f t="shared" si="21"/>
        <v>4.3653133515725902</v>
      </c>
      <c r="Y61" s="196">
        <f t="shared" si="22"/>
        <v>273627.88079720741</v>
      </c>
      <c r="Z61" s="196">
        <f t="shared" si="23"/>
        <v>197302.60500747291</v>
      </c>
      <c r="AA61" s="201">
        <f t="shared" si="24"/>
        <v>399350.32679350011</v>
      </c>
      <c r="AB61" s="200">
        <f t="shared" si="25"/>
        <v>0.39935032679350013</v>
      </c>
      <c r="AC61" s="217">
        <f t="shared" si="26"/>
        <v>323025.05100376561</v>
      </c>
      <c r="AD61" s="199">
        <f t="shared" si="27"/>
        <v>0.32302505100376561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80">(I63/B63*B62)/B63*B62</f>
        <v>1.6870808041433074</v>
      </c>
      <c r="J62" s="220">
        <f t="shared" si="80"/>
        <v>1.826375293465087</v>
      </c>
      <c r="K62" s="220">
        <f t="shared" si="80"/>
        <v>1.5726094971929723</v>
      </c>
      <c r="L62" s="220">
        <f t="shared" si="80"/>
        <v>1.5690041040035096</v>
      </c>
      <c r="M62" s="220">
        <f t="shared" si="80"/>
        <v>1.3339109273468086</v>
      </c>
      <c r="N62" s="220">
        <f t="shared" si="80"/>
        <v>80375367.67242007</v>
      </c>
      <c r="O62" s="220"/>
      <c r="P62" s="196">
        <f t="shared" si="29"/>
        <v>192237.6297029703</v>
      </c>
      <c r="Q62" s="196">
        <f t="shared" si="72"/>
        <v>77346.79368569357</v>
      </c>
      <c r="R62" s="196">
        <f t="shared" si="73"/>
        <v>155705.47728034618</v>
      </c>
      <c r="S62" s="196">
        <f t="shared" si="32"/>
        <v>-78309.964438858384</v>
      </c>
      <c r="T62" s="196">
        <f t="shared" si="33"/>
        <v>0</v>
      </c>
      <c r="U62" s="214">
        <f t="shared" si="19"/>
        <v>0.81575230572983504</v>
      </c>
      <c r="V62" s="224"/>
      <c r="W62" s="196">
        <f t="shared" si="20"/>
        <v>-78309.964438858384</v>
      </c>
      <c r="X62" s="199">
        <f t="shared" si="21"/>
        <v>4.4431524069325556</v>
      </c>
      <c r="Y62" s="196">
        <f t="shared" si="22"/>
        <v>284043.59898121154</v>
      </c>
      <c r="Z62" s="196">
        <f t="shared" si="23"/>
        <v>205733.63454235316</v>
      </c>
      <c r="AA62" s="201">
        <f t="shared" si="24"/>
        <v>425289.90066901001</v>
      </c>
      <c r="AB62" s="200">
        <f t="shared" si="25"/>
        <v>0.42528990066901001</v>
      </c>
      <c r="AC62" s="217">
        <f t="shared" si="26"/>
        <v>346979.93623015162</v>
      </c>
      <c r="AD62" s="199">
        <f t="shared" si="27"/>
        <v>0.34697993623015161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81">(I64/B64*B63)/B64*B63</f>
        <v>1.5995844046758692</v>
      </c>
      <c r="J63" s="220">
        <f t="shared" si="81"/>
        <v>1.947781491124259</v>
      </c>
      <c r="K63" s="220">
        <f t="shared" si="81"/>
        <v>1.5784462904885865</v>
      </c>
      <c r="L63" s="220">
        <f t="shared" si="81"/>
        <v>1.8475226966264127</v>
      </c>
      <c r="M63" s="220">
        <f t="shared" si="81"/>
        <v>1.5706978542756851</v>
      </c>
      <c r="N63" s="220">
        <f t="shared" si="81"/>
        <v>81051974.738148019</v>
      </c>
      <c r="O63" s="220"/>
      <c r="P63" s="196">
        <f t="shared" si="29"/>
        <v>192594.04752475247</v>
      </c>
      <c r="Q63" s="196">
        <f t="shared" si="72"/>
        <v>77633.868924414783</v>
      </c>
      <c r="R63" s="196">
        <f t="shared" si="73"/>
        <v>156029.86369134692</v>
      </c>
      <c r="S63" s="196">
        <f t="shared" si="32"/>
        <v>-80302.922624020299</v>
      </c>
      <c r="T63" s="196">
        <f t="shared" si="33"/>
        <v>0</v>
      </c>
      <c r="U63" s="214">
        <f t="shared" si="19"/>
        <v>0.8160831346208175</v>
      </c>
      <c r="V63" s="224"/>
      <c r="W63" s="196">
        <f t="shared" si="20"/>
        <v>-80302.922624020299</v>
      </c>
      <c r="X63" s="199">
        <f t="shared" si="21"/>
        <v>4.3413601874537333</v>
      </c>
      <c r="Y63" s="196">
        <f t="shared" si="22"/>
        <v>284604.50241101976</v>
      </c>
      <c r="Z63" s="196">
        <f t="shared" si="23"/>
        <v>204301.57978699944</v>
      </c>
      <c r="AA63" s="201">
        <f t="shared" si="24"/>
        <v>426257.78014051414</v>
      </c>
      <c r="AB63" s="200">
        <f t="shared" si="25"/>
        <v>0.42625778014051413</v>
      </c>
      <c r="AC63" s="217">
        <f t="shared" si="26"/>
        <v>345954.85751649382</v>
      </c>
      <c r="AD63" s="199">
        <f t="shared" si="27"/>
        <v>0.3459548575164938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82">(I65/B65*B64)/B65*B64</f>
        <v>1.8881993408921578</v>
      </c>
      <c r="J64" s="220">
        <f t="shared" si="82"/>
        <v>1.9673080005727799</v>
      </c>
      <c r="K64" s="220">
        <f t="shared" si="82"/>
        <v>1.7085847421844103</v>
      </c>
      <c r="L64" s="220">
        <f t="shared" si="82"/>
        <v>1.8685890253888948</v>
      </c>
      <c r="M64" s="220">
        <f t="shared" si="82"/>
        <v>1.5886079607594772</v>
      </c>
      <c r="N64" s="220">
        <f t="shared" si="82"/>
        <v>49657055.502926335</v>
      </c>
      <c r="O64" s="220"/>
      <c r="P64" s="196">
        <f t="shared" si="29"/>
        <v>200376.23762376234</v>
      </c>
      <c r="Q64" s="196">
        <f t="shared" si="72"/>
        <v>84034.56279778856</v>
      </c>
      <c r="R64" s="196">
        <f t="shared" si="73"/>
        <v>156354.92590737058</v>
      </c>
      <c r="S64" s="196">
        <f t="shared" si="32"/>
        <v>-82304.184801620388</v>
      </c>
      <c r="T64" s="196">
        <f t="shared" si="33"/>
        <v>0</v>
      </c>
      <c r="U64" s="214">
        <f t="shared" si="19"/>
        <v>0.83592108281211297</v>
      </c>
      <c r="V64" s="224"/>
      <c r="W64" s="196">
        <f t="shared" si="20"/>
        <v>-82304.184801620388</v>
      </c>
      <c r="X64" s="199">
        <f t="shared" si="21"/>
        <v>4.334301644454289</v>
      </c>
      <c r="Y64" s="196">
        <f t="shared" si="22"/>
        <v>290364.09520770935</v>
      </c>
      <c r="Z64" s="196">
        <f t="shared" si="23"/>
        <v>208059.91040608898</v>
      </c>
      <c r="AA64" s="201">
        <f t="shared" si="24"/>
        <v>440765.72632892145</v>
      </c>
      <c r="AB64" s="200">
        <f t="shared" si="25"/>
        <v>0.44076572632892147</v>
      </c>
      <c r="AC64" s="217">
        <f t="shared" si="26"/>
        <v>358461.54152730107</v>
      </c>
      <c r="AD64" s="199">
        <f t="shared" si="27"/>
        <v>0.35846154152730109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21" t="s">
        <v>154</v>
      </c>
      <c r="B65" s="222">
        <v>35.709999000000003</v>
      </c>
      <c r="C65" s="223">
        <v>36.639999000000003</v>
      </c>
      <c r="D65" s="223">
        <v>34.130001</v>
      </c>
      <c r="E65" s="223">
        <v>36.459999000000003</v>
      </c>
      <c r="F65" s="223">
        <v>31.135128000000002</v>
      </c>
      <c r="G65" s="223">
        <v>1740828600</v>
      </c>
      <c r="H65" s="223"/>
      <c r="I65" s="223">
        <f t="shared" ref="I65:N65" si="83">(I66/B66*B65)/B66*B65</f>
        <v>1.918161690838297</v>
      </c>
      <c r="J65" s="223">
        <f t="shared" si="83"/>
        <v>2.0176514291461305</v>
      </c>
      <c r="K65" s="223">
        <f t="shared" si="83"/>
        <v>1.7493489287114772</v>
      </c>
      <c r="L65" s="223">
        <f t="shared" si="83"/>
        <v>1.9844100458434597</v>
      </c>
      <c r="M65" s="223">
        <f t="shared" si="83"/>
        <v>1.6870744722492819</v>
      </c>
      <c r="N65" s="223">
        <f t="shared" si="83"/>
        <v>67149588.404041708</v>
      </c>
      <c r="O65" s="223"/>
      <c r="P65" s="196">
        <f t="shared" si="29"/>
        <v>202752.48118811878</v>
      </c>
      <c r="Q65" s="196">
        <f t="shared" si="72"/>
        <v>86039.497354461462</v>
      </c>
      <c r="R65" s="196">
        <f t="shared" si="73"/>
        <v>156680.66533634427</v>
      </c>
      <c r="S65" s="196">
        <f t="shared" si="32"/>
        <v>-84313.785571627144</v>
      </c>
      <c r="T65" s="196">
        <f t="shared" si="33"/>
        <v>0</v>
      </c>
      <c r="U65" s="214">
        <f t="shared" si="19"/>
        <v>0.84142422895650926</v>
      </c>
      <c r="V65" s="199">
        <f>(E65-B54)/B54</f>
        <v>0.474919113063071</v>
      </c>
      <c r="W65" s="196">
        <f t="shared" si="20"/>
        <v>-84313.785571627144</v>
      </c>
      <c r="X65" s="199">
        <f t="shared" si="21"/>
        <v>4.263041258171401</v>
      </c>
      <c r="Y65" s="196">
        <f t="shared" si="22"/>
        <v>292340.17555457365</v>
      </c>
      <c r="Z65" s="196">
        <f t="shared" si="23"/>
        <v>208026.38998294651</v>
      </c>
      <c r="AA65" s="201">
        <f t="shared" si="24"/>
        <v>445472.64387892454</v>
      </c>
      <c r="AB65" s="200">
        <f t="shared" si="25"/>
        <v>0.44547264387892455</v>
      </c>
      <c r="AC65" s="217">
        <f t="shared" si="26"/>
        <v>361158.8583072974</v>
      </c>
      <c r="AD65" s="199">
        <f t="shared" si="27"/>
        <v>0.36115885830729738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84">(I67/B67*B66)/B67*B66</f>
        <v>2.0215777933027983</v>
      </c>
      <c r="J66" s="220">
        <f t="shared" si="84"/>
        <v>2.2859379999999989</v>
      </c>
      <c r="K66" s="220">
        <f t="shared" si="84"/>
        <v>1.9701566427335049</v>
      </c>
      <c r="L66" s="220">
        <f t="shared" si="84"/>
        <v>2.0513666191280202</v>
      </c>
      <c r="M66" s="220">
        <f t="shared" si="84"/>
        <v>1.745362328749227</v>
      </c>
      <c r="N66" s="220">
        <f t="shared" si="84"/>
        <v>68582187.251485884</v>
      </c>
      <c r="O66" s="220"/>
      <c r="P66" s="196">
        <f t="shared" si="29"/>
        <v>215168.3227722772</v>
      </c>
      <c r="Q66" s="196">
        <f>(Q54+(Q65-Q54)*(1-$Q$3))*K66/K65</f>
        <v>72427.321734719153</v>
      </c>
      <c r="R66" s="196">
        <f>R65*(1+($S$5/2/12))+(Q65-Q54)*($Q$3)</f>
        <v>178736.63962627802</v>
      </c>
      <c r="S66" s="196">
        <f t="shared" si="32"/>
        <v>-86331.7596781756</v>
      </c>
      <c r="T66" s="196">
        <f t="shared" si="33"/>
        <v>0</v>
      </c>
      <c r="U66" s="214">
        <f t="shared" si="19"/>
        <v>0.77203097124372266</v>
      </c>
      <c r="V66" s="224"/>
      <c r="W66" s="196">
        <f t="shared" si="20"/>
        <v>-86331.7596781756</v>
      </c>
      <c r="X66" s="199">
        <f t="shared" si="21"/>
        <v>4.5626889092373402</v>
      </c>
      <c r="Y66" s="196">
        <f t="shared" si="22"/>
        <v>322204.99998182093</v>
      </c>
      <c r="Z66" s="196">
        <f t="shared" si="23"/>
        <v>235873.24030364532</v>
      </c>
      <c r="AA66" s="201">
        <f t="shared" si="24"/>
        <v>466332.2841332744</v>
      </c>
      <c r="AB66" s="200">
        <f t="shared" si="25"/>
        <v>0.46633228413327438</v>
      </c>
      <c r="AC66" s="217">
        <f t="shared" si="26"/>
        <v>380000.52445509878</v>
      </c>
      <c r="AD66" s="199">
        <f t="shared" si="27"/>
        <v>0.3800005244550988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85">(I68/B68*B67)/B68*B67</f>
        <v>2.08157201315991</v>
      </c>
      <c r="J67" s="220">
        <f t="shared" si="85"/>
        <v>2.1667881422079769</v>
      </c>
      <c r="K67" s="220">
        <f t="shared" si="85"/>
        <v>1.9571233438088955</v>
      </c>
      <c r="L67" s="220">
        <f t="shared" si="85"/>
        <v>1.9964021678985724</v>
      </c>
      <c r="M67" s="220">
        <f t="shared" si="85"/>
        <v>1.6985965898797681</v>
      </c>
      <c r="N67" s="220">
        <f t="shared" si="85"/>
        <v>66172036.03420265</v>
      </c>
      <c r="O67" s="220"/>
      <c r="P67" s="196">
        <f t="shared" si="29"/>
        <v>214455.43366336628</v>
      </c>
      <c r="Q67" s="196">
        <f t="shared" ref="Q67:Q77" si="86">Q66*K67/K66</f>
        <v>71948.188799803</v>
      </c>
      <c r="R67" s="196">
        <f t="shared" ref="R67:R77" si="87">R66*(1+$S$5/2/12)</f>
        <v>179109.00762549945</v>
      </c>
      <c r="S67" s="196">
        <f t="shared" si="32"/>
        <v>-88358.142010167998</v>
      </c>
      <c r="T67" s="196">
        <f t="shared" si="33"/>
        <v>0</v>
      </c>
      <c r="U67" s="214">
        <f t="shared" si="19"/>
        <v>0.76980040518925363</v>
      </c>
      <c r="V67" s="224"/>
      <c r="W67" s="196">
        <f t="shared" si="20"/>
        <v>-88358.142010167998</v>
      </c>
      <c r="X67" s="199">
        <f t="shared" si="21"/>
        <v>4.4541955312230934</v>
      </c>
      <c r="Y67" s="196">
        <f t="shared" si="22"/>
        <v>322063.45088483585</v>
      </c>
      <c r="Z67" s="196">
        <f t="shared" si="23"/>
        <v>233705.30887466785</v>
      </c>
      <c r="AA67" s="201">
        <f t="shared" si="24"/>
        <v>465512.63008866872</v>
      </c>
      <c r="AB67" s="200">
        <f t="shared" si="25"/>
        <v>0.46551263008866872</v>
      </c>
      <c r="AC67" s="217">
        <f t="shared" si="26"/>
        <v>377154.48807850073</v>
      </c>
      <c r="AD67" s="199">
        <f t="shared" si="27"/>
        <v>0.37715448807850072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88">(I69/B69*B68)/B69*B68</f>
        <v>2.0237841536224521</v>
      </c>
      <c r="J68" s="220">
        <f t="shared" si="88"/>
        <v>2.0775620516444433</v>
      </c>
      <c r="K68" s="220">
        <f t="shared" si="88"/>
        <v>1.7370689371742878</v>
      </c>
      <c r="L68" s="220">
        <f t="shared" si="88"/>
        <v>1.9174944433773138</v>
      </c>
      <c r="M68" s="220">
        <f t="shared" si="88"/>
        <v>1.6314598715581046</v>
      </c>
      <c r="N68" s="220">
        <f t="shared" si="88"/>
        <v>139538393.41784501</v>
      </c>
      <c r="O68" s="220"/>
      <c r="P68" s="196">
        <f t="shared" si="29"/>
        <v>202039.59207920788</v>
      </c>
      <c r="Q68" s="196">
        <f t="shared" si="86"/>
        <v>63858.501430399599</v>
      </c>
      <c r="R68" s="196">
        <f t="shared" si="87"/>
        <v>179482.15139138594</v>
      </c>
      <c r="S68" s="196">
        <f t="shared" si="32"/>
        <v>-90392.967601877041</v>
      </c>
      <c r="T68" s="196">
        <f t="shared" si="33"/>
        <v>0</v>
      </c>
      <c r="U68" s="214">
        <f t="shared" si="19"/>
        <v>0.74039340252576968</v>
      </c>
      <c r="V68" s="224"/>
      <c r="W68" s="196">
        <f t="shared" si="20"/>
        <v>-90392.967601877041</v>
      </c>
      <c r="X68" s="199">
        <f t="shared" si="21"/>
        <v>4.2207016053610724</v>
      </c>
      <c r="Y68" s="196">
        <f t="shared" si="22"/>
        <v>313730.57979117602</v>
      </c>
      <c r="Z68" s="196">
        <f t="shared" si="23"/>
        <v>223337.61218929896</v>
      </c>
      <c r="AA68" s="201">
        <f t="shared" si="24"/>
        <v>445380.24490099342</v>
      </c>
      <c r="AB68" s="200">
        <f t="shared" si="25"/>
        <v>0.44538024490099343</v>
      </c>
      <c r="AC68" s="217">
        <f t="shared" si="26"/>
        <v>354987.27729911637</v>
      </c>
      <c r="AD68" s="199">
        <f t="shared" si="27"/>
        <v>0.35498727729911639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89">(I70/B70*B69)/B70*B69</f>
        <v>1.9289199432271322</v>
      </c>
      <c r="J69" s="220">
        <f t="shared" si="89"/>
        <v>2.113478180473372</v>
      </c>
      <c r="K69" s="220">
        <f t="shared" si="89"/>
        <v>1.8103531391065373</v>
      </c>
      <c r="L69" s="220">
        <f t="shared" si="89"/>
        <v>1.8047102854630521</v>
      </c>
      <c r="M69" s="220">
        <f t="shared" si="89"/>
        <v>1.5355000401481071</v>
      </c>
      <c r="N69" s="220">
        <f t="shared" si="89"/>
        <v>108337002.06019901</v>
      </c>
      <c r="O69" s="220"/>
      <c r="P69" s="196">
        <f t="shared" si="29"/>
        <v>206257.43168316828</v>
      </c>
      <c r="Q69" s="196">
        <f t="shared" si="86"/>
        <v>66552.591004949805</v>
      </c>
      <c r="R69" s="196">
        <f t="shared" si="87"/>
        <v>179856.07254011801</v>
      </c>
      <c r="S69" s="196">
        <f t="shared" si="32"/>
        <v>-92436.271633551529</v>
      </c>
      <c r="T69" s="196">
        <f t="shared" si="33"/>
        <v>0</v>
      </c>
      <c r="U69" s="214">
        <f t="shared" si="19"/>
        <v>0.74969744204491373</v>
      </c>
      <c r="V69" s="224"/>
      <c r="W69" s="196">
        <f t="shared" si="20"/>
        <v>-92436.271633551529</v>
      </c>
      <c r="X69" s="199">
        <f t="shared" si="21"/>
        <v>4.1770778656453178</v>
      </c>
      <c r="Y69" s="196">
        <f t="shared" si="22"/>
        <v>317042.03181673109</v>
      </c>
      <c r="Z69" s="196">
        <f t="shared" si="23"/>
        <v>224605.76018317958</v>
      </c>
      <c r="AA69" s="201">
        <f t="shared" si="24"/>
        <v>452666.09522823611</v>
      </c>
      <c r="AB69" s="200">
        <f t="shared" si="25"/>
        <v>0.45266609522823609</v>
      </c>
      <c r="AC69" s="217">
        <f t="shared" si="26"/>
        <v>360229.8235946846</v>
      </c>
      <c r="AD69" s="199">
        <f t="shared" si="27"/>
        <v>0.36022982359468458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90">(I71/B71*B70)/B71*B70</f>
        <v>1.8426447992745656</v>
      </c>
      <c r="J70" s="220">
        <f t="shared" si="90"/>
        <v>2.0077515594628093</v>
      </c>
      <c r="K70" s="220">
        <f t="shared" si="90"/>
        <v>1.7472993109876407</v>
      </c>
      <c r="L70" s="220">
        <f t="shared" si="90"/>
        <v>1.994219005720971</v>
      </c>
      <c r="M70" s="220">
        <f t="shared" si="90"/>
        <v>1.6967389392572982</v>
      </c>
      <c r="N70" s="220">
        <f t="shared" si="90"/>
        <v>130804631.91527055</v>
      </c>
      <c r="O70" s="220"/>
      <c r="P70" s="196">
        <f t="shared" si="29"/>
        <v>202633.66930693062</v>
      </c>
      <c r="Q70" s="196">
        <f t="shared" si="86"/>
        <v>64234.59263024354</v>
      </c>
      <c r="R70" s="196">
        <f t="shared" si="87"/>
        <v>180230.77269124327</v>
      </c>
      <c r="S70" s="196">
        <f t="shared" si="32"/>
        <v>-94488.089432024659</v>
      </c>
      <c r="T70" s="196">
        <f t="shared" si="33"/>
        <v>0</v>
      </c>
      <c r="U70" s="214">
        <f t="shared" si="19"/>
        <v>0.74055819611106122</v>
      </c>
      <c r="V70" s="224"/>
      <c r="W70" s="196">
        <f t="shared" si="20"/>
        <v>-94488.089432024659</v>
      </c>
      <c r="X70" s="199">
        <f t="shared" si="21"/>
        <v>4.0519862799597517</v>
      </c>
      <c r="Y70" s="196">
        <f t="shared" si="22"/>
        <v>314865.11029844498</v>
      </c>
      <c r="Z70" s="196">
        <f t="shared" si="23"/>
        <v>220377.02086642032</v>
      </c>
      <c r="AA70" s="201">
        <f t="shared" si="24"/>
        <v>447099.0346284174</v>
      </c>
      <c r="AB70" s="200">
        <f t="shared" si="25"/>
        <v>0.44709903462841738</v>
      </c>
      <c r="AC70" s="217">
        <f t="shared" si="26"/>
        <v>352610.94519639271</v>
      </c>
      <c r="AD70" s="199">
        <f t="shared" si="27"/>
        <v>0.35261094519639269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91">(I72/B72*B71)/B72*B71</f>
        <v>1.9787942886233487</v>
      </c>
      <c r="J71" s="220">
        <f t="shared" si="91"/>
        <v>2.15880640968324</v>
      </c>
      <c r="K71" s="220">
        <f t="shared" si="91"/>
        <v>1.926881488078348</v>
      </c>
      <c r="L71" s="220">
        <f t="shared" si="91"/>
        <v>2.1261894055775583</v>
      </c>
      <c r="M71" s="220">
        <f t="shared" si="91"/>
        <v>1.8090231770400935</v>
      </c>
      <c r="N71" s="220">
        <f t="shared" si="91"/>
        <v>72677981.52587615</v>
      </c>
      <c r="O71" s="220"/>
      <c r="P71" s="196">
        <f t="shared" si="29"/>
        <v>212792.07920792073</v>
      </c>
      <c r="Q71" s="196">
        <f t="shared" si="86"/>
        <v>70836.431202796753</v>
      </c>
      <c r="R71" s="196">
        <f t="shared" si="87"/>
        <v>180606.25346768339</v>
      </c>
      <c r="S71" s="196">
        <f t="shared" si="32"/>
        <v>-96548.456471324767</v>
      </c>
      <c r="T71" s="196">
        <f t="shared" si="33"/>
        <v>0</v>
      </c>
      <c r="U71" s="214">
        <f t="shared" si="19"/>
        <v>0.76354674228223207</v>
      </c>
      <c r="V71" s="224"/>
      <c r="W71" s="196">
        <f t="shared" si="20"/>
        <v>-96548.456471324767</v>
      </c>
      <c r="X71" s="199">
        <f t="shared" si="21"/>
        <v>4.074620631479954</v>
      </c>
      <c r="Y71" s="196">
        <f t="shared" si="22"/>
        <v>322336.45877452055</v>
      </c>
      <c r="Z71" s="196">
        <f t="shared" si="23"/>
        <v>225788.00230319577</v>
      </c>
      <c r="AA71" s="201">
        <f t="shared" si="24"/>
        <v>464234.76387840084</v>
      </c>
      <c r="AB71" s="200">
        <f t="shared" si="25"/>
        <v>0.46423476387840085</v>
      </c>
      <c r="AC71" s="217">
        <f t="shared" si="26"/>
        <v>367686.30740707606</v>
      </c>
      <c r="AD71" s="199">
        <f t="shared" si="27"/>
        <v>0.36768630740707609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92">(I73/B73*B72)/B73*B72</f>
        <v>2.1333699251249092</v>
      </c>
      <c r="J72" s="220">
        <f t="shared" si="92"/>
        <v>2.1315516689761984</v>
      </c>
      <c r="K72" s="220">
        <f t="shared" si="92"/>
        <v>1.7055469099541956</v>
      </c>
      <c r="L72" s="220">
        <f t="shared" si="92"/>
        <v>1.8171886940805926</v>
      </c>
      <c r="M72" s="220">
        <f t="shared" si="92"/>
        <v>1.5461183223984465</v>
      </c>
      <c r="N72" s="220">
        <f t="shared" si="92"/>
        <v>113379620.70827454</v>
      </c>
      <c r="O72" s="220"/>
      <c r="P72" s="196">
        <f t="shared" si="29"/>
        <v>200198.02574257419</v>
      </c>
      <c r="Q72" s="196">
        <f t="shared" si="86"/>
        <v>62699.681894084693</v>
      </c>
      <c r="R72" s="196">
        <f t="shared" si="87"/>
        <v>180982.51649574109</v>
      </c>
      <c r="S72" s="196">
        <f t="shared" si="32"/>
        <v>-98617.408373288621</v>
      </c>
      <c r="T72" s="196">
        <f t="shared" si="33"/>
        <v>0</v>
      </c>
      <c r="U72" s="214">
        <f t="shared" si="19"/>
        <v>0.73352533370269024</v>
      </c>
      <c r="V72" s="224"/>
      <c r="W72" s="196">
        <f t="shared" si="20"/>
        <v>-98617.408373288621</v>
      </c>
      <c r="X72" s="199">
        <f t="shared" si="21"/>
        <v>3.8652459897897837</v>
      </c>
      <c r="Y72" s="196">
        <f t="shared" si="22"/>
        <v>313881.83385571337</v>
      </c>
      <c r="Z72" s="196">
        <f t="shared" si="23"/>
        <v>215264.42548242473</v>
      </c>
      <c r="AA72" s="201">
        <f t="shared" si="24"/>
        <v>443880.22413239995</v>
      </c>
      <c r="AB72" s="200">
        <f t="shared" si="25"/>
        <v>0.44388022413239997</v>
      </c>
      <c r="AC72" s="217">
        <f t="shared" si="26"/>
        <v>345262.81575911131</v>
      </c>
      <c r="AD72" s="199">
        <f t="shared" si="27"/>
        <v>0.34526281575911133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93">(I74/B74*B73)/B74*B73</f>
        <v>1.8018090366636665</v>
      </c>
      <c r="J73" s="220">
        <f t="shared" si="93"/>
        <v>1.8431790122124911</v>
      </c>
      <c r="K73" s="220">
        <f t="shared" si="93"/>
        <v>1.5716374093691177</v>
      </c>
      <c r="L73" s="220">
        <f t="shared" si="93"/>
        <v>1.7276936246793666</v>
      </c>
      <c r="M73" s="220">
        <f t="shared" si="93"/>
        <v>1.4699717387383875</v>
      </c>
      <c r="N73" s="220">
        <f t="shared" si="93"/>
        <v>89755561.993197098</v>
      </c>
      <c r="O73" s="220"/>
      <c r="P73" s="196">
        <f t="shared" si="29"/>
        <v>192178.20594059399</v>
      </c>
      <c r="Q73" s="196">
        <f t="shared" si="86"/>
        <v>57776.87206676331</v>
      </c>
      <c r="R73" s="196">
        <f t="shared" si="87"/>
        <v>181359.56340510724</v>
      </c>
      <c r="S73" s="196">
        <f t="shared" si="32"/>
        <v>-100694.98090817733</v>
      </c>
      <c r="T73" s="196">
        <f t="shared" si="33"/>
        <v>0</v>
      </c>
      <c r="U73" s="214">
        <f t="shared" si="19"/>
        <v>0.71347438859567414</v>
      </c>
      <c r="V73" s="224"/>
      <c r="W73" s="196">
        <f t="shared" si="20"/>
        <v>-100694.98090817733</v>
      </c>
      <c r="X73" s="199">
        <f t="shared" si="21"/>
        <v>3.709596704589738</v>
      </c>
      <c r="Y73" s="196">
        <f t="shared" si="22"/>
        <v>308629.92502731876</v>
      </c>
      <c r="Z73" s="196">
        <f t="shared" si="23"/>
        <v>207934.94411914144</v>
      </c>
      <c r="AA73" s="201">
        <f t="shared" si="24"/>
        <v>431314.64141246455</v>
      </c>
      <c r="AB73" s="200">
        <f t="shared" si="25"/>
        <v>0.43131464141246456</v>
      </c>
      <c r="AC73" s="217">
        <f t="shared" si="26"/>
        <v>330619.66050428723</v>
      </c>
      <c r="AD73" s="199">
        <f t="shared" si="27"/>
        <v>0.3306196605042872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94">(I75/B75*B74)/B75*B74</f>
        <v>1.7317023899398918</v>
      </c>
      <c r="J74" s="220">
        <f t="shared" si="94"/>
        <v>1.9315835788307025</v>
      </c>
      <c r="K74" s="220">
        <f t="shared" si="94"/>
        <v>1.7156836644471827</v>
      </c>
      <c r="L74" s="220">
        <f t="shared" si="94"/>
        <v>1.8433236778507536</v>
      </c>
      <c r="M74" s="220">
        <f t="shared" si="94"/>
        <v>1.56835246615266</v>
      </c>
      <c r="N74" s="220">
        <f t="shared" si="94"/>
        <v>84350086.870837167</v>
      </c>
      <c r="O74" s="220"/>
      <c r="P74" s="196">
        <f t="shared" si="29"/>
        <v>200792.07326732666</v>
      </c>
      <c r="Q74" s="196">
        <f t="shared" si="86"/>
        <v>63072.331440361784</v>
      </c>
      <c r="R74" s="196">
        <f t="shared" si="87"/>
        <v>181737.39582886791</v>
      </c>
      <c r="S74" s="196">
        <f t="shared" si="32"/>
        <v>-102781.20999529473</v>
      </c>
      <c r="T74" s="196">
        <f t="shared" si="33"/>
        <v>0</v>
      </c>
      <c r="U74" s="214">
        <f t="shared" si="19"/>
        <v>0.73369707158808695</v>
      </c>
      <c r="V74" s="224"/>
      <c r="W74" s="196">
        <f t="shared" si="20"/>
        <v>-102781.20999529473</v>
      </c>
      <c r="X74" s="199">
        <f t="shared" si="21"/>
        <v>3.7217840606634871</v>
      </c>
      <c r="Y74" s="196">
        <f t="shared" si="22"/>
        <v>315022.35128284188</v>
      </c>
      <c r="Z74" s="196">
        <f t="shared" si="23"/>
        <v>212241.14128754713</v>
      </c>
      <c r="AA74" s="201">
        <f t="shared" si="24"/>
        <v>445601.80053655634</v>
      </c>
      <c r="AB74" s="200">
        <f t="shared" si="25"/>
        <v>0.44560180053655635</v>
      </c>
      <c r="AC74" s="217">
        <f t="shared" si="26"/>
        <v>342820.5905412616</v>
      </c>
      <c r="AD74" s="199">
        <f t="shared" si="27"/>
        <v>0.34282059054126157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95">(I76/B76*B75)/B76*B75</f>
        <v>1.8903318012276433</v>
      </c>
      <c r="J75" s="220">
        <f t="shared" si="95"/>
        <v>2.0842731041565625</v>
      </c>
      <c r="K75" s="220">
        <f t="shared" si="95"/>
        <v>1.8607549929692628</v>
      </c>
      <c r="L75" s="220">
        <f t="shared" si="95"/>
        <v>2.0325951806431752</v>
      </c>
      <c r="M75" s="220">
        <f t="shared" si="95"/>
        <v>1.7293899530785684</v>
      </c>
      <c r="N75" s="220">
        <f t="shared" si="95"/>
        <v>113084440.88970542</v>
      </c>
      <c r="O75" s="220"/>
      <c r="P75" s="196">
        <f t="shared" si="29"/>
        <v>209108.91683168311</v>
      </c>
      <c r="Q75" s="196">
        <f t="shared" si="86"/>
        <v>68405.474784118283</v>
      </c>
      <c r="R75" s="196">
        <f t="shared" si="87"/>
        <v>182116.01540351141</v>
      </c>
      <c r="S75" s="196">
        <f t="shared" si="32"/>
        <v>-104876.13170360847</v>
      </c>
      <c r="T75" s="196">
        <f t="shared" si="33"/>
        <v>0</v>
      </c>
      <c r="U75" s="214">
        <f t="shared" si="19"/>
        <v>0.75260439935468582</v>
      </c>
      <c r="V75" s="224"/>
      <c r="W75" s="196">
        <f t="shared" si="20"/>
        <v>-104876.13170360847</v>
      </c>
      <c r="X75" s="199">
        <f t="shared" si="21"/>
        <v>3.7303524250955342</v>
      </c>
      <c r="Y75" s="196">
        <f t="shared" si="22"/>
        <v>321207.61656954908</v>
      </c>
      <c r="Z75" s="196">
        <f t="shared" si="23"/>
        <v>216331.48486594061</v>
      </c>
      <c r="AA75" s="201">
        <f t="shared" si="24"/>
        <v>459630.40701931278</v>
      </c>
      <c r="AB75" s="200">
        <f t="shared" si="25"/>
        <v>0.45963040701931279</v>
      </c>
      <c r="AC75" s="217">
        <f t="shared" si="26"/>
        <v>354754.27531570429</v>
      </c>
      <c r="AD75" s="199">
        <f t="shared" si="27"/>
        <v>0.3547542753157043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96">(I77/B77*B76)/B77*B76</f>
        <v>2.0570239616015291</v>
      </c>
      <c r="J76" s="220">
        <f t="shared" si="96"/>
        <v>2.3615791334225094</v>
      </c>
      <c r="K76" s="220">
        <f t="shared" si="96"/>
        <v>2.0337588468092265</v>
      </c>
      <c r="L76" s="220">
        <f t="shared" si="96"/>
        <v>2.2845243012269663</v>
      </c>
      <c r="M76" s="220">
        <f t="shared" si="96"/>
        <v>1.9437381162900125</v>
      </c>
      <c r="N76" s="220">
        <f t="shared" si="96"/>
        <v>86712724.627831116</v>
      </c>
      <c r="O76" s="220"/>
      <c r="P76" s="196">
        <f t="shared" si="29"/>
        <v>218613.8554455445</v>
      </c>
      <c r="Q76" s="196">
        <f t="shared" si="86"/>
        <v>74765.479624153886</v>
      </c>
      <c r="R76" s="196">
        <f t="shared" si="87"/>
        <v>182495.4237689354</v>
      </c>
      <c r="S76" s="196">
        <f t="shared" si="32"/>
        <v>-106979.78225237351</v>
      </c>
      <c r="T76" s="196">
        <f t="shared" si="33"/>
        <v>0</v>
      </c>
      <c r="U76" s="214">
        <f t="shared" si="19"/>
        <v>0.77361702392517084</v>
      </c>
      <c r="V76" s="224"/>
      <c r="W76" s="196">
        <f t="shared" si="20"/>
        <v>-106979.78225237351</v>
      </c>
      <c r="X76" s="199">
        <f t="shared" si="21"/>
        <v>3.7493933037574556</v>
      </c>
      <c r="Y76" s="196">
        <f t="shared" si="22"/>
        <v>328225.3056300591</v>
      </c>
      <c r="Z76" s="196">
        <f t="shared" si="23"/>
        <v>221245.52337768557</v>
      </c>
      <c r="AA76" s="201">
        <f t="shared" si="24"/>
        <v>475874.75883863377</v>
      </c>
      <c r="AB76" s="200">
        <f t="shared" si="25"/>
        <v>0.47587475883863378</v>
      </c>
      <c r="AC76" s="217">
        <f t="shared" si="26"/>
        <v>368894.97658626025</v>
      </c>
      <c r="AD76" s="199">
        <f t="shared" si="27"/>
        <v>0.36889497658626025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21" t="s">
        <v>166</v>
      </c>
      <c r="B77" s="222">
        <v>39.270000000000003</v>
      </c>
      <c r="C77" s="223">
        <v>40.68</v>
      </c>
      <c r="D77" s="223">
        <v>39.090000000000003</v>
      </c>
      <c r="E77" s="223">
        <v>39.919998</v>
      </c>
      <c r="F77" s="223">
        <v>34.103149000000002</v>
      </c>
      <c r="G77" s="223">
        <v>1779424600</v>
      </c>
      <c r="H77" s="223"/>
      <c r="I77" s="223">
        <f t="shared" ref="I77:N77" si="97">(I78/B78*B77)/B78*B77</f>
        <v>2.3196760554899627</v>
      </c>
      <c r="J77" s="223">
        <f t="shared" si="97"/>
        <v>2.4871221860165669</v>
      </c>
      <c r="K77" s="223">
        <f t="shared" si="97"/>
        <v>2.2947489628438205</v>
      </c>
      <c r="L77" s="223">
        <f t="shared" si="97"/>
        <v>2.3789161454376049</v>
      </c>
      <c r="M77" s="223">
        <f t="shared" si="97"/>
        <v>2.0240531290607335</v>
      </c>
      <c r="N77" s="223">
        <f t="shared" si="97"/>
        <v>70160150.07777603</v>
      </c>
      <c r="O77" s="223"/>
      <c r="P77" s="196">
        <f t="shared" si="29"/>
        <v>232217.82178217819</v>
      </c>
      <c r="Q77" s="196">
        <f t="shared" si="86"/>
        <v>84360.054336442961</v>
      </c>
      <c r="R77" s="196">
        <f t="shared" si="87"/>
        <v>182875.62256845404</v>
      </c>
      <c r="S77" s="196">
        <f t="shared" si="32"/>
        <v>-109092.1980117584</v>
      </c>
      <c r="T77" s="196">
        <f t="shared" si="33"/>
        <v>0</v>
      </c>
      <c r="U77" s="214">
        <f t="shared" si="19"/>
        <v>0.80275327234471028</v>
      </c>
      <c r="V77" s="199">
        <f>(E77-B66)/B66</f>
        <v>8.8925204582651476E-2</v>
      </c>
      <c r="W77" s="196">
        <f t="shared" si="20"/>
        <v>-109092.1980117584</v>
      </c>
      <c r="X77" s="199">
        <f t="shared" si="21"/>
        <v>3.8049782836522534</v>
      </c>
      <c r="Y77" s="196">
        <f t="shared" si="22"/>
        <v>338113.07291324058</v>
      </c>
      <c r="Z77" s="196">
        <f t="shared" si="23"/>
        <v>229020.8749014822</v>
      </c>
      <c r="AA77" s="201">
        <f t="shared" si="24"/>
        <v>499453.49868707522</v>
      </c>
      <c r="AB77" s="200">
        <f t="shared" si="25"/>
        <v>0.49945349868707523</v>
      </c>
      <c r="AC77" s="217">
        <f t="shared" si="26"/>
        <v>390361.30067531683</v>
      </c>
      <c r="AD77" s="199">
        <f t="shared" si="27"/>
        <v>0.39036130067531682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98">(I79/B79*B78)/B79*B78</f>
        <v>2.4175621606669035</v>
      </c>
      <c r="J78" s="220">
        <f t="shared" si="98"/>
        <v>2.4396627174139938</v>
      </c>
      <c r="K78" s="220">
        <f t="shared" si="98"/>
        <v>1.9963521240495667</v>
      </c>
      <c r="L78" s="220">
        <f t="shared" si="98"/>
        <v>2.088052254871934</v>
      </c>
      <c r="M78" s="220">
        <f t="shared" si="98"/>
        <v>1.8107676014366074</v>
      </c>
      <c r="N78" s="220">
        <f t="shared" si="98"/>
        <v>110661929.40134282</v>
      </c>
      <c r="O78" s="220"/>
      <c r="P78" s="196">
        <f t="shared" si="29"/>
        <v>216594.05346534649</v>
      </c>
      <c r="Q78" s="196">
        <f>(Q66+(Q77-Q66)*(1-$Q$3))*K78/K77</f>
        <v>68199.793596578587</v>
      </c>
      <c r="R78" s="196">
        <f>R77*(1+($S$5/2/12))+(Q77-Q66)*($Q$3)</f>
        <v>189222.97974966691</v>
      </c>
      <c r="S78" s="196">
        <f t="shared" si="32"/>
        <v>-111213.41550347407</v>
      </c>
      <c r="T78" s="196">
        <f t="shared" si="33"/>
        <v>0</v>
      </c>
      <c r="U78" s="214">
        <f t="shared" si="19"/>
        <v>0.74468588601140195</v>
      </c>
      <c r="V78" s="224"/>
      <c r="W78" s="196">
        <f t="shared" si="20"/>
        <v>-111213.41550347407</v>
      </c>
      <c r="X78" s="199">
        <f t="shared" si="21"/>
        <v>3.6489935263460778</v>
      </c>
      <c r="Y78" s="196">
        <f t="shared" si="22"/>
        <v>333269.89798542275</v>
      </c>
      <c r="Z78" s="196">
        <f t="shared" si="23"/>
        <v>222056.48248194868</v>
      </c>
      <c r="AA78" s="201">
        <f t="shared" si="24"/>
        <v>474016.82681159198</v>
      </c>
      <c r="AB78" s="200">
        <f t="shared" si="25"/>
        <v>0.47401682681159196</v>
      </c>
      <c r="AC78" s="217">
        <f t="shared" si="26"/>
        <v>362803.41130811791</v>
      </c>
      <c r="AD78" s="199">
        <f t="shared" si="27"/>
        <v>0.36280341130811788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99">(I80/B80*B79)/B80*B79</f>
        <v>2.1141532456880845</v>
      </c>
      <c r="J79" s="220">
        <f t="shared" si="99"/>
        <v>2.2253860423111096</v>
      </c>
      <c r="K79" s="220">
        <f t="shared" si="99"/>
        <v>2.0227210474724178</v>
      </c>
      <c r="L79" s="220">
        <f t="shared" si="99"/>
        <v>2.0680016124422287</v>
      </c>
      <c r="M79" s="220">
        <f t="shared" si="99"/>
        <v>1.7933819695580606</v>
      </c>
      <c r="N79" s="220">
        <f t="shared" si="99"/>
        <v>69075046.157998666</v>
      </c>
      <c r="O79" s="220"/>
      <c r="P79" s="196">
        <f t="shared" si="29"/>
        <v>218019.80792079202</v>
      </c>
      <c r="Q79" s="196">
        <f t="shared" ref="Q79:Q89" si="100">Q78*K79/K78</f>
        <v>69100.614204896177</v>
      </c>
      <c r="R79" s="196">
        <f t="shared" ref="R79:R89" si="101">R78*(1+$S$5/2/12)</f>
        <v>189617.19429081207</v>
      </c>
      <c r="S79" s="196">
        <f t="shared" si="32"/>
        <v>-113343.47140140522</v>
      </c>
      <c r="T79" s="196">
        <f t="shared" si="33"/>
        <v>0</v>
      </c>
      <c r="U79" s="214">
        <f t="shared" si="19"/>
        <v>0.74720564114112831</v>
      </c>
      <c r="V79" s="224"/>
      <c r="W79" s="196">
        <f t="shared" si="20"/>
        <v>-113343.47140140522</v>
      </c>
      <c r="X79" s="199">
        <f t="shared" si="21"/>
        <v>3.5964753608786175</v>
      </c>
      <c r="Y79" s="196">
        <f t="shared" si="22"/>
        <v>334646.37206373399</v>
      </c>
      <c r="Z79" s="196">
        <f t="shared" si="23"/>
        <v>221302.90066232876</v>
      </c>
      <c r="AA79" s="201">
        <f t="shared" si="24"/>
        <v>476737.61641650024</v>
      </c>
      <c r="AB79" s="200">
        <f t="shared" si="25"/>
        <v>0.47673761641650025</v>
      </c>
      <c r="AC79" s="217">
        <f t="shared" si="26"/>
        <v>363394.14501509501</v>
      </c>
      <c r="AD79" s="199">
        <f t="shared" si="27"/>
        <v>0.36339414501509504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102">(I81/B81*B80)/B81*B80</f>
        <v>2.1006403797263418</v>
      </c>
      <c r="J80" s="220">
        <f t="shared" si="102"/>
        <v>2.203464147247161</v>
      </c>
      <c r="K80" s="220">
        <f t="shared" si="102"/>
        <v>1.9398134343706233</v>
      </c>
      <c r="L80" s="220">
        <f t="shared" si="102"/>
        <v>1.9964021678985724</v>
      </c>
      <c r="M80" s="220">
        <f t="shared" si="102"/>
        <v>1.7312896491626022</v>
      </c>
      <c r="N80" s="220">
        <f t="shared" si="102"/>
        <v>100904248.94864181</v>
      </c>
      <c r="O80" s="220"/>
      <c r="P80" s="196">
        <f t="shared" si="29"/>
        <v>213504.94455445537</v>
      </c>
      <c r="Q80" s="196">
        <f t="shared" si="100"/>
        <v>66268.307202032491</v>
      </c>
      <c r="R80" s="196">
        <f t="shared" si="101"/>
        <v>190012.23011225127</v>
      </c>
      <c r="S80" s="196">
        <f t="shared" si="32"/>
        <v>-115482.40253224441</v>
      </c>
      <c r="T80" s="196">
        <f t="shared" si="33"/>
        <v>0</v>
      </c>
      <c r="U80" s="214">
        <f t="shared" si="19"/>
        <v>0.73659483384206925</v>
      </c>
      <c r="V80" s="224"/>
      <c r="W80" s="196">
        <f t="shared" si="20"/>
        <v>-115482.40253224441</v>
      </c>
      <c r="X80" s="199">
        <f t="shared" si="21"/>
        <v>3.4941875629409309</v>
      </c>
      <c r="Y80" s="196">
        <f t="shared" si="22"/>
        <v>331865.20209587994</v>
      </c>
      <c r="Z80" s="196">
        <f t="shared" si="23"/>
        <v>216382.79956363555</v>
      </c>
      <c r="AA80" s="201">
        <f t="shared" si="24"/>
        <v>469785.48186873912</v>
      </c>
      <c r="AB80" s="200">
        <f t="shared" si="25"/>
        <v>0.46978548186873914</v>
      </c>
      <c r="AC80" s="217">
        <f t="shared" si="26"/>
        <v>354303.07933649473</v>
      </c>
      <c r="AD80" s="199">
        <f t="shared" si="27"/>
        <v>0.35430307933649474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103">(I82/B82*B81)/B82*B81</f>
        <v>2.0392623699363597</v>
      </c>
      <c r="J81" s="220">
        <f t="shared" si="103"/>
        <v>2.0652869703722541</v>
      </c>
      <c r="K81" s="220">
        <f t="shared" si="103"/>
        <v>1.7719737076907083</v>
      </c>
      <c r="L81" s="220">
        <f t="shared" si="103"/>
        <v>1.8265758965272378</v>
      </c>
      <c r="M81" s="220">
        <f t="shared" si="103"/>
        <v>1.5840152221701616</v>
      </c>
      <c r="N81" s="220">
        <f t="shared" si="103"/>
        <v>121892676.60590279</v>
      </c>
      <c r="O81" s="220"/>
      <c r="P81" s="196">
        <f t="shared" si="29"/>
        <v>204059.39405940587</v>
      </c>
      <c r="Q81" s="196">
        <f t="shared" si="100"/>
        <v>60534.531792884198</v>
      </c>
      <c r="R81" s="196">
        <f t="shared" si="101"/>
        <v>190408.08892498515</v>
      </c>
      <c r="S81" s="196">
        <f t="shared" si="32"/>
        <v>-117630.24587612876</v>
      </c>
      <c r="T81" s="196">
        <f t="shared" si="33"/>
        <v>0</v>
      </c>
      <c r="U81" s="214">
        <f t="shared" si="19"/>
        <v>0.71456487462879814</v>
      </c>
      <c r="V81" s="224"/>
      <c r="W81" s="196">
        <f t="shared" si="20"/>
        <v>-117630.24587612876</v>
      </c>
      <c r="X81" s="199">
        <f t="shared" si="21"/>
        <v>3.3534528474911753</v>
      </c>
      <c r="Y81" s="196">
        <f t="shared" si="22"/>
        <v>325633.34120956983</v>
      </c>
      <c r="Z81" s="196">
        <f t="shared" si="23"/>
        <v>208003.09533344107</v>
      </c>
      <c r="AA81" s="201">
        <f t="shared" si="24"/>
        <v>455002.01477727521</v>
      </c>
      <c r="AB81" s="200">
        <f t="shared" si="25"/>
        <v>0.4550020147772752</v>
      </c>
      <c r="AC81" s="217">
        <f t="shared" si="26"/>
        <v>337371.76890114648</v>
      </c>
      <c r="AD81" s="199">
        <f t="shared" si="27"/>
        <v>0.33737176890114651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104">(I83/B83*B82)/B83*B82</f>
        <v>1.8531890289362742</v>
      </c>
      <c r="J82" s="220">
        <f t="shared" si="104"/>
        <v>2.2011627643919782</v>
      </c>
      <c r="K82" s="220">
        <f t="shared" si="104"/>
        <v>1.8281244427407144</v>
      </c>
      <c r="L82" s="220">
        <f t="shared" si="104"/>
        <v>2.1646716888503823</v>
      </c>
      <c r="M82" s="220">
        <f t="shared" si="104"/>
        <v>1.8772157679145116</v>
      </c>
      <c r="N82" s="220">
        <f t="shared" si="104"/>
        <v>78427055.046831876</v>
      </c>
      <c r="O82" s="220"/>
      <c r="P82" s="196">
        <f t="shared" si="29"/>
        <v>207267.32079207915</v>
      </c>
      <c r="Q82" s="196">
        <f t="shared" si="100"/>
        <v>62452.7648012668</v>
      </c>
      <c r="R82" s="196">
        <f t="shared" si="101"/>
        <v>190804.7724435789</v>
      </c>
      <c r="S82" s="196">
        <f t="shared" si="32"/>
        <v>-119787.03856727929</v>
      </c>
      <c r="T82" s="196">
        <f t="shared" si="33"/>
        <v>0</v>
      </c>
      <c r="U82" s="214">
        <f t="shared" si="19"/>
        <v>0.72129190118110664</v>
      </c>
      <c r="V82" s="224"/>
      <c r="W82" s="196">
        <f t="shared" si="20"/>
        <v>-119787.03856727929</v>
      </c>
      <c r="X82" s="199">
        <f t="shared" si="21"/>
        <v>3.3231649934485845</v>
      </c>
      <c r="Y82" s="196">
        <f t="shared" si="22"/>
        <v>328259.70610029111</v>
      </c>
      <c r="Z82" s="196">
        <f t="shared" si="23"/>
        <v>208472.66753301182</v>
      </c>
      <c r="AA82" s="201">
        <f t="shared" si="24"/>
        <v>460524.85803692485</v>
      </c>
      <c r="AB82" s="200">
        <f t="shared" si="25"/>
        <v>0.46052485803692483</v>
      </c>
      <c r="AC82" s="217">
        <f t="shared" si="26"/>
        <v>340737.81946964556</v>
      </c>
      <c r="AD82" s="199">
        <f t="shared" si="27"/>
        <v>0.34073781946964554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105">(I84/B84*B83)/B84*B83</f>
        <v>2.1754953783865933</v>
      </c>
      <c r="J83" s="220">
        <f t="shared" si="105"/>
        <v>2.2485790700665342</v>
      </c>
      <c r="K83" s="220">
        <f t="shared" si="105"/>
        <v>2.0227210474724178</v>
      </c>
      <c r="L83" s="220">
        <f t="shared" si="105"/>
        <v>2.0193962168211095</v>
      </c>
      <c r="M83" s="220">
        <f t="shared" si="105"/>
        <v>1.7512309063309046</v>
      </c>
      <c r="N83" s="220">
        <f t="shared" si="105"/>
        <v>83706156.136422902</v>
      </c>
      <c r="O83" s="220"/>
      <c r="P83" s="196">
        <f t="shared" si="29"/>
        <v>218019.80792079199</v>
      </c>
      <c r="Q83" s="196">
        <f t="shared" si="100"/>
        <v>69100.614204896177</v>
      </c>
      <c r="R83" s="196">
        <f t="shared" si="101"/>
        <v>191202.28238616971</v>
      </c>
      <c r="S83" s="196">
        <f t="shared" si="32"/>
        <v>-121952.81789464295</v>
      </c>
      <c r="T83" s="196">
        <f t="shared" si="33"/>
        <v>0</v>
      </c>
      <c r="U83" s="214">
        <f t="shared" si="19"/>
        <v>0.74472951622507266</v>
      </c>
      <c r="V83" s="224"/>
      <c r="W83" s="196">
        <f t="shared" si="20"/>
        <v>-121952.81789464295</v>
      </c>
      <c r="X83" s="199">
        <f t="shared" si="21"/>
        <v>3.3555771598528814</v>
      </c>
      <c r="Y83" s="196">
        <f t="shared" si="22"/>
        <v>336168.05663527735</v>
      </c>
      <c r="Z83" s="196">
        <f t="shared" si="23"/>
        <v>214215.23874063441</v>
      </c>
      <c r="AA83" s="201">
        <f t="shared" si="24"/>
        <v>478322.70451185788</v>
      </c>
      <c r="AB83" s="200">
        <f t="shared" si="25"/>
        <v>0.47832270451185788</v>
      </c>
      <c r="AC83" s="217">
        <f t="shared" si="26"/>
        <v>356369.88661721494</v>
      </c>
      <c r="AD83" s="199">
        <f t="shared" si="27"/>
        <v>0.35636988661721497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106">(I85/B85*B84)/B85*B84</f>
        <v>2.0436956585830517</v>
      </c>
      <c r="J84" s="220">
        <f t="shared" si="106"/>
        <v>2.3950592122186904</v>
      </c>
      <c r="K84" s="220">
        <f t="shared" si="106"/>
        <v>2.0062201137461533</v>
      </c>
      <c r="L84" s="220">
        <f t="shared" si="106"/>
        <v>2.3385665626555179</v>
      </c>
      <c r="M84" s="220">
        <f t="shared" si="106"/>
        <v>2.0317677760910438</v>
      </c>
      <c r="N84" s="220">
        <f t="shared" si="106"/>
        <v>58195575.25904569</v>
      </c>
      <c r="O84" s="220"/>
      <c r="P84" s="196">
        <f t="shared" si="29"/>
        <v>217128.70693069301</v>
      </c>
      <c r="Q84" s="196">
        <f t="shared" si="100"/>
        <v>68536.905898768659</v>
      </c>
      <c r="R84" s="196">
        <f t="shared" si="101"/>
        <v>191600.62047447424</v>
      </c>
      <c r="S84" s="196">
        <f t="shared" si="32"/>
        <v>-124127.6213025373</v>
      </c>
      <c r="T84" s="196">
        <f t="shared" si="33"/>
        <v>0</v>
      </c>
      <c r="U84" s="214">
        <f t="shared" si="19"/>
        <v>0.74214870864887827</v>
      </c>
      <c r="V84" s="224"/>
      <c r="W84" s="196">
        <f t="shared" si="20"/>
        <v>-124127.6213025373</v>
      </c>
      <c r="X84" s="199">
        <f t="shared" si="21"/>
        <v>3.2928152744421633</v>
      </c>
      <c r="Y84" s="196">
        <f t="shared" si="22"/>
        <v>335926.69050698041</v>
      </c>
      <c r="Z84" s="196">
        <f t="shared" si="23"/>
        <v>211799.06920444311</v>
      </c>
      <c r="AA84" s="201">
        <f t="shared" si="24"/>
        <v>477266.23330393597</v>
      </c>
      <c r="AB84" s="200">
        <f t="shared" si="25"/>
        <v>0.47726623330393597</v>
      </c>
      <c r="AC84" s="217">
        <f t="shared" si="26"/>
        <v>353138.61200139869</v>
      </c>
      <c r="AD84" s="199">
        <f t="shared" si="27"/>
        <v>0.35313861200139868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107">(I86/B86*B85)/B86*B85</f>
        <v>2.3635936075929038</v>
      </c>
      <c r="J85" s="220">
        <f t="shared" si="107"/>
        <v>2.4215305236487175</v>
      </c>
      <c r="K85" s="220">
        <f t="shared" si="107"/>
        <v>2.1983342555636156</v>
      </c>
      <c r="L85" s="220">
        <f t="shared" si="107"/>
        <v>2.2682022749009438</v>
      </c>
      <c r="M85" s="220">
        <f t="shared" si="107"/>
        <v>1.9706357549598963</v>
      </c>
      <c r="N85" s="220">
        <f t="shared" si="107"/>
        <v>65163442.056234166</v>
      </c>
      <c r="O85" s="220"/>
      <c r="P85" s="196">
        <f t="shared" si="29"/>
        <v>227287.11683168312</v>
      </c>
      <c r="Q85" s="196">
        <f t="shared" si="100"/>
        <v>75099.948891583612</v>
      </c>
      <c r="R85" s="196">
        <f t="shared" si="101"/>
        <v>191999.78843379609</v>
      </c>
      <c r="S85" s="196">
        <f t="shared" si="32"/>
        <v>-126311.48639129788</v>
      </c>
      <c r="T85" s="196">
        <f t="shared" si="33"/>
        <v>0</v>
      </c>
      <c r="U85" s="214">
        <f t="shared" si="19"/>
        <v>0.76354581729012894</v>
      </c>
      <c r="V85" s="224"/>
      <c r="W85" s="196">
        <f t="shared" si="20"/>
        <v>-126311.48639129788</v>
      </c>
      <c r="X85" s="199">
        <f t="shared" si="21"/>
        <v>3.3194677479020283</v>
      </c>
      <c r="Y85" s="196">
        <f t="shared" si="22"/>
        <v>343420.77867862239</v>
      </c>
      <c r="Z85" s="196">
        <f t="shared" si="23"/>
        <v>217109.2922873245</v>
      </c>
      <c r="AA85" s="201">
        <f t="shared" si="24"/>
        <v>494386.85415706283</v>
      </c>
      <c r="AB85" s="200">
        <f t="shared" si="25"/>
        <v>0.49438685415706285</v>
      </c>
      <c r="AC85" s="217">
        <f t="shared" si="26"/>
        <v>368075.36776576494</v>
      </c>
      <c r="AD85" s="199">
        <f t="shared" si="27"/>
        <v>0.36807536776576494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108">(I87/B87*B86)/B87*B86</f>
        <v>2.2878879507727472</v>
      </c>
      <c r="J86" s="220">
        <f t="shared" si="108"/>
        <v>2.3938596729111103</v>
      </c>
      <c r="K86" s="220">
        <f t="shared" si="108"/>
        <v>2.196037004799726</v>
      </c>
      <c r="L86" s="220">
        <f t="shared" si="108"/>
        <v>2.3244074136390149</v>
      </c>
      <c r="M86" s="220">
        <f t="shared" si="108"/>
        <v>2.0194651759648079</v>
      </c>
      <c r="N86" s="220">
        <f t="shared" si="108"/>
        <v>62290616.757580869</v>
      </c>
      <c r="O86" s="220"/>
      <c r="P86" s="196">
        <f t="shared" si="29"/>
        <v>227168.32871287118</v>
      </c>
      <c r="Q86" s="196">
        <f t="shared" si="100"/>
        <v>75021.469736503961</v>
      </c>
      <c r="R86" s="196">
        <f t="shared" si="101"/>
        <v>192399.78799303318</v>
      </c>
      <c r="S86" s="196">
        <f t="shared" si="32"/>
        <v>-128504.45091792829</v>
      </c>
      <c r="T86" s="196">
        <f t="shared" si="33"/>
        <v>0</v>
      </c>
      <c r="U86" s="214">
        <f t="shared" si="19"/>
        <v>0.76267531409055023</v>
      </c>
      <c r="V86" s="224"/>
      <c r="W86" s="196">
        <f t="shared" si="20"/>
        <v>-128504.45091792829</v>
      </c>
      <c r="X86" s="199">
        <f t="shared" si="21"/>
        <v>3.2650084390763179</v>
      </c>
      <c r="Y86" s="196">
        <f t="shared" si="22"/>
        <v>343721.62657232163</v>
      </c>
      <c r="Z86" s="196">
        <f t="shared" si="23"/>
        <v>215217.17565439333</v>
      </c>
      <c r="AA86" s="201">
        <f t="shared" si="24"/>
        <v>494589.58644240833</v>
      </c>
      <c r="AB86" s="200">
        <f t="shared" si="25"/>
        <v>0.4945895864424083</v>
      </c>
      <c r="AC86" s="217">
        <f t="shared" si="26"/>
        <v>366085.13552448002</v>
      </c>
      <c r="AD86" s="199">
        <f t="shared" si="27"/>
        <v>0.36608513552448002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109">(I88/B88*B87)/B88*B87</f>
        <v>2.3516835914954126</v>
      </c>
      <c r="J87" s="220">
        <f t="shared" si="109"/>
        <v>2.390262258404745</v>
      </c>
      <c r="K87" s="220">
        <f t="shared" si="109"/>
        <v>2.0927621295837509</v>
      </c>
      <c r="L87" s="220">
        <f t="shared" si="109"/>
        <v>2.2554186694951932</v>
      </c>
      <c r="M87" s="220">
        <f t="shared" si="109"/>
        <v>1.9595266876982529</v>
      </c>
      <c r="N87" s="220">
        <f t="shared" si="109"/>
        <v>115102472.84957969</v>
      </c>
      <c r="O87" s="220"/>
      <c r="P87" s="196">
        <f t="shared" si="29"/>
        <v>221762.38811881182</v>
      </c>
      <c r="Q87" s="196">
        <f t="shared" si="100"/>
        <v>71493.372118557367</v>
      </c>
      <c r="R87" s="196">
        <f t="shared" si="101"/>
        <v>192800.62088468537</v>
      </c>
      <c r="S87" s="196">
        <f t="shared" si="32"/>
        <v>-130706.55279675299</v>
      </c>
      <c r="T87" s="196">
        <f t="shared" si="33"/>
        <v>0</v>
      </c>
      <c r="U87" s="214">
        <f t="shared" si="19"/>
        <v>0.75042556074237332</v>
      </c>
      <c r="V87" s="224"/>
      <c r="W87" s="196">
        <f t="shared" si="20"/>
        <v>-130706.55279675299</v>
      </c>
      <c r="X87" s="199">
        <f t="shared" si="21"/>
        <v>3.1717079223115716</v>
      </c>
      <c r="Y87" s="196">
        <f t="shared" si="22"/>
        <v>340322.26773246622</v>
      </c>
      <c r="Z87" s="196">
        <f t="shared" si="23"/>
        <v>209615.71493571321</v>
      </c>
      <c r="AA87" s="201">
        <f t="shared" si="24"/>
        <v>486056.38112205459</v>
      </c>
      <c r="AB87" s="200">
        <f t="shared" si="25"/>
        <v>0.48605638112205457</v>
      </c>
      <c r="AC87" s="217">
        <f t="shared" si="26"/>
        <v>355349.82832530158</v>
      </c>
      <c r="AD87" s="199">
        <f t="shared" si="27"/>
        <v>0.3553498283253016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10">(I89/B89*B88)/B89*B88</f>
        <v>2.2621485681908728</v>
      </c>
      <c r="J88" s="220">
        <f t="shared" si="110"/>
        <v>2.653672532685865</v>
      </c>
      <c r="K88" s="220">
        <f t="shared" si="110"/>
        <v>2.2503504756713806</v>
      </c>
      <c r="L88" s="220">
        <f t="shared" si="110"/>
        <v>2.5388407913151636</v>
      </c>
      <c r="M88" s="220">
        <f t="shared" si="110"/>
        <v>2.205767844710719</v>
      </c>
      <c r="N88" s="220">
        <f t="shared" si="110"/>
        <v>65437425.812213182</v>
      </c>
      <c r="O88" s="220"/>
      <c r="P88" s="196">
        <f t="shared" si="29"/>
        <v>229960.39009900985</v>
      </c>
      <c r="Q88" s="196">
        <f t="shared" si="100"/>
        <v>76876.937746549607</v>
      </c>
      <c r="R88" s="196">
        <f t="shared" si="101"/>
        <v>193202.28884486182</v>
      </c>
      <c r="S88" s="196">
        <f t="shared" si="32"/>
        <v>-132917.83010007278</v>
      </c>
      <c r="T88" s="196">
        <f t="shared" si="33"/>
        <v>0</v>
      </c>
      <c r="U88" s="214">
        <f t="shared" si="19"/>
        <v>0.76736773004461722</v>
      </c>
      <c r="V88" s="224"/>
      <c r="W88" s="196">
        <f t="shared" si="20"/>
        <v>-132917.83010007278</v>
      </c>
      <c r="X88" s="199">
        <f t="shared" si="21"/>
        <v>3.1836411911424962</v>
      </c>
      <c r="Y88" s="196">
        <f t="shared" si="22"/>
        <v>346446.47036037419</v>
      </c>
      <c r="Z88" s="196">
        <f t="shared" si="23"/>
        <v>213528.64026030141</v>
      </c>
      <c r="AA88" s="201">
        <f t="shared" si="24"/>
        <v>500039.61669042124</v>
      </c>
      <c r="AB88" s="200">
        <f t="shared" si="25"/>
        <v>0.5000396166904213</v>
      </c>
      <c r="AC88" s="217">
        <f t="shared" si="26"/>
        <v>367121.78659034846</v>
      </c>
      <c r="AD88" s="199">
        <f t="shared" si="27"/>
        <v>0.36712178659034844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21" t="s">
        <v>178</v>
      </c>
      <c r="B89" s="222">
        <v>41.509998000000003</v>
      </c>
      <c r="C89" s="223">
        <v>42.310001</v>
      </c>
      <c r="D89" s="223">
        <v>40.360000999999997</v>
      </c>
      <c r="E89" s="223">
        <v>40.409999999999997</v>
      </c>
      <c r="F89" s="223">
        <v>34.884582999999999</v>
      </c>
      <c r="G89" s="223">
        <v>1416706400</v>
      </c>
      <c r="H89" s="223"/>
      <c r="I89" s="223">
        <f t="shared" ref="I89:N89" si="111">(I90/B90*B89)/B90*B89</f>
        <v>2.5918565543230736</v>
      </c>
      <c r="J89" s="223">
        <f t="shared" si="111"/>
        <v>2.6904275671254934</v>
      </c>
      <c r="K89" s="223">
        <f t="shared" si="111"/>
        <v>2.4462800752013241</v>
      </c>
      <c r="L89" s="223">
        <f t="shared" si="111"/>
        <v>2.4376750540927259</v>
      </c>
      <c r="M89" s="223">
        <f t="shared" si="111"/>
        <v>2.1178734931384593</v>
      </c>
      <c r="N89" s="223">
        <f t="shared" si="111"/>
        <v>44472448.463304207</v>
      </c>
      <c r="O89" s="223"/>
      <c r="P89" s="196">
        <f t="shared" si="29"/>
        <v>239762.38217821775</v>
      </c>
      <c r="Q89" s="196">
        <f t="shared" si="100"/>
        <v>83570.325193798708</v>
      </c>
      <c r="R89" s="196">
        <f t="shared" si="101"/>
        <v>193604.79361328864</v>
      </c>
      <c r="S89" s="196">
        <f t="shared" si="32"/>
        <v>-135138.32105882306</v>
      </c>
      <c r="T89" s="196">
        <f t="shared" si="33"/>
        <v>0</v>
      </c>
      <c r="U89" s="214">
        <f t="shared" si="19"/>
        <v>0.78714164050826363</v>
      </c>
      <c r="V89" s="199">
        <f>(E89-B78)/B78</f>
        <v>7.9820404090793998E-3</v>
      </c>
      <c r="W89" s="196">
        <f t="shared" si="20"/>
        <v>-135138.32105882306</v>
      </c>
      <c r="X89" s="199">
        <f t="shared" si="21"/>
        <v>3.2068414968902137</v>
      </c>
      <c r="Y89" s="196">
        <f t="shared" si="22"/>
        <v>353694.26939350949</v>
      </c>
      <c r="Z89" s="196">
        <f t="shared" si="23"/>
        <v>218555.94833468643</v>
      </c>
      <c r="AA89" s="201">
        <f t="shared" si="24"/>
        <v>516937.50098530506</v>
      </c>
      <c r="AB89" s="200">
        <f t="shared" si="25"/>
        <v>0.51693750098530511</v>
      </c>
      <c r="AC89" s="217">
        <f t="shared" si="26"/>
        <v>381799.17992648203</v>
      </c>
      <c r="AD89" s="199">
        <f t="shared" si="27"/>
        <v>0.38179917992648205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12">(I91/B91*B90)/B91*B90</f>
        <v>2.4855738983210847</v>
      </c>
      <c r="J90" s="220">
        <f t="shared" si="112"/>
        <v>2.8191073936421769</v>
      </c>
      <c r="K90" s="220">
        <f t="shared" si="112"/>
        <v>2.4220954266796282</v>
      </c>
      <c r="L90" s="220">
        <f t="shared" si="112"/>
        <v>2.6332778916009252</v>
      </c>
      <c r="M90" s="220">
        <f t="shared" si="112"/>
        <v>2.2988679233162519</v>
      </c>
      <c r="N90" s="220">
        <f t="shared" si="112"/>
        <v>85897634.763354361</v>
      </c>
      <c r="O90" s="220"/>
      <c r="P90" s="196">
        <f t="shared" si="29"/>
        <v>238574.25742574251</v>
      </c>
      <c r="Q90" s="196">
        <f>(Q78+(Q89-Q78)*(1-$Q$3))*K90/K89</f>
        <v>75134.837248458527</v>
      </c>
      <c r="R90" s="196">
        <f>R89*(1+($S$5/2/12))+(Q89-Q78)*($Q$3)</f>
        <v>201693.40273192638</v>
      </c>
      <c r="S90" s="196">
        <f t="shared" si="32"/>
        <v>-137368.06406323481</v>
      </c>
      <c r="T90" s="196">
        <f t="shared" si="33"/>
        <v>0</v>
      </c>
      <c r="U90" s="214">
        <f t="shared" si="19"/>
        <v>0.75444712410125925</v>
      </c>
      <c r="V90" s="224"/>
      <c r="W90" s="196">
        <f t="shared" si="20"/>
        <v>-137368.06406323481</v>
      </c>
      <c r="X90" s="199">
        <f t="shared" si="21"/>
        <v>3.2050219471317578</v>
      </c>
      <c r="Y90" s="196">
        <f t="shared" si="22"/>
        <v>360627.64682066906</v>
      </c>
      <c r="Z90" s="196">
        <f t="shared" si="23"/>
        <v>223259.58275743425</v>
      </c>
      <c r="AA90" s="201">
        <f t="shared" si="24"/>
        <v>515402.4974061274</v>
      </c>
      <c r="AB90" s="200">
        <f t="shared" si="25"/>
        <v>0.51540249740612742</v>
      </c>
      <c r="AC90" s="217">
        <f t="shared" si="26"/>
        <v>378034.43334289256</v>
      </c>
      <c r="AD90" s="199">
        <f t="shared" si="27"/>
        <v>0.37803443334289255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13">(I92/B92*B91)/B92*B91</f>
        <v>2.6206587215841566</v>
      </c>
      <c r="J91" s="220">
        <f t="shared" si="113"/>
        <v>2.672651876828525</v>
      </c>
      <c r="K91" s="220">
        <f t="shared" si="113"/>
        <v>2.4341724307692965</v>
      </c>
      <c r="L91" s="220">
        <f t="shared" si="113"/>
        <v>2.5216320376192316</v>
      </c>
      <c r="M91" s="220">
        <f t="shared" si="113"/>
        <v>2.2013980170515426</v>
      </c>
      <c r="N91" s="220">
        <f t="shared" si="113"/>
        <v>60074139.44768896</v>
      </c>
      <c r="O91" s="220"/>
      <c r="P91" s="196">
        <f t="shared" si="29"/>
        <v>239168.30495049502</v>
      </c>
      <c r="Q91" s="196">
        <f t="shared" ref="Q91:Q101" si="114">Q90*K91/K90</f>
        <v>75509.473081023607</v>
      </c>
      <c r="R91" s="196">
        <f t="shared" ref="R91:R101" si="115">R90*(1+$S$5/2/12)</f>
        <v>202113.59732095126</v>
      </c>
      <c r="S91" s="196">
        <f t="shared" si="32"/>
        <v>-139607.09766349828</v>
      </c>
      <c r="T91" s="196">
        <f t="shared" si="33"/>
        <v>0</v>
      </c>
      <c r="U91" s="214">
        <f t="shared" si="19"/>
        <v>0.75501889103010056</v>
      </c>
      <c r="V91" s="224"/>
      <c r="W91" s="196">
        <f t="shared" si="20"/>
        <v>-139607.09766349828</v>
      </c>
      <c r="X91" s="199">
        <f t="shared" si="21"/>
        <v>3.1608844368005511</v>
      </c>
      <c r="Y91" s="196">
        <f t="shared" si="22"/>
        <v>361446.86689345969</v>
      </c>
      <c r="Z91" s="196">
        <f t="shared" si="23"/>
        <v>221839.76922996141</v>
      </c>
      <c r="AA91" s="201">
        <f t="shared" si="24"/>
        <v>516791.37535246985</v>
      </c>
      <c r="AB91" s="200">
        <f t="shared" si="25"/>
        <v>0.51679137535246988</v>
      </c>
      <c r="AC91" s="217">
        <f t="shared" si="26"/>
        <v>377184.2776889716</v>
      </c>
      <c r="AD91" s="199">
        <f t="shared" si="27"/>
        <v>0.37718427768897161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16">(I93/B93*B92)/B93*B92</f>
        <v>2.5570087056365263</v>
      </c>
      <c r="J92" s="220">
        <f t="shared" si="116"/>
        <v>2.6891556940365859</v>
      </c>
      <c r="K92" s="220">
        <f t="shared" si="116"/>
        <v>2.4257153260276945</v>
      </c>
      <c r="L92" s="220">
        <f t="shared" si="116"/>
        <v>2.6245076132897323</v>
      </c>
      <c r="M92" s="220">
        <f t="shared" si="116"/>
        <v>2.2912119746185367</v>
      </c>
      <c r="N92" s="220">
        <f t="shared" si="116"/>
        <v>105870978.83182842</v>
      </c>
      <c r="O92" s="220"/>
      <c r="P92" s="196">
        <f t="shared" si="29"/>
        <v>238752.46930693067</v>
      </c>
      <c r="Q92" s="196">
        <f t="shared" si="114"/>
        <v>75247.128674046835</v>
      </c>
      <c r="R92" s="196">
        <f t="shared" si="115"/>
        <v>202534.66731536994</v>
      </c>
      <c r="S92" s="196">
        <f t="shared" si="32"/>
        <v>-141855.46057042951</v>
      </c>
      <c r="T92" s="196">
        <f t="shared" si="33"/>
        <v>0</v>
      </c>
      <c r="U92" s="214">
        <f t="shared" si="19"/>
        <v>0.75357387264851572</v>
      </c>
      <c r="V92" s="224"/>
      <c r="W92" s="196">
        <f t="shared" si="20"/>
        <v>-141855.46057042951</v>
      </c>
      <c r="X92" s="199">
        <f t="shared" si="21"/>
        <v>3.1108223458427031</v>
      </c>
      <c r="Y92" s="196">
        <f t="shared" si="22"/>
        <v>361560.0091376066</v>
      </c>
      <c r="Z92" s="196">
        <f t="shared" si="23"/>
        <v>219704.54856717709</v>
      </c>
      <c r="AA92" s="201">
        <f t="shared" si="24"/>
        <v>516534.26529634744</v>
      </c>
      <c r="AB92" s="200">
        <f t="shared" si="25"/>
        <v>0.51653426529634749</v>
      </c>
      <c r="AC92" s="217">
        <f t="shared" si="26"/>
        <v>374678.80472591793</v>
      </c>
      <c r="AD92" s="199">
        <f t="shared" si="27"/>
        <v>0.37467880472591791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17">(I94/B94*B93)/B94*B93</f>
        <v>2.672395526995182</v>
      </c>
      <c r="J93" s="220">
        <f t="shared" si="117"/>
        <v>2.7853612185573575</v>
      </c>
      <c r="K93" s="220">
        <f t="shared" si="117"/>
        <v>2.5727327394896342</v>
      </c>
      <c r="L93" s="220">
        <f t="shared" si="117"/>
        <v>2.6145021016392929</v>
      </c>
      <c r="M93" s="220">
        <f t="shared" si="117"/>
        <v>2.2856788888702093</v>
      </c>
      <c r="N93" s="220">
        <f t="shared" si="117"/>
        <v>68941632.599885881</v>
      </c>
      <c r="O93" s="220"/>
      <c r="P93" s="196">
        <f t="shared" si="29"/>
        <v>245881.1821782178</v>
      </c>
      <c r="Q93" s="196">
        <f t="shared" si="114"/>
        <v>79807.696070144419</v>
      </c>
      <c r="R93" s="196">
        <f t="shared" si="115"/>
        <v>202956.61453894366</v>
      </c>
      <c r="S93" s="196">
        <f t="shared" si="32"/>
        <v>-144113.19165613962</v>
      </c>
      <c r="T93" s="196">
        <f t="shared" si="33"/>
        <v>0</v>
      </c>
      <c r="U93" s="214">
        <f t="shared" si="19"/>
        <v>0.76704820120665118</v>
      </c>
      <c r="V93" s="224"/>
      <c r="W93" s="196">
        <f t="shared" si="20"/>
        <v>-144113.19165613962</v>
      </c>
      <c r="X93" s="199">
        <f t="shared" si="21"/>
        <v>3.1144809962165576</v>
      </c>
      <c r="Y93" s="196">
        <f t="shared" si="22"/>
        <v>366955.17748213839</v>
      </c>
      <c r="Z93" s="196">
        <f t="shared" si="23"/>
        <v>222841.98582599877</v>
      </c>
      <c r="AA93" s="201">
        <f t="shared" si="24"/>
        <v>528645.49278730585</v>
      </c>
      <c r="AB93" s="200">
        <f t="shared" si="25"/>
        <v>0.52864549278730588</v>
      </c>
      <c r="AC93" s="217">
        <f t="shared" si="26"/>
        <v>384532.30113116623</v>
      </c>
      <c r="AD93" s="199">
        <f t="shared" si="27"/>
        <v>0.38453230113116621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18">(I95/B95*B94)/B95*B94</f>
        <v>2.6433096627112258</v>
      </c>
      <c r="J94" s="220">
        <f t="shared" si="118"/>
        <v>2.6866133583170839</v>
      </c>
      <c r="K94" s="220">
        <f t="shared" si="118"/>
        <v>2.1948883704672193</v>
      </c>
      <c r="L94" s="220">
        <f t="shared" si="118"/>
        <v>2.2496200508676973</v>
      </c>
      <c r="M94" s="220">
        <f t="shared" si="118"/>
        <v>1.9666862892727477</v>
      </c>
      <c r="N94" s="220">
        <f t="shared" si="118"/>
        <v>162675052.52293307</v>
      </c>
      <c r="O94" s="220"/>
      <c r="P94" s="196">
        <f t="shared" si="29"/>
        <v>227108.91089108906</v>
      </c>
      <c r="Q94" s="196">
        <f t="shared" si="114"/>
        <v>68086.739554957239</v>
      </c>
      <c r="R94" s="196">
        <f t="shared" si="115"/>
        <v>203379.44081923313</v>
      </c>
      <c r="S94" s="196">
        <f t="shared" si="32"/>
        <v>-146380.32995470686</v>
      </c>
      <c r="T94" s="196">
        <f t="shared" si="33"/>
        <v>0</v>
      </c>
      <c r="U94" s="214">
        <f t="shared" si="19"/>
        <v>0.72864127463541883</v>
      </c>
      <c r="V94" s="224"/>
      <c r="W94" s="196">
        <f t="shared" si="20"/>
        <v>-146380.32995470686</v>
      </c>
      <c r="X94" s="199">
        <f t="shared" si="21"/>
        <v>2.9408893383661883</v>
      </c>
      <c r="Y94" s="196">
        <f t="shared" si="22"/>
        <v>354220.50081022613</v>
      </c>
      <c r="Z94" s="196">
        <f t="shared" si="23"/>
        <v>207840.17085551927</v>
      </c>
      <c r="AA94" s="201">
        <f t="shared" si="24"/>
        <v>498575.09126527945</v>
      </c>
      <c r="AB94" s="200">
        <f t="shared" si="25"/>
        <v>0.49857509126527944</v>
      </c>
      <c r="AC94" s="217">
        <f t="shared" si="26"/>
        <v>352194.76131057262</v>
      </c>
      <c r="AD94" s="199">
        <f t="shared" si="27"/>
        <v>0.35219476131057265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19">(I96/B96*B95)/B96*B95</f>
        <v>2.2796823902466055</v>
      </c>
      <c r="J95" s="220">
        <f t="shared" si="119"/>
        <v>2.4046685075608152</v>
      </c>
      <c r="K95" s="220">
        <f t="shared" si="119"/>
        <v>2.0737445230403222</v>
      </c>
      <c r="L95" s="220">
        <f t="shared" si="119"/>
        <v>2.2438287801304719</v>
      </c>
      <c r="M95" s="220">
        <f t="shared" si="119"/>
        <v>1.9616253441017044</v>
      </c>
      <c r="N95" s="220">
        <f t="shared" si="119"/>
        <v>206413837.05845332</v>
      </c>
      <c r="O95" s="220"/>
      <c r="P95" s="196">
        <f t="shared" si="29"/>
        <v>220752.47524752468</v>
      </c>
      <c r="Q95" s="196">
        <f t="shared" si="114"/>
        <v>64328.785528946872</v>
      </c>
      <c r="R95" s="196">
        <f t="shared" si="115"/>
        <v>203803.14798760656</v>
      </c>
      <c r="S95" s="196">
        <f t="shared" si="32"/>
        <v>-148656.91466285146</v>
      </c>
      <c r="T95" s="196">
        <f t="shared" si="33"/>
        <v>0</v>
      </c>
      <c r="U95" s="214">
        <f t="shared" si="19"/>
        <v>0.71470891695798355</v>
      </c>
      <c r="V95" s="224"/>
      <c r="W95" s="196">
        <f t="shared" si="20"/>
        <v>-148656.91466285146</v>
      </c>
      <c r="X95" s="199">
        <f t="shared" si="21"/>
        <v>2.8559426529065814</v>
      </c>
      <c r="Y95" s="196">
        <f t="shared" si="22"/>
        <v>350177.75474136951</v>
      </c>
      <c r="Z95" s="196">
        <f t="shared" si="23"/>
        <v>201520.84007851806</v>
      </c>
      <c r="AA95" s="201">
        <f t="shared" si="24"/>
        <v>488884.40876407817</v>
      </c>
      <c r="AB95" s="200">
        <f t="shared" si="25"/>
        <v>0.48888440876407818</v>
      </c>
      <c r="AC95" s="217">
        <f t="shared" si="26"/>
        <v>340227.49410122668</v>
      </c>
      <c r="AD95" s="199">
        <f t="shared" si="27"/>
        <v>0.34022749410122666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29"/>
        <v>211128.71881188112</v>
      </c>
      <c r="Q96" s="196">
        <f t="shared" si="114"/>
        <v>58842.187981440395</v>
      </c>
      <c r="R96" s="196">
        <f t="shared" si="115"/>
        <v>204227.73787924743</v>
      </c>
      <c r="S96" s="196">
        <f t="shared" si="32"/>
        <v>-150942.98514061334</v>
      </c>
      <c r="T96" s="196">
        <f t="shared" si="33"/>
        <v>0</v>
      </c>
      <c r="U96" s="214">
        <f t="shared" si="19"/>
        <v>0.6934079176919733</v>
      </c>
      <c r="V96" s="224"/>
      <c r="W96" s="196">
        <f t="shared" si="20"/>
        <v>-150942.98514061334</v>
      </c>
      <c r="X96" s="199">
        <f t="shared" si="21"/>
        <v>2.7517440197979166</v>
      </c>
      <c r="Y96" s="196">
        <f t="shared" si="22"/>
        <v>343848.7315323943</v>
      </c>
      <c r="Z96" s="196">
        <f t="shared" si="23"/>
        <v>192905.74639178097</v>
      </c>
      <c r="AA96" s="201">
        <f t="shared" si="24"/>
        <v>474198.64467256889</v>
      </c>
      <c r="AB96" s="200">
        <f t="shared" si="25"/>
        <v>0.47419864467256889</v>
      </c>
      <c r="AC96" s="217">
        <f t="shared" si="26"/>
        <v>323255.65953195555</v>
      </c>
      <c r="AD96" s="199">
        <f t="shared" si="27"/>
        <v>0.32325565953195556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29"/>
        <v>215405.92871287125</v>
      </c>
      <c r="Q97" s="196">
        <f t="shared" si="114"/>
        <v>60877.914419019049</v>
      </c>
      <c r="R97" s="196">
        <f t="shared" si="115"/>
        <v>204653.21233316255</v>
      </c>
      <c r="S97" s="196">
        <f t="shared" si="32"/>
        <v>-153238.58091203254</v>
      </c>
      <c r="T97" s="196">
        <f t="shared" si="33"/>
        <v>0</v>
      </c>
      <c r="U97" s="214">
        <f t="shared" si="19"/>
        <v>0.70105173581370905</v>
      </c>
      <c r="V97" s="224"/>
      <c r="W97" s="196">
        <f t="shared" si="20"/>
        <v>-153238.58091203254</v>
      </c>
      <c r="X97" s="199">
        <f t="shared" si="21"/>
        <v>2.7412100695918808</v>
      </c>
      <c r="Y97" s="196">
        <f t="shared" si="22"/>
        <v>347251.23393884592</v>
      </c>
      <c r="Z97" s="196">
        <f t="shared" si="23"/>
        <v>194012.65302681338</v>
      </c>
      <c r="AA97" s="201">
        <f t="shared" si="24"/>
        <v>480937.05546505284</v>
      </c>
      <c r="AB97" s="200">
        <f t="shared" si="25"/>
        <v>0.48093705546505283</v>
      </c>
      <c r="AC97" s="217">
        <f t="shared" si="26"/>
        <v>327698.47455302032</v>
      </c>
      <c r="AD97" s="199">
        <f t="shared" si="27"/>
        <v>0.32769847455302031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29"/>
        <v>227643.56435643559</v>
      </c>
      <c r="Q98" s="196">
        <f t="shared" si="114"/>
        <v>67275.911794266285</v>
      </c>
      <c r="R98" s="196">
        <f t="shared" si="115"/>
        <v>205079.57319219</v>
      </c>
      <c r="S98" s="196">
        <f t="shared" si="32"/>
        <v>-155543.74166583267</v>
      </c>
      <c r="T98" s="196">
        <f t="shared" si="33"/>
        <v>0</v>
      </c>
      <c r="U98" s="214">
        <f t="shared" si="19"/>
        <v>0.72439215318703531</v>
      </c>
      <c r="V98" s="224"/>
      <c r="W98" s="196">
        <f t="shared" si="20"/>
        <v>-155543.74166583267</v>
      </c>
      <c r="X98" s="199">
        <f t="shared" si="21"/>
        <v>2.7820028817249365</v>
      </c>
      <c r="Y98" s="196">
        <f t="shared" si="22"/>
        <v>356226.88531400729</v>
      </c>
      <c r="Z98" s="196">
        <f t="shared" si="23"/>
        <v>200683.14364817462</v>
      </c>
      <c r="AA98" s="201">
        <f t="shared" si="24"/>
        <v>499999.0493428919</v>
      </c>
      <c r="AB98" s="200">
        <f t="shared" si="25"/>
        <v>0.49999904934289191</v>
      </c>
      <c r="AC98" s="217">
        <f t="shared" si="26"/>
        <v>344455.3076770592</v>
      </c>
      <c r="AD98" s="199">
        <f t="shared" si="27"/>
        <v>0.34445530767705917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29"/>
        <v>236910.8970297029</v>
      </c>
      <c r="Q99" s="196">
        <f t="shared" si="114"/>
        <v>72549.412661136725</v>
      </c>
      <c r="R99" s="196">
        <f t="shared" si="115"/>
        <v>205506.82230300709</v>
      </c>
      <c r="S99" s="196">
        <f t="shared" si="32"/>
        <v>-157858.50725610697</v>
      </c>
      <c r="T99" s="196">
        <f t="shared" si="33"/>
        <v>0</v>
      </c>
      <c r="U99" s="214">
        <f t="shared" si="19"/>
        <v>0.74181379474242037</v>
      </c>
      <c r="V99" s="224"/>
      <c r="W99" s="196">
        <f t="shared" si="20"/>
        <v>-157858.50725610697</v>
      </c>
      <c r="X99" s="199">
        <f t="shared" si="21"/>
        <v>2.8026219620519979</v>
      </c>
      <c r="Y99" s="196">
        <f t="shared" si="22"/>
        <v>363124.1773316788</v>
      </c>
      <c r="Z99" s="196">
        <f t="shared" si="23"/>
        <v>205265.67007557183</v>
      </c>
      <c r="AA99" s="201">
        <f t="shared" si="24"/>
        <v>514967.13199384673</v>
      </c>
      <c r="AB99" s="200">
        <f t="shared" si="25"/>
        <v>0.51496713199384669</v>
      </c>
      <c r="AC99" s="217">
        <f t="shared" si="26"/>
        <v>357108.6247377398</v>
      </c>
      <c r="AD99" s="199">
        <f t="shared" si="27"/>
        <v>0.3571086247377398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29"/>
        <v>247188.12475247518</v>
      </c>
      <c r="Q100" s="196">
        <f t="shared" si="114"/>
        <v>78482.101136365949</v>
      </c>
      <c r="R100" s="196">
        <f t="shared" si="115"/>
        <v>205934.96151613837</v>
      </c>
      <c r="S100" s="196">
        <f t="shared" si="32"/>
        <v>-160182.91770300741</v>
      </c>
      <c r="T100" s="196">
        <f t="shared" si="33"/>
        <v>0</v>
      </c>
      <c r="U100" s="214">
        <f t="shared" si="19"/>
        <v>0.7602490280391524</v>
      </c>
      <c r="V100" s="224"/>
      <c r="W100" s="196">
        <f t="shared" si="20"/>
        <v>-160182.91770300741</v>
      </c>
      <c r="X100" s="199">
        <f t="shared" si="21"/>
        <v>2.828785320971253</v>
      </c>
      <c r="Y100" s="196">
        <f t="shared" si="22"/>
        <v>370729.25038222544</v>
      </c>
      <c r="Z100" s="196">
        <f t="shared" si="23"/>
        <v>210546.33267921803</v>
      </c>
      <c r="AA100" s="201">
        <f t="shared" si="24"/>
        <v>531605.18740497949</v>
      </c>
      <c r="AB100" s="200">
        <f t="shared" si="25"/>
        <v>0.53160518740497953</v>
      </c>
      <c r="AC100" s="217">
        <f t="shared" si="26"/>
        <v>371422.26970197208</v>
      </c>
      <c r="AD100" s="199">
        <f t="shared" si="27"/>
        <v>0.37142226970197206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21" t="s">
        <v>190</v>
      </c>
      <c r="B101" s="222">
        <v>44</v>
      </c>
      <c r="C101" s="223">
        <v>44.759998000000003</v>
      </c>
      <c r="D101" s="223">
        <v>42.880001</v>
      </c>
      <c r="E101" s="223">
        <v>43.16</v>
      </c>
      <c r="F101" s="223">
        <v>37.421340999999998</v>
      </c>
      <c r="G101" s="223">
        <v>1898275500</v>
      </c>
      <c r="H101" s="226" t="s">
        <v>190</v>
      </c>
      <c r="I101" s="223">
        <v>2.8196880000000002</v>
      </c>
      <c r="J101" s="223">
        <v>2.9081250000000001</v>
      </c>
      <c r="K101" s="223">
        <v>2.5031249999999998</v>
      </c>
      <c r="L101" s="223">
        <v>2.5325000000000002</v>
      </c>
      <c r="M101" s="223">
        <v>2.2169720000000002</v>
      </c>
      <c r="N101" s="223">
        <v>363651200</v>
      </c>
      <c r="O101" s="223"/>
      <c r="P101" s="196">
        <f t="shared" si="29"/>
        <v>254732.67920792077</v>
      </c>
      <c r="Q101" s="196">
        <f t="shared" si="114"/>
        <v>77648.422690500403</v>
      </c>
      <c r="R101" s="196">
        <f t="shared" si="115"/>
        <v>206363.99268596369</v>
      </c>
      <c r="S101" s="196">
        <f t="shared" si="32"/>
        <v>-162517.01319343658</v>
      </c>
      <c r="T101" s="196">
        <f t="shared" si="33"/>
        <v>0</v>
      </c>
      <c r="U101" s="214">
        <f t="shared" si="19"/>
        <v>0.76108261348576911</v>
      </c>
      <c r="V101" s="199">
        <f>(E101-B90)/B90</f>
        <v>6.1746565227721165E-2</v>
      </c>
      <c r="W101" s="196">
        <f t="shared" si="20"/>
        <v>-162517.01319343658</v>
      </c>
      <c r="X101" s="199">
        <f t="shared" si="21"/>
        <v>2.8372209335711953</v>
      </c>
      <c r="Y101" s="196">
        <f t="shared" si="22"/>
        <v>376422.30842406966</v>
      </c>
      <c r="Z101" s="196">
        <f t="shared" si="23"/>
        <v>213905.29523063308</v>
      </c>
      <c r="AA101" s="201">
        <f t="shared" si="24"/>
        <v>538745.09458438493</v>
      </c>
      <c r="AB101" s="200">
        <f t="shared" si="25"/>
        <v>0.53874509458438491</v>
      </c>
      <c r="AC101" s="217">
        <f t="shared" si="26"/>
        <v>376228.08139094838</v>
      </c>
      <c r="AD101" s="199">
        <f t="shared" si="27"/>
        <v>0.37622808139094838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29"/>
        <v>252594.05940594061</v>
      </c>
      <c r="Q102" s="196">
        <f>(Q90+(Q101-Q90)*(1-$Q$3))*K102/K101</f>
        <v>75151.815750249458</v>
      </c>
      <c r="R102" s="196">
        <f>R101*(1+($S$5/2/12))+(Q101-Q90)*($Q$3)</f>
        <v>208050.71039174707</v>
      </c>
      <c r="S102" s="196">
        <f t="shared" si="32"/>
        <v>-164860.83408174256</v>
      </c>
      <c r="T102" s="196">
        <f t="shared" si="33"/>
        <v>0</v>
      </c>
      <c r="U102" s="214">
        <f t="shared" si="19"/>
        <v>0.75196016879131977</v>
      </c>
      <c r="V102" s="224"/>
      <c r="W102" s="196">
        <f t="shared" si="20"/>
        <v>-164860.83408174256</v>
      </c>
      <c r="X102" s="199">
        <f t="shared" si="21"/>
        <v>2.7941431472394909</v>
      </c>
      <c r="Y102" s="196">
        <f t="shared" si="22"/>
        <v>376544.52356023563</v>
      </c>
      <c r="Z102" s="196">
        <f t="shared" si="23"/>
        <v>211683.68947849306</v>
      </c>
      <c r="AA102" s="201">
        <f t="shared" si="24"/>
        <v>535796.58554793708</v>
      </c>
      <c r="AB102" s="200">
        <f t="shared" si="25"/>
        <v>0.53579658554793708</v>
      </c>
      <c r="AC102" s="217">
        <f t="shared" si="26"/>
        <v>370935.75146619452</v>
      </c>
      <c r="AD102" s="199">
        <f t="shared" si="27"/>
        <v>0.37093575146619451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29"/>
        <v>255029.70297029705</v>
      </c>
      <c r="Q103" s="196">
        <f t="shared" ref="Q103:Q113" si="120">Q102*K103/K102</f>
        <v>74865.704776580998</v>
      </c>
      <c r="R103" s="196">
        <f t="shared" ref="R103:R113" si="121">R102*(1+$S$5/2/12)</f>
        <v>208484.1493717299</v>
      </c>
      <c r="S103" s="196">
        <f t="shared" si="32"/>
        <v>-167214.42089041648</v>
      </c>
      <c r="T103" s="196">
        <f t="shared" si="33"/>
        <v>0</v>
      </c>
      <c r="U103" s="214">
        <f t="shared" si="19"/>
        <v>0.75181367340492822</v>
      </c>
      <c r="V103" s="224"/>
      <c r="W103" s="196">
        <f t="shared" si="20"/>
        <v>-167214.42089041648</v>
      </c>
      <c r="X103" s="199">
        <f t="shared" si="21"/>
        <v>2.7719729546878584</v>
      </c>
      <c r="Y103" s="196">
        <f t="shared" si="22"/>
        <v>378665.57547606865</v>
      </c>
      <c r="Z103" s="196">
        <f t="shared" si="23"/>
        <v>211451.15458565217</v>
      </c>
      <c r="AA103" s="201">
        <f t="shared" si="24"/>
        <v>538379.55711860792</v>
      </c>
      <c r="AB103" s="200">
        <f t="shared" si="25"/>
        <v>0.53837955711860797</v>
      </c>
      <c r="AC103" s="217">
        <f t="shared" si="26"/>
        <v>371165.13622819143</v>
      </c>
      <c r="AD103" s="199">
        <f t="shared" si="27"/>
        <v>0.37116513622819142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29"/>
        <v>249861.39207920796</v>
      </c>
      <c r="Q104" s="196">
        <f t="shared" si="120"/>
        <v>72128.591721071294</v>
      </c>
      <c r="R104" s="196">
        <f t="shared" si="121"/>
        <v>208918.49134958768</v>
      </c>
      <c r="S104" s="196">
        <f t="shared" si="32"/>
        <v>-169577.81431079321</v>
      </c>
      <c r="T104" s="196">
        <f t="shared" si="33"/>
        <v>0</v>
      </c>
      <c r="U104" s="214">
        <f t="shared" si="19"/>
        <v>0.7423474929649545</v>
      </c>
      <c r="V104" s="224"/>
      <c r="W104" s="196">
        <f t="shared" si="20"/>
        <v>-169577.81431079321</v>
      </c>
      <c r="X104" s="199">
        <f t="shared" si="21"/>
        <v>2.7054239688923469</v>
      </c>
      <c r="Y104" s="196">
        <f t="shared" si="22"/>
        <v>375464.72615104972</v>
      </c>
      <c r="Z104" s="196">
        <f t="shared" si="23"/>
        <v>205886.91184025651</v>
      </c>
      <c r="AA104" s="201">
        <f t="shared" si="24"/>
        <v>530908.47514986689</v>
      </c>
      <c r="AB104" s="200">
        <f t="shared" si="25"/>
        <v>0.53090847514986694</v>
      </c>
      <c r="AC104" s="217">
        <f t="shared" si="26"/>
        <v>361330.66083907371</v>
      </c>
      <c r="AD104" s="199">
        <f t="shared" si="27"/>
        <v>0.36133066083907373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29"/>
        <v>257227.71683168321</v>
      </c>
      <c r="Q105" s="196">
        <f t="shared" si="120"/>
        <v>76143.667125633452</v>
      </c>
      <c r="R105" s="196">
        <f t="shared" si="121"/>
        <v>209353.73820656602</v>
      </c>
      <c r="S105" s="196">
        <f t="shared" si="32"/>
        <v>-171951.05520375483</v>
      </c>
      <c r="T105" s="196">
        <f t="shared" si="33"/>
        <v>0</v>
      </c>
      <c r="U105" s="214">
        <f t="shared" si="19"/>
        <v>0.75455333530569801</v>
      </c>
      <c r="V105" s="224"/>
      <c r="W105" s="196">
        <f t="shared" si="20"/>
        <v>-171951.05520375483</v>
      </c>
      <c r="X105" s="199">
        <f t="shared" si="21"/>
        <v>2.7134550264048665</v>
      </c>
      <c r="Y105" s="196">
        <f t="shared" si="22"/>
        <v>381038.99046048161</v>
      </c>
      <c r="Z105" s="196">
        <f t="shared" si="23"/>
        <v>209087.93525672678</v>
      </c>
      <c r="AA105" s="201">
        <f t="shared" si="24"/>
        <v>542725.12216388271</v>
      </c>
      <c r="AB105" s="200">
        <f t="shared" si="25"/>
        <v>0.54272512216388269</v>
      </c>
      <c r="AC105" s="217">
        <f t="shared" si="26"/>
        <v>370774.06696012791</v>
      </c>
      <c r="AD105" s="199">
        <f t="shared" si="27"/>
        <v>0.37077406696012793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29"/>
        <v>271247.52475247526</v>
      </c>
      <c r="Q106" s="196">
        <f t="shared" si="120"/>
        <v>84097.552193616706</v>
      </c>
      <c r="R106" s="196">
        <f t="shared" si="121"/>
        <v>209789.89182782974</v>
      </c>
      <c r="S106" s="196">
        <f t="shared" si="32"/>
        <v>-174334.18460043715</v>
      </c>
      <c r="T106" s="196">
        <f t="shared" si="33"/>
        <v>0</v>
      </c>
      <c r="U106" s="214">
        <f t="shared" si="19"/>
        <v>0.7775888122674367</v>
      </c>
      <c r="V106" s="224"/>
      <c r="W106" s="196">
        <f t="shared" si="20"/>
        <v>-174334.18460043715</v>
      </c>
      <c r="X106" s="199">
        <f t="shared" si="21"/>
        <v>2.7592833710887632</v>
      </c>
      <c r="Y106" s="196">
        <f t="shared" si="22"/>
        <v>391271.56348144921</v>
      </c>
      <c r="Z106" s="196">
        <f t="shared" si="23"/>
        <v>216937.37888101206</v>
      </c>
      <c r="AA106" s="201">
        <f t="shared" si="24"/>
        <v>565134.96877392172</v>
      </c>
      <c r="AB106" s="200">
        <f t="shared" si="25"/>
        <v>0.56513496877392166</v>
      </c>
      <c r="AC106" s="217">
        <f t="shared" si="26"/>
        <v>390800.78417348454</v>
      </c>
      <c r="AD106" s="199">
        <f t="shared" si="27"/>
        <v>0.39080078417348452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29"/>
        <v>274217.82178217825</v>
      </c>
      <c r="Q107" s="196">
        <f t="shared" si="120"/>
        <v>85213.400250175619</v>
      </c>
      <c r="R107" s="196">
        <f t="shared" si="121"/>
        <v>210226.95410247106</v>
      </c>
      <c r="S107" s="196">
        <f t="shared" si="32"/>
        <v>-176727.24370293895</v>
      </c>
      <c r="T107" s="196">
        <f t="shared" si="33"/>
        <v>0</v>
      </c>
      <c r="U107" s="214">
        <f t="shared" si="19"/>
        <v>0.7805463713335562</v>
      </c>
      <c r="V107" s="224"/>
      <c r="W107" s="196">
        <f t="shared" si="20"/>
        <v>-176727.24370293895</v>
      </c>
      <c r="X107" s="199">
        <f t="shared" si="21"/>
        <v>2.7412003137385716</v>
      </c>
      <c r="Y107" s="196">
        <f t="shared" si="22"/>
        <v>393770.35118589702</v>
      </c>
      <c r="Z107" s="196">
        <f t="shared" si="23"/>
        <v>217043.10748295806</v>
      </c>
      <c r="AA107" s="201">
        <f t="shared" si="24"/>
        <v>569658.17613482499</v>
      </c>
      <c r="AB107" s="200">
        <f t="shared" si="25"/>
        <v>0.56965817613482495</v>
      </c>
      <c r="AC107" s="217">
        <f t="shared" si="26"/>
        <v>392930.93243188603</v>
      </c>
      <c r="AD107" s="199">
        <f t="shared" si="27"/>
        <v>0.39293093243188604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29"/>
        <v>281762.3762376238</v>
      </c>
      <c r="Q108" s="196">
        <f t="shared" si="120"/>
        <v>89190.327524915323</v>
      </c>
      <c r="R108" s="196">
        <f t="shared" si="121"/>
        <v>210664.92692351789</v>
      </c>
      <c r="S108" s="196">
        <f t="shared" si="32"/>
        <v>-179130.27388503452</v>
      </c>
      <c r="T108" s="196">
        <f t="shared" si="33"/>
        <v>0</v>
      </c>
      <c r="U108" s="214">
        <f t="shared" si="19"/>
        <v>0.79114354003451515</v>
      </c>
      <c r="V108" s="224"/>
      <c r="W108" s="196">
        <f t="shared" si="20"/>
        <v>-179130.27388503452</v>
      </c>
      <c r="X108" s="199">
        <f t="shared" si="21"/>
        <v>2.7489898411989291</v>
      </c>
      <c r="Y108" s="196">
        <f t="shared" si="22"/>
        <v>399471.9932129138</v>
      </c>
      <c r="Z108" s="196">
        <f t="shared" si="23"/>
        <v>220341.71932787928</v>
      </c>
      <c r="AA108" s="201">
        <f t="shared" si="24"/>
        <v>581617.63068605703</v>
      </c>
      <c r="AB108" s="200">
        <f t="shared" si="25"/>
        <v>0.58161763068605699</v>
      </c>
      <c r="AC108" s="217">
        <f t="shared" si="26"/>
        <v>402487.35680102254</v>
      </c>
      <c r="AD108" s="199">
        <f t="shared" si="27"/>
        <v>0.40248735680102254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29"/>
        <v>263702.9643564357</v>
      </c>
      <c r="Q109" s="196">
        <f t="shared" si="120"/>
        <v>77612.370123798217</v>
      </c>
      <c r="R109" s="196">
        <f t="shared" si="121"/>
        <v>211103.81218794192</v>
      </c>
      <c r="S109" s="196">
        <f t="shared" si="32"/>
        <v>-181543.31669288882</v>
      </c>
      <c r="T109" s="196">
        <f t="shared" si="33"/>
        <v>0</v>
      </c>
      <c r="U109" s="214">
        <f t="shared" si="19"/>
        <v>0.75835116709970107</v>
      </c>
      <c r="V109" s="224"/>
      <c r="W109" s="196">
        <f t="shared" si="20"/>
        <v>-181543.31669288882</v>
      </c>
      <c r="X109" s="199">
        <f t="shared" si="21"/>
        <v>2.6153911099222311</v>
      </c>
      <c r="Y109" s="196">
        <f t="shared" si="22"/>
        <v>387251.73474992922</v>
      </c>
      <c r="Z109" s="196">
        <f t="shared" si="23"/>
        <v>205708.4180570404</v>
      </c>
      <c r="AA109" s="201">
        <f t="shared" si="24"/>
        <v>552419.14666817582</v>
      </c>
      <c r="AB109" s="200">
        <f t="shared" si="25"/>
        <v>0.55241914666817582</v>
      </c>
      <c r="AC109" s="217">
        <f t="shared" si="26"/>
        <v>370875.82997528696</v>
      </c>
      <c r="AD109" s="199">
        <f t="shared" si="27"/>
        <v>0.37087582997528695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29"/>
        <v>284019.80792079214</v>
      </c>
      <c r="Q110" s="196">
        <f t="shared" si="120"/>
        <v>89333.398271001497</v>
      </c>
      <c r="R110" s="196">
        <f t="shared" si="121"/>
        <v>211543.61179666681</v>
      </c>
      <c r="S110" s="196">
        <f t="shared" si="32"/>
        <v>-183966.41384577585</v>
      </c>
      <c r="T110" s="196">
        <f t="shared" si="33"/>
        <v>0</v>
      </c>
      <c r="U110" s="214">
        <f t="shared" si="19"/>
        <v>0.79105679879407997</v>
      </c>
      <c r="V110" s="224"/>
      <c r="W110" s="196">
        <f t="shared" si="20"/>
        <v>-183966.41384577585</v>
      </c>
      <c r="X110" s="199">
        <f t="shared" si="21"/>
        <v>2.6937711583207982</v>
      </c>
      <c r="Y110" s="196">
        <f t="shared" si="22"/>
        <v>401895.73286935466</v>
      </c>
      <c r="Z110" s="196">
        <f t="shared" si="23"/>
        <v>217929.31902357881</v>
      </c>
      <c r="AA110" s="201">
        <f t="shared" si="24"/>
        <v>584896.81798846042</v>
      </c>
      <c r="AB110" s="200">
        <f t="shared" si="25"/>
        <v>0.58489681798846038</v>
      </c>
      <c r="AC110" s="217">
        <f t="shared" si="26"/>
        <v>400930.40414268454</v>
      </c>
      <c r="AD110" s="199">
        <f t="shared" si="27"/>
        <v>0.40093040414268455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29"/>
        <v>304990.09900990105</v>
      </c>
      <c r="Q111" s="196">
        <f t="shared" si="120"/>
        <v>102542.17296277691</v>
      </c>
      <c r="R111" s="196">
        <f t="shared" si="121"/>
        <v>211984.32765457654</v>
      </c>
      <c r="S111" s="196">
        <f t="shared" si="32"/>
        <v>-186399.6072367999</v>
      </c>
      <c r="T111" s="196">
        <f t="shared" si="33"/>
        <v>0</v>
      </c>
      <c r="U111" s="214">
        <f t="shared" si="19"/>
        <v>0.82334265981307375</v>
      </c>
      <c r="V111" s="224"/>
      <c r="W111" s="196">
        <f t="shared" si="20"/>
        <v>-186399.6072367999</v>
      </c>
      <c r="X111" s="199">
        <f t="shared" si="21"/>
        <v>2.7734737981916413</v>
      </c>
      <c r="Y111" s="196">
        <f t="shared" si="22"/>
        <v>416998.02385532419</v>
      </c>
      <c r="Z111" s="196">
        <f t="shared" si="23"/>
        <v>230598.41661852429</v>
      </c>
      <c r="AA111" s="201">
        <f t="shared" si="24"/>
        <v>619516.59962725453</v>
      </c>
      <c r="AB111" s="200">
        <f t="shared" si="25"/>
        <v>0.61951659962725458</v>
      </c>
      <c r="AC111" s="217">
        <f t="shared" si="26"/>
        <v>433116.99239045463</v>
      </c>
      <c r="AD111" s="199">
        <f t="shared" si="27"/>
        <v>0.43311699239045465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29"/>
        <v>289009.9128712872</v>
      </c>
      <c r="Q112" s="196">
        <f t="shared" si="120"/>
        <v>90792.548977458733</v>
      </c>
      <c r="R112" s="196">
        <f t="shared" si="121"/>
        <v>212425.9616705236</v>
      </c>
      <c r="S112" s="196">
        <f t="shared" si="32"/>
        <v>-188842.93893361988</v>
      </c>
      <c r="T112" s="196">
        <f t="shared" si="33"/>
        <v>0</v>
      </c>
      <c r="U112" s="214">
        <f t="shared" si="19"/>
        <v>0.79461740122119073</v>
      </c>
      <c r="V112" s="224"/>
      <c r="W112" s="196">
        <f t="shared" si="20"/>
        <v>-188842.93893361988</v>
      </c>
      <c r="X112" s="199">
        <f t="shared" si="21"/>
        <v>2.6553064539949274</v>
      </c>
      <c r="Y112" s="196">
        <f t="shared" si="22"/>
        <v>406235.86221360369</v>
      </c>
      <c r="Z112" s="196">
        <f t="shared" si="23"/>
        <v>217392.92327998381</v>
      </c>
      <c r="AA112" s="201">
        <f t="shared" si="24"/>
        <v>592228.42351926956</v>
      </c>
      <c r="AB112" s="200">
        <f t="shared" si="25"/>
        <v>0.59222842351926952</v>
      </c>
      <c r="AC112" s="217">
        <f t="shared" si="26"/>
        <v>403385.48458564968</v>
      </c>
      <c r="AD112" s="199">
        <f t="shared" si="27"/>
        <v>0.40338548458564966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21" t="s">
        <v>202</v>
      </c>
      <c r="B113" s="222">
        <v>51.09</v>
      </c>
      <c r="C113" s="223">
        <v>52.84</v>
      </c>
      <c r="D113" s="223">
        <v>49.18</v>
      </c>
      <c r="E113" s="223">
        <v>51.220001000000003</v>
      </c>
      <c r="F113" s="223">
        <v>44.549709</v>
      </c>
      <c r="G113" s="223">
        <v>2233867700</v>
      </c>
      <c r="H113" s="226" t="s">
        <v>202</v>
      </c>
      <c r="I113" s="223">
        <v>3.2581250000000002</v>
      </c>
      <c r="J113" s="223">
        <v>3.481563</v>
      </c>
      <c r="K113" s="223">
        <v>2.9718749999999998</v>
      </c>
      <c r="L113" s="223">
        <v>3.100625</v>
      </c>
      <c r="M113" s="223">
        <v>2.8901520000000001</v>
      </c>
      <c r="N113" s="223">
        <v>2457235200</v>
      </c>
      <c r="O113" s="223"/>
      <c r="P113" s="196">
        <f t="shared" si="29"/>
        <v>292158.41584158421</v>
      </c>
      <c r="Q113" s="196">
        <f t="shared" si="120"/>
        <v>90697.17865290257</v>
      </c>
      <c r="R113" s="196">
        <f t="shared" si="121"/>
        <v>212868.51575733721</v>
      </c>
      <c r="S113" s="196">
        <f t="shared" si="32"/>
        <v>-191296.45117917663</v>
      </c>
      <c r="T113" s="196">
        <f t="shared" si="33"/>
        <v>0</v>
      </c>
      <c r="U113" s="214">
        <f t="shared" si="19"/>
        <v>0.79491960287994634</v>
      </c>
      <c r="V113" s="199">
        <f>(E113-B102)/B102</f>
        <v>0.17855504322492044</v>
      </c>
      <c r="W113" s="196">
        <f t="shared" si="20"/>
        <v>-191296.45117917663</v>
      </c>
      <c r="X113" s="199">
        <f t="shared" si="21"/>
        <v>2.6400224807405919</v>
      </c>
      <c r="Y113" s="196">
        <f t="shared" si="22"/>
        <v>408864.66621615266</v>
      </c>
      <c r="Z113" s="196">
        <f t="shared" si="23"/>
        <v>217568.21503697603</v>
      </c>
      <c r="AA113" s="201">
        <f t="shared" si="24"/>
        <v>595724.11025182402</v>
      </c>
      <c r="AB113" s="200">
        <f t="shared" si="25"/>
        <v>0.59572411025182403</v>
      </c>
      <c r="AC113" s="217">
        <f t="shared" si="26"/>
        <v>404427.6590726474</v>
      </c>
      <c r="AD113" s="199">
        <f t="shared" si="27"/>
        <v>0.40442765907264738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29"/>
        <v>247188.12475247527</v>
      </c>
      <c r="Q114" s="196">
        <f>(Q102+(Q113-Q102)*(1-$Q$3))*K114/K113</f>
        <v>56268.339970658846</v>
      </c>
      <c r="R114" s="196">
        <f>R113*(1+($S$5/2/12))+(Q113-Q102)*($Q$3)</f>
        <v>221084.67328315825</v>
      </c>
      <c r="S114" s="196">
        <f t="shared" si="32"/>
        <v>-193760.18639242317</v>
      </c>
      <c r="T114" s="196">
        <f t="shared" si="33"/>
        <v>0</v>
      </c>
      <c r="U114" s="214">
        <f t="shared" si="19"/>
        <v>0.68578949986850735</v>
      </c>
      <c r="V114" s="224"/>
      <c r="W114" s="196">
        <f t="shared" si="20"/>
        <v>-193760.18639242317</v>
      </c>
      <c r="X114" s="199">
        <f t="shared" si="21"/>
        <v>2.4167647995922081</v>
      </c>
      <c r="Y114" s="196">
        <f t="shared" si="22"/>
        <v>385272.97367856459</v>
      </c>
      <c r="Z114" s="196">
        <f t="shared" si="23"/>
        <v>191512.78728614142</v>
      </c>
      <c r="AA114" s="201">
        <f t="shared" si="24"/>
        <v>524541.1380062924</v>
      </c>
      <c r="AB114" s="200">
        <f t="shared" si="25"/>
        <v>0.52454113800629243</v>
      </c>
      <c r="AC114" s="217">
        <f t="shared" si="26"/>
        <v>330780.95161386923</v>
      </c>
      <c r="AD114" s="199">
        <f t="shared" si="27"/>
        <v>0.33078095161386922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29"/>
        <v>250396.05148514855</v>
      </c>
      <c r="Q115" s="196">
        <f t="shared" ref="Q115:Q125" si="122">Q114*K115/K114</f>
        <v>57663.494497709544</v>
      </c>
      <c r="R115" s="196">
        <f t="shared" ref="R115:R125" si="123">R114*(1+$S$5/2/12)</f>
        <v>221545.26635249818</v>
      </c>
      <c r="S115" s="196">
        <f t="shared" si="32"/>
        <v>-196234.18716905825</v>
      </c>
      <c r="T115" s="196">
        <f t="shared" si="33"/>
        <v>0</v>
      </c>
      <c r="U115" s="214">
        <f t="shared" si="19"/>
        <v>0.69055837855375179</v>
      </c>
      <c r="V115" s="224"/>
      <c r="W115" s="196">
        <f t="shared" si="20"/>
        <v>-196234.18716905825</v>
      </c>
      <c r="X115" s="199">
        <f t="shared" si="21"/>
        <v>2.4049903059504265</v>
      </c>
      <c r="Y115" s="196">
        <f t="shared" si="22"/>
        <v>387960.69173800224</v>
      </c>
      <c r="Z115" s="196">
        <f t="shared" si="23"/>
        <v>191726.50456894399</v>
      </c>
      <c r="AA115" s="201">
        <f t="shared" si="24"/>
        <v>529604.81233535626</v>
      </c>
      <c r="AB115" s="200">
        <f t="shared" si="25"/>
        <v>0.52960481233535628</v>
      </c>
      <c r="AC115" s="217">
        <f t="shared" si="26"/>
        <v>333370.62516629801</v>
      </c>
      <c r="AD115" s="199">
        <f t="shared" si="27"/>
        <v>0.33337062516629801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29"/>
        <v>243861.38019801985</v>
      </c>
      <c r="Q116" s="196">
        <f t="shared" si="122"/>
        <v>54070.971590553992</v>
      </c>
      <c r="R116" s="196">
        <f t="shared" si="123"/>
        <v>222006.81899073257</v>
      </c>
      <c r="S116" s="196">
        <f t="shared" si="32"/>
        <v>-198718.49628226264</v>
      </c>
      <c r="T116" s="196">
        <f t="shared" si="33"/>
        <v>0</v>
      </c>
      <c r="U116" s="214">
        <f t="shared" si="19"/>
        <v>0.67700866401646687</v>
      </c>
      <c r="V116" s="224"/>
      <c r="W116" s="196">
        <f t="shared" si="20"/>
        <v>-198718.49628226264</v>
      </c>
      <c r="X116" s="199">
        <f t="shared" si="21"/>
        <v>2.3443625425135388</v>
      </c>
      <c r="Y116" s="196">
        <f t="shared" si="22"/>
        <v>383829.51236971712</v>
      </c>
      <c r="Z116" s="196">
        <f t="shared" si="23"/>
        <v>185111.01608745448</v>
      </c>
      <c r="AA116" s="201">
        <f t="shared" si="24"/>
        <v>519939.17077930644</v>
      </c>
      <c r="AB116" s="200">
        <f t="shared" si="25"/>
        <v>0.5199391707793064</v>
      </c>
      <c r="AC116" s="217">
        <f t="shared" si="26"/>
        <v>321220.67449704383</v>
      </c>
      <c r="AD116" s="199">
        <f t="shared" si="27"/>
        <v>0.32122067449704383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29"/>
        <v>259485.14851485152</v>
      </c>
      <c r="Q117" s="196">
        <f t="shared" si="122"/>
        <v>60715.395025632955</v>
      </c>
      <c r="R117" s="196">
        <f t="shared" si="123"/>
        <v>222469.3331969633</v>
      </c>
      <c r="S117" s="196">
        <f t="shared" si="32"/>
        <v>-201213.15668343872</v>
      </c>
      <c r="T117" s="196">
        <f t="shared" si="33"/>
        <v>0</v>
      </c>
      <c r="U117" s="214">
        <f t="shared" si="19"/>
        <v>0.70192939555849077</v>
      </c>
      <c r="V117" s="224"/>
      <c r="W117" s="196">
        <f t="shared" si="20"/>
        <v>-201213.15668343872</v>
      </c>
      <c r="X117" s="199">
        <f t="shared" si="21"/>
        <v>2.3952433809785916</v>
      </c>
      <c r="Y117" s="196">
        <f t="shared" si="22"/>
        <v>395210.16382948082</v>
      </c>
      <c r="Z117" s="196">
        <f t="shared" si="23"/>
        <v>193997.0071460421</v>
      </c>
      <c r="AA117" s="201">
        <f t="shared" si="24"/>
        <v>542669.8767374478</v>
      </c>
      <c r="AB117" s="200">
        <f t="shared" si="25"/>
        <v>0.54266987673744782</v>
      </c>
      <c r="AC117" s="217">
        <f t="shared" si="26"/>
        <v>341456.72005400911</v>
      </c>
      <c r="AD117" s="199">
        <f t="shared" si="27"/>
        <v>0.34145672005400912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29"/>
        <v>280514.85742574267</v>
      </c>
      <c r="Q118" s="196">
        <f t="shared" si="122"/>
        <v>70577.379637177335</v>
      </c>
      <c r="R118" s="196">
        <f t="shared" si="123"/>
        <v>222932.81097445701</v>
      </c>
      <c r="S118" s="196">
        <f t="shared" si="32"/>
        <v>-203718.21150295303</v>
      </c>
      <c r="T118" s="196">
        <f t="shared" si="33"/>
        <v>0</v>
      </c>
      <c r="U118" s="214">
        <f t="shared" si="19"/>
        <v>0.73458400141563307</v>
      </c>
      <c r="V118" s="224"/>
      <c r="W118" s="196">
        <f t="shared" si="20"/>
        <v>-203718.21150295303</v>
      </c>
      <c r="X118" s="199">
        <f t="shared" si="21"/>
        <v>2.4712943663011782</v>
      </c>
      <c r="Y118" s="196">
        <f t="shared" si="22"/>
        <v>410375.89873349859</v>
      </c>
      <c r="Z118" s="196">
        <f t="shared" si="23"/>
        <v>206657.68723054556</v>
      </c>
      <c r="AA118" s="201">
        <f t="shared" si="24"/>
        <v>574025.04803737695</v>
      </c>
      <c r="AB118" s="200">
        <f t="shared" si="25"/>
        <v>0.57402504803737697</v>
      </c>
      <c r="AC118" s="217">
        <f t="shared" si="26"/>
        <v>370306.83653442393</v>
      </c>
      <c r="AD118" s="199">
        <f t="shared" si="27"/>
        <v>0.37030683653442392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29"/>
        <v>267148.52079207927</v>
      </c>
      <c r="Q119" s="196">
        <f t="shared" si="122"/>
        <v>63217.939506984891</v>
      </c>
      <c r="R119" s="196">
        <f t="shared" si="123"/>
        <v>223397.25433065381</v>
      </c>
      <c r="S119" s="196">
        <f t="shared" si="32"/>
        <v>-206233.70405088199</v>
      </c>
      <c r="T119" s="196">
        <f t="shared" si="33"/>
        <v>0</v>
      </c>
      <c r="U119" s="214">
        <f t="shared" si="19"/>
        <v>0.71074429293227515</v>
      </c>
      <c r="V119" s="224"/>
      <c r="W119" s="196">
        <f t="shared" si="20"/>
        <v>-206233.70405088199</v>
      </c>
      <c r="X119" s="199">
        <f t="shared" si="21"/>
        <v>2.37859169227599</v>
      </c>
      <c r="Y119" s="196">
        <f t="shared" si="22"/>
        <v>401465.32871188316</v>
      </c>
      <c r="Z119" s="196">
        <f t="shared" si="23"/>
        <v>195231.62466100117</v>
      </c>
      <c r="AA119" s="201">
        <f t="shared" si="24"/>
        <v>553763.71462971799</v>
      </c>
      <c r="AB119" s="200">
        <f t="shared" si="25"/>
        <v>0.55376371462971796</v>
      </c>
      <c r="AC119" s="217">
        <f t="shared" si="26"/>
        <v>347530.01057883597</v>
      </c>
      <c r="AD119" s="199">
        <f t="shared" si="27"/>
        <v>0.34753001057883598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29"/>
        <v>257227.71683168324</v>
      </c>
      <c r="Q120" s="196">
        <f t="shared" si="122"/>
        <v>58369.777525483703</v>
      </c>
      <c r="R120" s="196">
        <f t="shared" si="123"/>
        <v>223862.66527717604</v>
      </c>
      <c r="S120" s="196">
        <f t="shared" si="32"/>
        <v>-208759.67781776065</v>
      </c>
      <c r="T120" s="196">
        <f t="shared" si="33"/>
        <v>0</v>
      </c>
      <c r="U120" s="214">
        <f t="shared" si="19"/>
        <v>0.69322500504232465</v>
      </c>
      <c r="V120" s="224"/>
      <c r="W120" s="196">
        <f t="shared" si="20"/>
        <v>-208759.67781776065</v>
      </c>
      <c r="X120" s="199">
        <f t="shared" si="21"/>
        <v>2.3045177456579191</v>
      </c>
      <c r="Y120" s="196">
        <f t="shared" si="22"/>
        <v>394967.56044826726</v>
      </c>
      <c r="Z120" s="196">
        <f t="shared" si="23"/>
        <v>186207.88263050662</v>
      </c>
      <c r="AA120" s="201">
        <f t="shared" si="24"/>
        <v>539460.159634343</v>
      </c>
      <c r="AB120" s="200">
        <f t="shared" si="25"/>
        <v>0.53946015963434302</v>
      </c>
      <c r="AC120" s="217">
        <f t="shared" si="26"/>
        <v>330700.48181658238</v>
      </c>
      <c r="AD120" s="199">
        <f t="shared" si="27"/>
        <v>0.3307004818165824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29"/>
        <v>263168.31089108915</v>
      </c>
      <c r="Q121" s="196">
        <f t="shared" si="122"/>
        <v>60837.471046749903</v>
      </c>
      <c r="R121" s="196">
        <f t="shared" si="123"/>
        <v>224329.04582983686</v>
      </c>
      <c r="S121" s="196">
        <f t="shared" si="32"/>
        <v>-211296.17647533465</v>
      </c>
      <c r="T121" s="196">
        <f t="shared" si="33"/>
        <v>0</v>
      </c>
      <c r="U121" s="214">
        <f t="shared" si="19"/>
        <v>0.70183988595311919</v>
      </c>
      <c r="V121" s="224"/>
      <c r="W121" s="196">
        <f t="shared" si="20"/>
        <v>-211296.17647533465</v>
      </c>
      <c r="X121" s="199">
        <f t="shared" si="21"/>
        <v>2.3071754768730202</v>
      </c>
      <c r="Y121" s="196">
        <f t="shared" si="22"/>
        <v>399573.70162040577</v>
      </c>
      <c r="Z121" s="196">
        <f t="shared" si="23"/>
        <v>188277.52514507112</v>
      </c>
      <c r="AA121" s="201">
        <f t="shared" si="24"/>
        <v>548334.82776767598</v>
      </c>
      <c r="AB121" s="200">
        <f t="shared" si="25"/>
        <v>0.54833482776767595</v>
      </c>
      <c r="AC121" s="217">
        <f t="shared" si="26"/>
        <v>337038.6512923413</v>
      </c>
      <c r="AD121" s="199">
        <f t="shared" si="27"/>
        <v>0.33703865129234128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29"/>
        <v>220871.28712871292</v>
      </c>
      <c r="Q122" s="196">
        <f t="shared" si="122"/>
        <v>40808.269916233003</v>
      </c>
      <c r="R122" s="196">
        <f t="shared" si="123"/>
        <v>224796.39800864903</v>
      </c>
      <c r="S122" s="196">
        <f t="shared" si="32"/>
        <v>-213843.2438773152</v>
      </c>
      <c r="T122" s="196">
        <f t="shared" si="33"/>
        <v>0</v>
      </c>
      <c r="U122" s="214">
        <f t="shared" si="19"/>
        <v>0.62179399376039846</v>
      </c>
      <c r="V122" s="224"/>
      <c r="W122" s="196">
        <f t="shared" si="20"/>
        <v>-213843.2438773152</v>
      </c>
      <c r="X122" s="199">
        <f t="shared" si="21"/>
        <v>2.0840858801835593</v>
      </c>
      <c r="Y122" s="196">
        <f t="shared" si="22"/>
        <v>370414.44307840208</v>
      </c>
      <c r="Z122" s="196">
        <f t="shared" si="23"/>
        <v>156571.19920108689</v>
      </c>
      <c r="AA122" s="201">
        <f t="shared" si="24"/>
        <v>486475.95505359495</v>
      </c>
      <c r="AB122" s="200">
        <f t="shared" si="25"/>
        <v>0.48647595505359498</v>
      </c>
      <c r="AC122" s="217">
        <f t="shared" si="26"/>
        <v>272632.71117627976</v>
      </c>
      <c r="AD122" s="199">
        <f t="shared" si="27"/>
        <v>0.27263271117627974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29"/>
        <v>166871.28712871289</v>
      </c>
      <c r="Q123" s="196">
        <f t="shared" si="122"/>
        <v>22270.154138046815</v>
      </c>
      <c r="R123" s="196">
        <f t="shared" si="123"/>
        <v>225264.72383783374</v>
      </c>
      <c r="S123" s="196">
        <f t="shared" si="32"/>
        <v>-216400.92406013733</v>
      </c>
      <c r="T123" s="196">
        <f t="shared" si="33"/>
        <v>0</v>
      </c>
      <c r="U123" s="214">
        <f t="shared" si="19"/>
        <v>0.51015552664726305</v>
      </c>
      <c r="V123" s="224"/>
      <c r="W123" s="196">
        <f t="shared" si="20"/>
        <v>-216400.92406013733</v>
      </c>
      <c r="X123" s="199">
        <f t="shared" si="21"/>
        <v>1.812081037406166</v>
      </c>
      <c r="Y123" s="196">
        <f t="shared" si="22"/>
        <v>333064.03587441938</v>
      </c>
      <c r="Z123" s="196">
        <f t="shared" si="23"/>
        <v>116663.11181428205</v>
      </c>
      <c r="AA123" s="201">
        <f t="shared" si="24"/>
        <v>414406.16510459344</v>
      </c>
      <c r="AB123" s="200">
        <f t="shared" si="25"/>
        <v>0.41440616510459344</v>
      </c>
      <c r="AC123" s="217">
        <f t="shared" si="26"/>
        <v>198005.24104445611</v>
      </c>
      <c r="AD123" s="199">
        <f t="shared" si="27"/>
        <v>0.1980052410444561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29"/>
        <v>148811.87524752476</v>
      </c>
      <c r="Q124" s="196">
        <f t="shared" si="122"/>
        <v>17195.279545899892</v>
      </c>
      <c r="R124" s="196">
        <f t="shared" si="123"/>
        <v>225734.02534582926</v>
      </c>
      <c r="S124" s="196">
        <f t="shared" si="32"/>
        <v>-218969.26124372124</v>
      </c>
      <c r="T124" s="196">
        <f t="shared" si="33"/>
        <v>0</v>
      </c>
      <c r="U124" s="214">
        <f t="shared" si="19"/>
        <v>0.46766192483057512</v>
      </c>
      <c r="V124" s="224"/>
      <c r="W124" s="196">
        <f t="shared" si="20"/>
        <v>-218969.26124372124</v>
      </c>
      <c r="X124" s="199">
        <f t="shared" si="21"/>
        <v>1.7104953383227155</v>
      </c>
      <c r="Y124" s="227">
        <f t="shared" si="22"/>
        <v>320872.97700526344</v>
      </c>
      <c r="Z124" s="196">
        <f t="shared" si="23"/>
        <v>101903.7157615422</v>
      </c>
      <c r="AA124" s="228">
        <f t="shared" si="24"/>
        <v>391741.18013925391</v>
      </c>
      <c r="AB124" s="200">
        <f t="shared" si="25"/>
        <v>0.39174118013925391</v>
      </c>
      <c r="AC124" s="217">
        <f t="shared" si="26"/>
        <v>172771.91889553267</v>
      </c>
      <c r="AD124" s="199">
        <f t="shared" si="27"/>
        <v>0.17277191889553267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21" t="s">
        <v>214</v>
      </c>
      <c r="B125" s="222">
        <v>28.5</v>
      </c>
      <c r="C125" s="223">
        <v>30.83</v>
      </c>
      <c r="D125" s="223">
        <v>26.84</v>
      </c>
      <c r="E125" s="223">
        <v>29.74</v>
      </c>
      <c r="F125" s="223">
        <v>25.949766</v>
      </c>
      <c r="G125" s="223">
        <v>2944238700</v>
      </c>
      <c r="H125" s="226" t="s">
        <v>214</v>
      </c>
      <c r="I125" s="223">
        <v>0.79156300000000002</v>
      </c>
      <c r="J125" s="223">
        <v>0.91156300000000001</v>
      </c>
      <c r="K125" s="223">
        <v>0.69718800000000003</v>
      </c>
      <c r="L125" s="223">
        <v>0.84031299999999998</v>
      </c>
      <c r="M125" s="223">
        <v>0.82571499999999998</v>
      </c>
      <c r="N125" s="223">
        <v>22043404800</v>
      </c>
      <c r="O125" s="223"/>
      <c r="P125" s="196">
        <f t="shared" si="29"/>
        <v>159445.54455445547</v>
      </c>
      <c r="Q125" s="196">
        <f t="shared" si="122"/>
        <v>19453.699888108487</v>
      </c>
      <c r="R125" s="196">
        <f t="shared" si="123"/>
        <v>226204.30456529977</v>
      </c>
      <c r="S125" s="196">
        <f t="shared" si="32"/>
        <v>-221548.29983223672</v>
      </c>
      <c r="T125" s="196">
        <f t="shared" si="33"/>
        <v>0</v>
      </c>
      <c r="U125" s="214">
        <f t="shared" si="19"/>
        <v>0.48963516813530084</v>
      </c>
      <c r="V125" s="199">
        <f>(E125-B114)/B114</f>
        <v>-0.41993368441583778</v>
      </c>
      <c r="W125" s="196">
        <f t="shared" si="20"/>
        <v>-221548.29983223672</v>
      </c>
      <c r="X125" s="199">
        <f t="shared" si="21"/>
        <v>1.7407032661129933</v>
      </c>
      <c r="Y125" s="196">
        <f t="shared" si="22"/>
        <v>328768.01357080659</v>
      </c>
      <c r="Z125" s="196">
        <f t="shared" si="23"/>
        <v>107219.71373856987</v>
      </c>
      <c r="AA125" s="201">
        <f t="shared" si="24"/>
        <v>405103.54900786374</v>
      </c>
      <c r="AB125" s="200">
        <f t="shared" si="25"/>
        <v>0.40510354900786372</v>
      </c>
      <c r="AC125" s="217">
        <f t="shared" si="26"/>
        <v>183555.24917562702</v>
      </c>
      <c r="AD125" s="199">
        <f t="shared" si="27"/>
        <v>0.18355524917562702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29"/>
        <v>166099.00396039608</v>
      </c>
      <c r="Q126" s="196">
        <f>(Q125+$S$3)*K126/K125</f>
        <v>41805.683391481412</v>
      </c>
      <c r="R126" s="196">
        <f>R125*(1+($S$5)/2/12)-$S$3</f>
        <v>206675.56353314416</v>
      </c>
      <c r="S126" s="196">
        <f t="shared" si="32"/>
        <v>-224138.08441487103</v>
      </c>
      <c r="T126" s="196">
        <f t="shared" si="33"/>
        <v>0</v>
      </c>
      <c r="U126" s="214">
        <f t="shared" si="19"/>
        <v>0.60232095043189304</v>
      </c>
      <c r="V126" s="224"/>
      <c r="W126" s="196">
        <f t="shared" si="20"/>
        <v>-224138.08441487103</v>
      </c>
      <c r="X126" s="199">
        <f t="shared" si="21"/>
        <v>1.6631469322435573</v>
      </c>
      <c r="Y126" s="196">
        <f t="shared" si="22"/>
        <v>314677.84376409563</v>
      </c>
      <c r="Z126" s="196">
        <f t="shared" si="23"/>
        <v>90539.759349224594</v>
      </c>
      <c r="AA126" s="201">
        <f t="shared" si="24"/>
        <v>414580.25088502164</v>
      </c>
      <c r="AB126" s="200">
        <f t="shared" si="25"/>
        <v>0.41458025088502165</v>
      </c>
      <c r="AC126" s="217">
        <f t="shared" si="26"/>
        <v>190442.16647015061</v>
      </c>
      <c r="AD126" s="199">
        <f t="shared" si="27"/>
        <v>0.19044216647015061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29"/>
        <v>162712.86534653467</v>
      </c>
      <c r="Q127" s="196">
        <f t="shared" ref="Q127:Q137" si="124">Q126*K127/K126</f>
        <v>39471.355892464686</v>
      </c>
      <c r="R127" s="196">
        <f t="shared" ref="R127:R137" si="125">R126*(1+$S$5/2/12)</f>
        <v>207106.13762383824</v>
      </c>
      <c r="S127" s="196">
        <f t="shared" si="32"/>
        <v>-226738.65976659965</v>
      </c>
      <c r="T127" s="196">
        <f t="shared" si="33"/>
        <v>0</v>
      </c>
      <c r="U127" s="214">
        <f t="shared" si="19"/>
        <v>0.59042577451097067</v>
      </c>
      <c r="V127" s="224"/>
      <c r="W127" s="196">
        <f t="shared" si="20"/>
        <v>-226738.65976659965</v>
      </c>
      <c r="X127" s="199">
        <f t="shared" si="21"/>
        <v>1.6310363806113053</v>
      </c>
      <c r="Y127" s="196">
        <f t="shared" si="22"/>
        <v>312720.89786145894</v>
      </c>
      <c r="Z127" s="196">
        <f t="shared" si="23"/>
        <v>85982.238094859291</v>
      </c>
      <c r="AA127" s="201">
        <f t="shared" si="24"/>
        <v>409290.3588628376</v>
      </c>
      <c r="AB127" s="200">
        <f t="shared" si="25"/>
        <v>0.4092903588628376</v>
      </c>
      <c r="AC127" s="217">
        <f t="shared" si="26"/>
        <v>182551.69909623795</v>
      </c>
      <c r="AD127" s="199">
        <f t="shared" si="27"/>
        <v>0.18255169909623795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8" t="s">
        <v>217</v>
      </c>
      <c r="B128" s="219">
        <v>27.120000999999998</v>
      </c>
      <c r="C128" s="220">
        <v>31.459999</v>
      </c>
      <c r="D128" s="220">
        <v>25.629999000000002</v>
      </c>
      <c r="E128" s="220">
        <v>30.32</v>
      </c>
      <c r="F128" s="220">
        <v>26.494261000000002</v>
      </c>
      <c r="G128" s="220">
        <v>3805123800</v>
      </c>
      <c r="H128" s="225" t="s">
        <v>217</v>
      </c>
      <c r="I128" s="220">
        <v>0.68343799999999999</v>
      </c>
      <c r="J128" s="220">
        <v>0.90625</v>
      </c>
      <c r="K128" s="220">
        <v>0.60812500000000003</v>
      </c>
      <c r="L128" s="220">
        <v>0.84406300000000001</v>
      </c>
      <c r="M128" s="220">
        <v>0.82940000000000003</v>
      </c>
      <c r="N128" s="220">
        <v>25932819200</v>
      </c>
      <c r="O128" s="220"/>
      <c r="P128" s="196">
        <f t="shared" si="29"/>
        <v>152257.41980198023</v>
      </c>
      <c r="Q128" s="196">
        <f t="shared" si="124"/>
        <v>34413.646311261771</v>
      </c>
      <c r="R128" s="196">
        <f t="shared" si="125"/>
        <v>207537.60874388792</v>
      </c>
      <c r="S128" s="196">
        <f t="shared" si="32"/>
        <v>-229350.07084896046</v>
      </c>
      <c r="T128" s="196">
        <f t="shared" si="33"/>
        <v>0</v>
      </c>
      <c r="U128" s="214">
        <f t="shared" si="19"/>
        <v>0.56083167754902863</v>
      </c>
      <c r="V128" s="224"/>
      <c r="W128" s="196">
        <f t="shared" si="20"/>
        <v>-229350.07084896046</v>
      </c>
      <c r="X128" s="199">
        <f t="shared" si="21"/>
        <v>1.5687591776800138</v>
      </c>
      <c r="Y128" s="229">
        <f t="shared" si="22"/>
        <v>305816.29825551854</v>
      </c>
      <c r="Z128" s="217">
        <f t="shared" si="23"/>
        <v>76466.227406558086</v>
      </c>
      <c r="AA128" s="230">
        <f t="shared" si="24"/>
        <v>394208.67485712992</v>
      </c>
      <c r="AB128" s="231">
        <f t="shared" si="25"/>
        <v>0.3942086748571299</v>
      </c>
      <c r="AC128" s="217">
        <f t="shared" si="26"/>
        <v>164858.60400816947</v>
      </c>
      <c r="AD128" s="199">
        <f t="shared" si="27"/>
        <v>0.16485860400816946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29"/>
        <v>176970.30297029705</v>
      </c>
      <c r="Q129" s="196">
        <f t="shared" si="124"/>
        <v>45979.17801093556</v>
      </c>
      <c r="R129" s="196">
        <f t="shared" si="125"/>
        <v>207969.97876210438</v>
      </c>
      <c r="S129" s="196">
        <f t="shared" si="32"/>
        <v>-231972.36281083111</v>
      </c>
      <c r="T129" s="196">
        <f t="shared" si="33"/>
        <v>0</v>
      </c>
      <c r="U129" s="214">
        <f t="shared" si="19"/>
        <v>0.62408102700292678</v>
      </c>
      <c r="V129" s="224"/>
      <c r="W129" s="196">
        <f t="shared" si="20"/>
        <v>-231972.36281083111</v>
      </c>
      <c r="X129" s="199">
        <f t="shared" si="21"/>
        <v>1.6594230324166361</v>
      </c>
      <c r="Y129" s="196">
        <f t="shared" si="22"/>
        <v>323530.39169082814</v>
      </c>
      <c r="Z129" s="196">
        <f t="shared" si="23"/>
        <v>91558.028879997029</v>
      </c>
      <c r="AA129" s="201">
        <f t="shared" si="24"/>
        <v>430919.45974333701</v>
      </c>
      <c r="AB129" s="200">
        <f t="shared" si="25"/>
        <v>0.43091945974333701</v>
      </c>
      <c r="AC129" s="217">
        <f t="shared" si="26"/>
        <v>198947.0969325059</v>
      </c>
      <c r="AD129" s="199">
        <f t="shared" si="27"/>
        <v>0.1989470969325059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29"/>
        <v>195801.97425742578</v>
      </c>
      <c r="Q130" s="196">
        <f t="shared" si="124"/>
        <v>55740.911188641876</v>
      </c>
      <c r="R130" s="196">
        <f t="shared" si="125"/>
        <v>208403.24955119213</v>
      </c>
      <c r="S130" s="196">
        <f t="shared" si="32"/>
        <v>-234605.58098920956</v>
      </c>
      <c r="T130" s="196">
        <f t="shared" si="33"/>
        <v>0</v>
      </c>
      <c r="U130" s="214">
        <f t="shared" si="19"/>
        <v>0.66808648503273149</v>
      </c>
      <c r="V130" s="224"/>
      <c r="W130" s="196">
        <f t="shared" si="20"/>
        <v>-234605.58098920956</v>
      </c>
      <c r="X130" s="199">
        <f t="shared" si="21"/>
        <v>1.7229139311362287</v>
      </c>
      <c r="Y130" s="196">
        <f t="shared" si="22"/>
        <v>337128.50154934247</v>
      </c>
      <c r="Z130" s="196">
        <f t="shared" si="23"/>
        <v>102522.92056013292</v>
      </c>
      <c r="AA130" s="201">
        <f t="shared" si="24"/>
        <v>459946.13499725983</v>
      </c>
      <c r="AB130" s="200">
        <f t="shared" si="25"/>
        <v>0.45994613499725984</v>
      </c>
      <c r="AC130" s="217">
        <f t="shared" si="26"/>
        <v>225340.55400805027</v>
      </c>
      <c r="AD130" s="199">
        <f t="shared" si="27"/>
        <v>0.22534055400805028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29"/>
        <v>206554.45544554459</v>
      </c>
      <c r="Q131" s="196">
        <f t="shared" si="124"/>
        <v>61682.835731593557</v>
      </c>
      <c r="R131" s="196">
        <f t="shared" si="125"/>
        <v>208837.42298775713</v>
      </c>
      <c r="S131" s="196">
        <f t="shared" si="32"/>
        <v>-237249.77090999793</v>
      </c>
      <c r="T131" s="196">
        <f t="shared" si="33"/>
        <v>0</v>
      </c>
      <c r="U131" s="214">
        <f t="shared" si="19"/>
        <v>0.69154813095941758</v>
      </c>
      <c r="V131" s="224"/>
      <c r="W131" s="196">
        <f t="shared" si="20"/>
        <v>-237249.77090999793</v>
      </c>
      <c r="X131" s="199">
        <f t="shared" si="21"/>
        <v>1.7508631382024937</v>
      </c>
      <c r="Y131" s="196">
        <f t="shared" si="22"/>
        <v>345072.044880128</v>
      </c>
      <c r="Z131" s="196">
        <f t="shared" si="23"/>
        <v>107822.27397013007</v>
      </c>
      <c r="AA131" s="201">
        <f t="shared" si="24"/>
        <v>477074.7141648953</v>
      </c>
      <c r="AB131" s="200">
        <f t="shared" si="25"/>
        <v>0.47707471416489527</v>
      </c>
      <c r="AC131" s="217">
        <f t="shared" si="26"/>
        <v>239824.94325489737</v>
      </c>
      <c r="AD131" s="199">
        <f t="shared" si="27"/>
        <v>0.23982494325489737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29"/>
        <v>203762.3702970297</v>
      </c>
      <c r="Q132" s="196">
        <f t="shared" si="124"/>
        <v>59914.405808096039</v>
      </c>
      <c r="R132" s="196">
        <f t="shared" si="125"/>
        <v>209272.50095231499</v>
      </c>
      <c r="S132" s="196">
        <f t="shared" si="32"/>
        <v>-239904.97828878957</v>
      </c>
      <c r="T132" s="196">
        <f t="shared" si="33"/>
        <v>0</v>
      </c>
      <c r="U132" s="214">
        <f t="shared" si="19"/>
        <v>0.68419849148838197</v>
      </c>
      <c r="V132" s="224"/>
      <c r="W132" s="196">
        <f t="shared" si="20"/>
        <v>-239904.97828878957</v>
      </c>
      <c r="X132" s="199">
        <f t="shared" si="21"/>
        <v>1.7216602764789113</v>
      </c>
      <c r="Y132" s="196">
        <f t="shared" si="22"/>
        <v>343535.2601221432</v>
      </c>
      <c r="Z132" s="196">
        <f t="shared" si="23"/>
        <v>103630.28183335363</v>
      </c>
      <c r="AA132" s="201">
        <f t="shared" si="24"/>
        <v>472949.27705744072</v>
      </c>
      <c r="AB132" s="200">
        <f t="shared" si="25"/>
        <v>0.47294927705744072</v>
      </c>
      <c r="AC132" s="217">
        <f t="shared" si="26"/>
        <v>233044.29876865115</v>
      </c>
      <c r="AD132" s="199">
        <f t="shared" si="27"/>
        <v>0.23304429876865115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29"/>
        <v>228475.24158415842</v>
      </c>
      <c r="Q133" s="196">
        <f t="shared" si="124"/>
        <v>74857.666956528861</v>
      </c>
      <c r="R133" s="196">
        <f t="shared" si="125"/>
        <v>209708.485329299</v>
      </c>
      <c r="S133" s="196">
        <f t="shared" si="32"/>
        <v>-242571.24903165951</v>
      </c>
      <c r="T133" s="196">
        <f t="shared" si="33"/>
        <v>0</v>
      </c>
      <c r="U133" s="214">
        <f t="shared" si="19"/>
        <v>0.73715411663850317</v>
      </c>
      <c r="V133" s="224"/>
      <c r="W133" s="196">
        <f t="shared" si="20"/>
        <v>-242571.24903165951</v>
      </c>
      <c r="X133" s="199">
        <f t="shared" si="21"/>
        <v>1.8064124609271697</v>
      </c>
      <c r="Y133" s="196">
        <f t="shared" si="22"/>
        <v>361252.81502503797</v>
      </c>
      <c r="Z133" s="196">
        <f t="shared" si="23"/>
        <v>118681.56599337846</v>
      </c>
      <c r="AA133" s="201">
        <f t="shared" si="24"/>
        <v>513041.39386998629</v>
      </c>
      <c r="AB133" s="200">
        <f t="shared" si="25"/>
        <v>0.51304139386998626</v>
      </c>
      <c r="AC133" s="217">
        <f t="shared" si="26"/>
        <v>270470.14483832679</v>
      </c>
      <c r="AD133" s="199">
        <f t="shared" si="27"/>
        <v>0.27047014483832676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29"/>
        <v>231801.9801980198</v>
      </c>
      <c r="Q134" s="196">
        <f t="shared" si="124"/>
        <v>76962.070270612137</v>
      </c>
      <c r="R134" s="196">
        <f t="shared" si="125"/>
        <v>210145.37800706839</v>
      </c>
      <c r="S134" s="196">
        <f t="shared" si="32"/>
        <v>-245248.62923595807</v>
      </c>
      <c r="T134" s="196">
        <f t="shared" si="33"/>
        <v>0</v>
      </c>
      <c r="U134" s="214">
        <f t="shared" si="19"/>
        <v>0.74333997335973823</v>
      </c>
      <c r="V134" s="224"/>
      <c r="W134" s="196">
        <f t="shared" si="20"/>
        <v>-245248.62923595807</v>
      </c>
      <c r="X134" s="199">
        <f t="shared" si="21"/>
        <v>1.8020380361836101</v>
      </c>
      <c r="Y134" s="196">
        <f t="shared" si="22"/>
        <v>364000.94902539952</v>
      </c>
      <c r="Z134" s="196">
        <f t="shared" si="23"/>
        <v>118752.31978944145</v>
      </c>
      <c r="AA134" s="201">
        <f t="shared" si="24"/>
        <v>518909.42847570032</v>
      </c>
      <c r="AB134" s="200">
        <f t="shared" si="25"/>
        <v>0.51890942847570032</v>
      </c>
      <c r="AC134" s="217">
        <f t="shared" si="26"/>
        <v>273660.79923974222</v>
      </c>
      <c r="AD134" s="199">
        <f t="shared" si="27"/>
        <v>0.27366079923974224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29"/>
        <v>241900.99603960395</v>
      </c>
      <c r="Q135" s="196">
        <f t="shared" si="124"/>
        <v>83664.4479755465</v>
      </c>
      <c r="R135" s="196">
        <f t="shared" si="125"/>
        <v>210583.18087791646</v>
      </c>
      <c r="S135" s="196">
        <f t="shared" si="32"/>
        <v>-247937.1651911079</v>
      </c>
      <c r="T135" s="196">
        <f t="shared" si="33"/>
        <v>0</v>
      </c>
      <c r="U135" s="214">
        <f t="shared" si="19"/>
        <v>0.76327695901918335</v>
      </c>
      <c r="V135" s="224"/>
      <c r="W135" s="196">
        <f t="shared" si="20"/>
        <v>-247937.1651911079</v>
      </c>
      <c r="X135" s="199">
        <f t="shared" si="21"/>
        <v>1.8249953635178067</v>
      </c>
      <c r="Y135" s="196">
        <f t="shared" si="22"/>
        <v>371490.55087052257</v>
      </c>
      <c r="Z135" s="196">
        <f t="shared" si="23"/>
        <v>123553.38567941467</v>
      </c>
      <c r="AA135" s="201">
        <f t="shared" si="24"/>
        <v>536148.62489306694</v>
      </c>
      <c r="AB135" s="200">
        <f t="shared" si="25"/>
        <v>0.53614862489306692</v>
      </c>
      <c r="AC135" s="217">
        <f t="shared" si="26"/>
        <v>288211.45970195904</v>
      </c>
      <c r="AD135" s="199">
        <f t="shared" si="27"/>
        <v>0.28821145970195905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29"/>
        <v>241425.73663366339</v>
      </c>
      <c r="Q136" s="196">
        <f t="shared" si="124"/>
        <v>83063.181801557352</v>
      </c>
      <c r="R136" s="196">
        <f t="shared" si="125"/>
        <v>211021.89583807881</v>
      </c>
      <c r="S136" s="196">
        <f t="shared" si="32"/>
        <v>-250636.90337940416</v>
      </c>
      <c r="T136" s="196">
        <f t="shared" si="33"/>
        <v>0</v>
      </c>
      <c r="U136" s="214">
        <f t="shared" si="19"/>
        <v>0.76105297852824061</v>
      </c>
      <c r="V136" s="224"/>
      <c r="W136" s="196">
        <f t="shared" si="20"/>
        <v>-250636.90337940416</v>
      </c>
      <c r="X136" s="199">
        <f t="shared" si="21"/>
        <v>1.8051915993665346</v>
      </c>
      <c r="Y136" s="196">
        <f t="shared" si="22"/>
        <v>371579.03564811999</v>
      </c>
      <c r="Z136" s="196">
        <f t="shared" si="23"/>
        <v>120942.13226871582</v>
      </c>
      <c r="AA136" s="201">
        <f t="shared" si="24"/>
        <v>535510.81427329953</v>
      </c>
      <c r="AB136" s="200">
        <f t="shared" si="25"/>
        <v>0.5355108142732995</v>
      </c>
      <c r="AC136" s="217">
        <f t="shared" si="26"/>
        <v>284873.91089389537</v>
      </c>
      <c r="AD136" s="199">
        <f t="shared" si="27"/>
        <v>0.28487391089389535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21" t="s">
        <v>226</v>
      </c>
      <c r="B137" s="222">
        <v>43.889999000000003</v>
      </c>
      <c r="C137" s="223">
        <v>46.299999</v>
      </c>
      <c r="D137" s="223">
        <v>43.32</v>
      </c>
      <c r="E137" s="223">
        <v>45.75</v>
      </c>
      <c r="F137" s="223">
        <v>40.13147</v>
      </c>
      <c r="G137" s="223">
        <v>1524036700</v>
      </c>
      <c r="H137" s="226" t="s">
        <v>226</v>
      </c>
      <c r="I137" s="223">
        <v>1.7053130000000001</v>
      </c>
      <c r="J137" s="223">
        <v>1.900625</v>
      </c>
      <c r="K137" s="223">
        <v>1.657813</v>
      </c>
      <c r="L137" s="223">
        <v>1.8587499999999999</v>
      </c>
      <c r="M137" s="223">
        <v>1.82646</v>
      </c>
      <c r="N137" s="223">
        <v>4159523200</v>
      </c>
      <c r="O137" s="223"/>
      <c r="P137" s="196">
        <f t="shared" si="29"/>
        <v>257346.53465346535</v>
      </c>
      <c r="Q137" s="196">
        <f t="shared" si="124"/>
        <v>93815.235736422284</v>
      </c>
      <c r="R137" s="196">
        <f t="shared" si="125"/>
        <v>211461.52478774151</v>
      </c>
      <c r="S137" s="196">
        <f t="shared" si="32"/>
        <v>-253347.89047681834</v>
      </c>
      <c r="T137" s="196">
        <f t="shared" si="33"/>
        <v>0</v>
      </c>
      <c r="U137" s="214">
        <f t="shared" si="19"/>
        <v>0.79089687529881536</v>
      </c>
      <c r="V137" s="199">
        <f>(E137-B126)/B126</f>
        <v>0.53781512605042014</v>
      </c>
      <c r="W137" s="196">
        <f t="shared" si="20"/>
        <v>-253347.89047681834</v>
      </c>
      <c r="X137" s="199">
        <f t="shared" si="21"/>
        <v>1.8504517979560733</v>
      </c>
      <c r="Y137" s="196">
        <f t="shared" si="22"/>
        <v>383145.6380536576</v>
      </c>
      <c r="Z137" s="196">
        <f t="shared" si="23"/>
        <v>129797.74757683926</v>
      </c>
      <c r="AA137" s="201">
        <f t="shared" si="24"/>
        <v>562623.2951776291</v>
      </c>
      <c r="AB137" s="200">
        <f t="shared" si="25"/>
        <v>0.5626232951776291</v>
      </c>
      <c r="AC137" s="217">
        <f t="shared" si="26"/>
        <v>309275.40470081079</v>
      </c>
      <c r="AD137" s="199">
        <f t="shared" si="27"/>
        <v>0.30927540470081077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29"/>
        <v>253247.5306930693</v>
      </c>
      <c r="Q138" s="196">
        <f>(Q126+(Q137-Q126)*(1-$Q$3))*K138/K137</f>
        <v>65624.654929666533</v>
      </c>
      <c r="R138" s="196">
        <f>R137*(1+($S$5/2/12))+(Q137-Q126)*($Q$3)</f>
        <v>237906.84580351977</v>
      </c>
      <c r="S138" s="196">
        <f t="shared" si="32"/>
        <v>-256070.17335380506</v>
      </c>
      <c r="T138" s="196">
        <f t="shared" si="33"/>
        <v>0</v>
      </c>
      <c r="U138" s="214">
        <f t="shared" si="19"/>
        <v>0.69057349298422399</v>
      </c>
      <c r="V138" s="224"/>
      <c r="W138" s="196">
        <f t="shared" si="20"/>
        <v>-256070.17335380506</v>
      </c>
      <c r="X138" s="199">
        <f t="shared" si="21"/>
        <v>1.9180460186512025</v>
      </c>
      <c r="Y138" s="196">
        <f t="shared" si="22"/>
        <v>405663.84345652745</v>
      </c>
      <c r="Z138" s="196">
        <f t="shared" si="23"/>
        <v>149593.67010272239</v>
      </c>
      <c r="AA138" s="201">
        <f t="shared" si="24"/>
        <v>556779.03142625559</v>
      </c>
      <c r="AB138" s="200">
        <f t="shared" si="25"/>
        <v>0.55677903142625562</v>
      </c>
      <c r="AC138" s="217">
        <f t="shared" si="26"/>
        <v>300708.8580724505</v>
      </c>
      <c r="AD138" s="199">
        <f t="shared" si="27"/>
        <v>0.30070885807245051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29"/>
        <v>250217.81584158415</v>
      </c>
      <c r="Q139" s="196">
        <f t="shared" ref="Q139:Q149" si="126">Q138*K139/K138</f>
        <v>63975.750471840445</v>
      </c>
      <c r="R139" s="196">
        <f t="shared" ref="R139:R149" si="127">R138*(1+$S$5/2/12)</f>
        <v>238402.48506561047</v>
      </c>
      <c r="S139" s="196">
        <f t="shared" si="32"/>
        <v>-258803.79907611257</v>
      </c>
      <c r="T139" s="196">
        <f t="shared" si="33"/>
        <v>0</v>
      </c>
      <c r="U139" s="214">
        <f t="shared" si="19"/>
        <v>0.68435037825826273</v>
      </c>
      <c r="V139" s="224"/>
      <c r="W139" s="196">
        <f t="shared" si="20"/>
        <v>-258803.79907611257</v>
      </c>
      <c r="X139" s="199">
        <f t="shared" si="21"/>
        <v>1.8879950860516328</v>
      </c>
      <c r="Y139" s="196">
        <f t="shared" si="22"/>
        <v>404018.85675209493</v>
      </c>
      <c r="Z139" s="196">
        <f t="shared" si="23"/>
        <v>145215.05767598236</v>
      </c>
      <c r="AA139" s="201">
        <f t="shared" si="24"/>
        <v>552596.05137903511</v>
      </c>
      <c r="AB139" s="200">
        <f t="shared" si="25"/>
        <v>0.55259605137903511</v>
      </c>
      <c r="AC139" s="217">
        <f t="shared" si="26"/>
        <v>293792.25230292254</v>
      </c>
      <c r="AD139" s="199">
        <f t="shared" si="27"/>
        <v>0.29379225230292255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29"/>
        <v>267029.70891089109</v>
      </c>
      <c r="Q140" s="196">
        <f t="shared" si="126"/>
        <v>72731.649113712992</v>
      </c>
      <c r="R140" s="196">
        <f t="shared" si="127"/>
        <v>238899.15690949719</v>
      </c>
      <c r="S140" s="196">
        <f t="shared" si="32"/>
        <v>-261548.81490559634</v>
      </c>
      <c r="T140" s="196">
        <f t="shared" si="33"/>
        <v>0</v>
      </c>
      <c r="U140" s="214">
        <f t="shared" si="19"/>
        <v>0.71284111580568521</v>
      </c>
      <c r="V140" s="224"/>
      <c r="W140" s="196">
        <f t="shared" si="20"/>
        <v>-261548.81490559634</v>
      </c>
      <c r="X140" s="199">
        <f t="shared" si="21"/>
        <v>1.9343573244749692</v>
      </c>
      <c r="Y140" s="196">
        <f t="shared" si="22"/>
        <v>416263.98687074106</v>
      </c>
      <c r="Z140" s="196">
        <f t="shared" si="23"/>
        <v>154715.17196514472</v>
      </c>
      <c r="AA140" s="201">
        <f t="shared" si="24"/>
        <v>578660.51493410126</v>
      </c>
      <c r="AB140" s="200">
        <f t="shared" si="25"/>
        <v>0.57866051493410131</v>
      </c>
      <c r="AC140" s="217">
        <f t="shared" si="26"/>
        <v>317111.70002850494</v>
      </c>
      <c r="AD140" s="199">
        <f t="shared" si="27"/>
        <v>0.31711170002850492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29"/>
        <v>283900.99603960395</v>
      </c>
      <c r="Q141" s="196">
        <f t="shared" si="126"/>
        <v>82254.530477571476</v>
      </c>
      <c r="R141" s="196">
        <f t="shared" si="127"/>
        <v>239396.86348639202</v>
      </c>
      <c r="S141" s="196">
        <f t="shared" si="32"/>
        <v>-264305.26830103633</v>
      </c>
      <c r="T141" s="196">
        <f t="shared" si="33"/>
        <v>0</v>
      </c>
      <c r="U141" s="214">
        <f t="shared" si="19"/>
        <v>0.74049754306494475</v>
      </c>
      <c r="V141" s="224"/>
      <c r="W141" s="196">
        <f t="shared" si="20"/>
        <v>-264305.26830103633</v>
      </c>
      <c r="X141" s="199">
        <f t="shared" si="21"/>
        <v>1.9798994658327216</v>
      </c>
      <c r="Y141" s="196">
        <f t="shared" si="22"/>
        <v>428551.68617465906</v>
      </c>
      <c r="Z141" s="196">
        <f t="shared" si="23"/>
        <v>164246.41787362273</v>
      </c>
      <c r="AA141" s="201">
        <f t="shared" si="24"/>
        <v>605552.39000356745</v>
      </c>
      <c r="AB141" s="200">
        <f t="shared" si="25"/>
        <v>0.60555239000356742</v>
      </c>
      <c r="AC141" s="217">
        <f t="shared" si="26"/>
        <v>341247.12170253112</v>
      </c>
      <c r="AD141" s="199">
        <f t="shared" si="27"/>
        <v>0.34124712170253113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29"/>
        <v>253306.92475247526</v>
      </c>
      <c r="Q142" s="196">
        <f t="shared" si="126"/>
        <v>61534.298564747689</v>
      </c>
      <c r="R142" s="196">
        <f t="shared" si="127"/>
        <v>239895.60695198868</v>
      </c>
      <c r="S142" s="196">
        <f t="shared" si="32"/>
        <v>-267073.20691895735</v>
      </c>
      <c r="T142" s="196">
        <f t="shared" si="33"/>
        <v>0</v>
      </c>
      <c r="U142" s="214">
        <f t="shared" si="19"/>
        <v>0.67847581293514803</v>
      </c>
      <c r="V142" s="224"/>
      <c r="W142" s="196">
        <f t="shared" si="20"/>
        <v>-267073.20691895735</v>
      </c>
      <c r="X142" s="199">
        <f t="shared" si="21"/>
        <v>1.8466941607292151</v>
      </c>
      <c r="Y142" s="196">
        <f t="shared" si="22"/>
        <v>407614.6300006418</v>
      </c>
      <c r="Z142" s="196">
        <f t="shared" si="23"/>
        <v>140541.42308168445</v>
      </c>
      <c r="AA142" s="201">
        <f t="shared" si="24"/>
        <v>554736.83026921167</v>
      </c>
      <c r="AB142" s="200">
        <f t="shared" si="25"/>
        <v>0.55473683026921172</v>
      </c>
      <c r="AC142" s="217">
        <f t="shared" si="26"/>
        <v>287663.62335025432</v>
      </c>
      <c r="AD142" s="199">
        <f t="shared" si="27"/>
        <v>0.2876636233502543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29"/>
        <v>253306.92475247526</v>
      </c>
      <c r="Q143" s="196">
        <f t="shared" si="126"/>
        <v>64359.221381051575</v>
      </c>
      <c r="R143" s="196">
        <f t="shared" si="127"/>
        <v>240395.38946647203</v>
      </c>
      <c r="S143" s="196">
        <f t="shared" si="32"/>
        <v>-269852.67861445301</v>
      </c>
      <c r="T143" s="196">
        <f t="shared" si="33"/>
        <v>0</v>
      </c>
      <c r="U143" s="214">
        <f t="shared" si="19"/>
        <v>0.68455778286859437</v>
      </c>
      <c r="V143" s="224"/>
      <c r="W143" s="196">
        <f t="shared" si="20"/>
        <v>-269852.67861445301</v>
      </c>
      <c r="X143" s="199">
        <f t="shared" si="21"/>
        <v>1.8295253423232285</v>
      </c>
      <c r="Y143" s="196">
        <f t="shared" si="22"/>
        <v>408094.42121454584</v>
      </c>
      <c r="Z143" s="196">
        <f t="shared" si="23"/>
        <v>138241.74260009284</v>
      </c>
      <c r="AA143" s="201">
        <f t="shared" si="24"/>
        <v>558061.5355999989</v>
      </c>
      <c r="AB143" s="200">
        <f t="shared" si="25"/>
        <v>0.55806153559999894</v>
      </c>
      <c r="AC143" s="217">
        <f t="shared" si="26"/>
        <v>288208.85698554589</v>
      </c>
      <c r="AD143" s="199">
        <f t="shared" si="27"/>
        <v>0.28820885698554588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29"/>
        <v>248138.61386138614</v>
      </c>
      <c r="Q144" s="196">
        <f t="shared" si="126"/>
        <v>61789.945837555118</v>
      </c>
      <c r="R144" s="196">
        <f t="shared" si="127"/>
        <v>240896.2131945272</v>
      </c>
      <c r="S144" s="196">
        <f t="shared" si="32"/>
        <v>-272643.73144201323</v>
      </c>
      <c r="T144" s="196">
        <f t="shared" si="33"/>
        <v>0</v>
      </c>
      <c r="U144" s="214">
        <f t="shared" si="19"/>
        <v>0.67483984713299772</v>
      </c>
      <c r="V144" s="224"/>
      <c r="W144" s="196">
        <f t="shared" si="20"/>
        <v>-272643.73144201323</v>
      </c>
      <c r="X144" s="199">
        <f t="shared" si="21"/>
        <v>1.79367713488004</v>
      </c>
      <c r="Y144" s="196">
        <f t="shared" si="22"/>
        <v>404957.39436971641</v>
      </c>
      <c r="Z144" s="196">
        <f t="shared" si="23"/>
        <v>132313.66292770318</v>
      </c>
      <c r="AA144" s="201">
        <f t="shared" si="24"/>
        <v>550824.77289346838</v>
      </c>
      <c r="AB144" s="200">
        <f t="shared" si="25"/>
        <v>0.55082477289346843</v>
      </c>
      <c r="AC144" s="217">
        <f t="shared" si="26"/>
        <v>278181.04145145515</v>
      </c>
      <c r="AD144" s="199">
        <f t="shared" si="27"/>
        <v>0.27818104145145517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29"/>
        <v>255267.33267326732</v>
      </c>
      <c r="Q145" s="196">
        <f t="shared" si="126"/>
        <v>64896.080653947174</v>
      </c>
      <c r="R145" s="196">
        <f t="shared" si="127"/>
        <v>241398.08030534914</v>
      </c>
      <c r="S145" s="196">
        <f t="shared" si="32"/>
        <v>-275446.41365635494</v>
      </c>
      <c r="T145" s="196">
        <f t="shared" si="33"/>
        <v>0</v>
      </c>
      <c r="U145" s="214">
        <f t="shared" si="19"/>
        <v>0.68569426206617845</v>
      </c>
      <c r="V145" s="224"/>
      <c r="W145" s="196">
        <f t="shared" si="20"/>
        <v>-275446.41365635494</v>
      </c>
      <c r="X145" s="199">
        <f t="shared" si="21"/>
        <v>1.8031289875433005</v>
      </c>
      <c r="Y145" s="196">
        <f t="shared" si="22"/>
        <v>410429.28996442229</v>
      </c>
      <c r="Z145" s="196">
        <f t="shared" si="23"/>
        <v>134982.87630806735</v>
      </c>
      <c r="AA145" s="201">
        <f t="shared" si="24"/>
        <v>561561.49363256362</v>
      </c>
      <c r="AB145" s="200">
        <f t="shared" si="25"/>
        <v>0.56156149363256358</v>
      </c>
      <c r="AC145" s="217">
        <f t="shared" si="26"/>
        <v>286115.07997620868</v>
      </c>
      <c r="AD145" s="199">
        <f t="shared" si="27"/>
        <v>0.28611507997620866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29"/>
        <v>261801.98019801977</v>
      </c>
      <c r="Q146" s="196">
        <f t="shared" si="126"/>
        <v>68245.059927724476</v>
      </c>
      <c r="R146" s="196">
        <f t="shared" si="127"/>
        <v>241900.99297265196</v>
      </c>
      <c r="S146" s="196">
        <f t="shared" si="32"/>
        <v>-278260.77371325641</v>
      </c>
      <c r="T146" s="196">
        <f t="shared" si="33"/>
        <v>0</v>
      </c>
      <c r="U146" s="214">
        <f t="shared" si="19"/>
        <v>0.69637812704034219</v>
      </c>
      <c r="V146" s="224"/>
      <c r="W146" s="196">
        <f t="shared" si="20"/>
        <v>-278260.77371325641</v>
      </c>
      <c r="X146" s="199">
        <f t="shared" si="21"/>
        <v>1.8101831833822548</v>
      </c>
      <c r="Y146" s="196">
        <f t="shared" si="22"/>
        <v>415486.33939235972</v>
      </c>
      <c r="Z146" s="196">
        <f t="shared" si="23"/>
        <v>137225.56567910331</v>
      </c>
      <c r="AA146" s="201">
        <f t="shared" si="24"/>
        <v>571948.03309839615</v>
      </c>
      <c r="AB146" s="200">
        <f t="shared" si="25"/>
        <v>0.57194803309839615</v>
      </c>
      <c r="AC146" s="217">
        <f t="shared" si="26"/>
        <v>293687.25938513974</v>
      </c>
      <c r="AD146" s="199">
        <f t="shared" si="27"/>
        <v>0.29368725938513973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29"/>
        <v>286336.63960396033</v>
      </c>
      <c r="Q147" s="196">
        <f t="shared" si="126"/>
        <v>81755.997843815174</v>
      </c>
      <c r="R147" s="196">
        <f t="shared" si="127"/>
        <v>242404.95337467836</v>
      </c>
      <c r="S147" s="196">
        <f t="shared" si="32"/>
        <v>-281086.860270395</v>
      </c>
      <c r="T147" s="196">
        <f t="shared" si="33"/>
        <v>0</v>
      </c>
      <c r="U147" s="214">
        <f t="shared" si="19"/>
        <v>0.73685570926751875</v>
      </c>
      <c r="V147" s="224"/>
      <c r="W147" s="196">
        <f t="shared" si="20"/>
        <v>-281086.860270395</v>
      </c>
      <c r="X147" s="199">
        <f t="shared" si="21"/>
        <v>1.8810612223922853</v>
      </c>
      <c r="Y147" s="196">
        <f t="shared" si="22"/>
        <v>433144.40296246344</v>
      </c>
      <c r="Z147" s="196">
        <f t="shared" si="23"/>
        <v>152057.54269206844</v>
      </c>
      <c r="AA147" s="201">
        <f t="shared" si="24"/>
        <v>610497.59082245384</v>
      </c>
      <c r="AB147" s="200">
        <f t="shared" si="25"/>
        <v>0.61049759082245381</v>
      </c>
      <c r="AC147" s="217">
        <f t="shared" si="26"/>
        <v>329410.73055205884</v>
      </c>
      <c r="AD147" s="199">
        <f t="shared" si="27"/>
        <v>0.32941073055205883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29"/>
        <v>302079.19603960391</v>
      </c>
      <c r="Q148" s="196">
        <f t="shared" si="126"/>
        <v>91994.691571534451</v>
      </c>
      <c r="R148" s="196">
        <f t="shared" si="127"/>
        <v>242909.96369420897</v>
      </c>
      <c r="S148" s="196">
        <f t="shared" si="32"/>
        <v>-283924.72218818835</v>
      </c>
      <c r="T148" s="196">
        <f t="shared" si="33"/>
        <v>0</v>
      </c>
      <c r="U148" s="214">
        <f t="shared" si="19"/>
        <v>0.76307833893526589</v>
      </c>
      <c r="V148" s="224"/>
      <c r="W148" s="196">
        <f t="shared" si="20"/>
        <v>-283924.72218818835</v>
      </c>
      <c r="X148" s="199">
        <f t="shared" si="21"/>
        <v>1.9194846983863147</v>
      </c>
      <c r="Y148" s="196">
        <f t="shared" si="22"/>
        <v>444649.00237416336</v>
      </c>
      <c r="Z148" s="196">
        <f t="shared" si="23"/>
        <v>160724.28018597502</v>
      </c>
      <c r="AA148" s="201">
        <f t="shared" si="24"/>
        <v>636983.85130534729</v>
      </c>
      <c r="AB148" s="200">
        <f t="shared" si="25"/>
        <v>0.63698385130534729</v>
      </c>
      <c r="AC148" s="217">
        <f t="shared" si="26"/>
        <v>353059.12911715894</v>
      </c>
      <c r="AD148" s="199">
        <f t="shared" si="27"/>
        <v>0.35305912911715892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21" t="s">
        <v>238</v>
      </c>
      <c r="B149" s="222">
        <v>52.860000999999997</v>
      </c>
      <c r="C149" s="223">
        <v>54.959999000000003</v>
      </c>
      <c r="D149" s="223">
        <v>52.84</v>
      </c>
      <c r="E149" s="223">
        <v>54.459999000000003</v>
      </c>
      <c r="F149" s="223">
        <v>48.200367</v>
      </c>
      <c r="G149" s="223">
        <v>1006766900</v>
      </c>
      <c r="H149" s="226" t="s">
        <v>238</v>
      </c>
      <c r="I149" s="223">
        <v>2.3915630000000001</v>
      </c>
      <c r="J149" s="223">
        <v>2.5915629999999998</v>
      </c>
      <c r="K149" s="223">
        <v>2.3884379999999998</v>
      </c>
      <c r="L149" s="223">
        <v>2.5446879999999998</v>
      </c>
      <c r="M149" s="223">
        <v>2.5004819999999999</v>
      </c>
      <c r="N149" s="223">
        <v>2348400000</v>
      </c>
      <c r="O149" s="223"/>
      <c r="P149" s="196">
        <f t="shared" si="29"/>
        <v>313900.99009900988</v>
      </c>
      <c r="Q149" s="196">
        <f t="shared" si="126"/>
        <v>97695.625755140063</v>
      </c>
      <c r="R149" s="196">
        <f t="shared" si="127"/>
        <v>243416.02611857193</v>
      </c>
      <c r="S149" s="196">
        <f t="shared" si="32"/>
        <v>-286774.40853063914</v>
      </c>
      <c r="T149" s="196">
        <f t="shared" si="33"/>
        <v>0</v>
      </c>
      <c r="U149" s="214">
        <f t="shared" si="19"/>
        <v>0.77753040013920782</v>
      </c>
      <c r="V149" s="199">
        <f>(E149-B138)/B138</f>
        <v>0.17548017804963623</v>
      </c>
      <c r="W149" s="196">
        <f t="shared" si="20"/>
        <v>-286774.40853063914</v>
      </c>
      <c r="X149" s="199">
        <f t="shared" si="21"/>
        <v>1.943398712155439</v>
      </c>
      <c r="Y149" s="196">
        <f t="shared" si="22"/>
        <v>453410.07814313594</v>
      </c>
      <c r="Z149" s="196">
        <f t="shared" si="23"/>
        <v>166635.6696124968</v>
      </c>
      <c r="AA149" s="201">
        <f t="shared" si="24"/>
        <v>655012.64197272179</v>
      </c>
      <c r="AB149" s="200">
        <f t="shared" si="25"/>
        <v>0.6550126419727218</v>
      </c>
      <c r="AC149" s="217">
        <f t="shared" si="26"/>
        <v>368238.23344208265</v>
      </c>
      <c r="AD149" s="199">
        <f t="shared" si="27"/>
        <v>0.36823823344208267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29"/>
        <v>326257.41386138607</v>
      </c>
      <c r="Q150" s="196">
        <f>(Q138+(Q149-Q138)*(1-$Q$3))*K150/K149</f>
        <v>88433.988064361605</v>
      </c>
      <c r="R150" s="196">
        <f>R149*(1+($S$5/2/12))+(Q149-Q138)*($Q$3)</f>
        <v>259958.62825238908</v>
      </c>
      <c r="S150" s="196">
        <f t="shared" si="32"/>
        <v>-289635.96856618347</v>
      </c>
      <c r="T150" s="196">
        <f t="shared" si="33"/>
        <v>0</v>
      </c>
      <c r="U150" s="214">
        <f t="shared" si="19"/>
        <v>0.74575760391986112</v>
      </c>
      <c r="V150" s="224"/>
      <c r="W150" s="196">
        <f t="shared" si="20"/>
        <v>-289635.96856618347</v>
      </c>
      <c r="X150" s="199">
        <f t="shared" si="21"/>
        <v>2.0239752853065327</v>
      </c>
      <c r="Y150" s="196">
        <f t="shared" si="22"/>
        <v>477940.47282526374</v>
      </c>
      <c r="Z150" s="196">
        <f t="shared" si="23"/>
        <v>188304.50425908028</v>
      </c>
      <c r="AA150" s="201">
        <f t="shared" si="24"/>
        <v>674650.03017813677</v>
      </c>
      <c r="AB150" s="200">
        <f t="shared" si="25"/>
        <v>0.67465003017813674</v>
      </c>
      <c r="AC150" s="217">
        <f t="shared" si="26"/>
        <v>385014.06161195331</v>
      </c>
      <c r="AD150" s="199">
        <f t="shared" si="27"/>
        <v>0.38501406161195328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29"/>
        <v>333445.55049504945</v>
      </c>
      <c r="Q151" s="196">
        <f t="shared" ref="Q151:Q161" si="128">Q150*K151/K150</f>
        <v>91927.737854462568</v>
      </c>
      <c r="R151" s="196">
        <f t="shared" ref="R151:R161" si="129">R150*(1+$S$5/2/12)</f>
        <v>260500.20872791493</v>
      </c>
      <c r="S151" s="196">
        <f t="shared" si="32"/>
        <v>-292509.45176854258</v>
      </c>
      <c r="T151" s="196">
        <f t="shared" si="33"/>
        <v>0</v>
      </c>
      <c r="U151" s="214">
        <f t="shared" si="19"/>
        <v>0.75422221212547813</v>
      </c>
      <c r="V151" s="224"/>
      <c r="W151" s="196">
        <f t="shared" si="20"/>
        <v>-292509.45176854258</v>
      </c>
      <c r="X151" s="199">
        <f t="shared" si="21"/>
        <v>2.0305181785816031</v>
      </c>
      <c r="Y151" s="196">
        <f t="shared" si="22"/>
        <v>483492.08572533296</v>
      </c>
      <c r="Z151" s="196">
        <f t="shared" si="23"/>
        <v>190982.63395679038</v>
      </c>
      <c r="AA151" s="201">
        <f t="shared" si="24"/>
        <v>685873.49707742699</v>
      </c>
      <c r="AB151" s="200">
        <f t="shared" si="25"/>
        <v>0.68587349707742695</v>
      </c>
      <c r="AC151" s="217">
        <f t="shared" si="26"/>
        <v>393364.04530888441</v>
      </c>
      <c r="AD151" s="199">
        <f t="shared" si="27"/>
        <v>0.39336404530888441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29"/>
        <v>319425.74257425743</v>
      </c>
      <c r="Q152" s="196">
        <f t="shared" si="128"/>
        <v>84128.197102049991</v>
      </c>
      <c r="R152" s="196">
        <f t="shared" si="129"/>
        <v>261042.91749609812</v>
      </c>
      <c r="S152" s="196">
        <f t="shared" si="32"/>
        <v>-295394.90781757818</v>
      </c>
      <c r="T152" s="196">
        <f t="shared" si="33"/>
        <v>0</v>
      </c>
      <c r="U152" s="214">
        <f t="shared" si="19"/>
        <v>0.73380144897652744</v>
      </c>
      <c r="V152" s="224"/>
      <c r="W152" s="196">
        <f t="shared" si="20"/>
        <v>-295394.90781757818</v>
      </c>
      <c r="X152" s="199">
        <f t="shared" si="21"/>
        <v>1.9650598053938875</v>
      </c>
      <c r="Y152" s="196">
        <f t="shared" si="22"/>
        <v>474199.22059823433</v>
      </c>
      <c r="Z152" s="196">
        <f t="shared" si="23"/>
        <v>178804.31278065615</v>
      </c>
      <c r="AA152" s="201">
        <f t="shared" si="24"/>
        <v>664596.85717240558</v>
      </c>
      <c r="AB152" s="200">
        <f t="shared" si="25"/>
        <v>0.66459685717240558</v>
      </c>
      <c r="AC152" s="217">
        <f t="shared" si="26"/>
        <v>369201.9493548274</v>
      </c>
      <c r="AD152" s="199">
        <f t="shared" si="27"/>
        <v>0.36920194935482742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29"/>
        <v>328633.66336633661</v>
      </c>
      <c r="Q153" s="196">
        <f t="shared" si="128"/>
        <v>89096.414813196636</v>
      </c>
      <c r="R153" s="196">
        <f t="shared" si="129"/>
        <v>261586.75690754835</v>
      </c>
      <c r="S153" s="196">
        <f t="shared" si="32"/>
        <v>-298292.38660015143</v>
      </c>
      <c r="T153" s="196">
        <f t="shared" si="33"/>
        <v>0</v>
      </c>
      <c r="U153" s="214">
        <f t="shared" si="19"/>
        <v>0.74608263304376932</v>
      </c>
      <c r="V153" s="224"/>
      <c r="W153" s="196">
        <f t="shared" si="20"/>
        <v>-298292.38660015143</v>
      </c>
      <c r="X153" s="199">
        <f t="shared" si="21"/>
        <v>1.9786640450366269</v>
      </c>
      <c r="Y153" s="196">
        <f t="shared" si="22"/>
        <v>481166.850987682</v>
      </c>
      <c r="Z153" s="196">
        <f t="shared" si="23"/>
        <v>182874.46438753058</v>
      </c>
      <c r="AA153" s="201">
        <f t="shared" si="24"/>
        <v>679316.83508708165</v>
      </c>
      <c r="AB153" s="200">
        <f t="shared" si="25"/>
        <v>0.67931683508708163</v>
      </c>
      <c r="AC153" s="217">
        <f t="shared" si="26"/>
        <v>381024.44848693023</v>
      </c>
      <c r="AD153" s="199">
        <f t="shared" si="27"/>
        <v>0.38102444848693023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29"/>
        <v>335465.35247524752</v>
      </c>
      <c r="Q154" s="196">
        <f t="shared" si="128"/>
        <v>92600.866000581998</v>
      </c>
      <c r="R154" s="196">
        <f t="shared" si="129"/>
        <v>262131.72931777244</v>
      </c>
      <c r="S154" s="196">
        <f t="shared" si="32"/>
        <v>-301201.93821098539</v>
      </c>
      <c r="T154" s="196">
        <f t="shared" si="33"/>
        <v>0</v>
      </c>
      <c r="U154" s="214">
        <f t="shared" si="19"/>
        <v>0.75437356216554952</v>
      </c>
      <c r="V154" s="224"/>
      <c r="W154" s="196">
        <f t="shared" si="20"/>
        <v>-301201.93821098539</v>
      </c>
      <c r="X154" s="199">
        <f t="shared" si="21"/>
        <v>1.9840412891845878</v>
      </c>
      <c r="Y154" s="196">
        <f t="shared" si="22"/>
        <v>486472.20687773474</v>
      </c>
      <c r="Z154" s="196">
        <f t="shared" si="23"/>
        <v>185270.26866674935</v>
      </c>
      <c r="AA154" s="201">
        <f t="shared" si="24"/>
        <v>690197.94779360201</v>
      </c>
      <c r="AB154" s="200">
        <f t="shared" si="25"/>
        <v>0.690197947793602</v>
      </c>
      <c r="AC154" s="217">
        <f t="shared" si="26"/>
        <v>388996.00958261662</v>
      </c>
      <c r="AD154" s="199">
        <f t="shared" si="27"/>
        <v>0.3889960095826166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29"/>
        <v>318534.64752475248</v>
      </c>
      <c r="Q155" s="196">
        <f t="shared" si="128"/>
        <v>83252.084305203651</v>
      </c>
      <c r="R155" s="196">
        <f t="shared" si="129"/>
        <v>262677.83708718448</v>
      </c>
      <c r="S155" s="196">
        <f t="shared" si="32"/>
        <v>-304123.61295353121</v>
      </c>
      <c r="T155" s="196">
        <f t="shared" si="33"/>
        <v>0</v>
      </c>
      <c r="U155" s="214">
        <f t="shared" si="19"/>
        <v>0.72996942022900346</v>
      </c>
      <c r="V155" s="224"/>
      <c r="W155" s="196">
        <f t="shared" si="20"/>
        <v>-304123.61295353121</v>
      </c>
      <c r="X155" s="199">
        <f t="shared" si="21"/>
        <v>1.9111060761360341</v>
      </c>
      <c r="Y155" s="196">
        <f t="shared" si="22"/>
        <v>475144.97687102377</v>
      </c>
      <c r="Z155" s="196">
        <f t="shared" si="23"/>
        <v>171021.36391749256</v>
      </c>
      <c r="AA155" s="201">
        <f t="shared" si="24"/>
        <v>664464.5689171406</v>
      </c>
      <c r="AB155" s="200">
        <f t="shared" si="25"/>
        <v>0.66446456891714056</v>
      </c>
      <c r="AC155" s="217">
        <f t="shared" si="26"/>
        <v>360340.95596360939</v>
      </c>
      <c r="AD155" s="199">
        <f t="shared" si="27"/>
        <v>0.36034095596360938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29"/>
        <v>337841.57821782178</v>
      </c>
      <c r="Q156" s="196">
        <f t="shared" si="128"/>
        <v>93808.175076962012</v>
      </c>
      <c r="R156" s="196">
        <f t="shared" si="129"/>
        <v>263225.08258111612</v>
      </c>
      <c r="S156" s="196">
        <f t="shared" si="32"/>
        <v>-307057.46134083759</v>
      </c>
      <c r="T156" s="196">
        <f t="shared" si="33"/>
        <v>0</v>
      </c>
      <c r="U156" s="214">
        <f t="shared" si="19"/>
        <v>0.75619075730292995</v>
      </c>
      <c r="V156" s="224"/>
      <c r="W156" s="196">
        <f t="shared" si="20"/>
        <v>-307057.46134083759</v>
      </c>
      <c r="X156" s="199">
        <f t="shared" si="21"/>
        <v>1.9575054720189538</v>
      </c>
      <c r="Y156" s="196">
        <f t="shared" si="22"/>
        <v>489185.18403034669</v>
      </c>
      <c r="Z156" s="196">
        <f t="shared" si="23"/>
        <v>182127.7226895091</v>
      </c>
      <c r="AA156" s="201">
        <f t="shared" si="24"/>
        <v>694874.83587589988</v>
      </c>
      <c r="AB156" s="200">
        <f t="shared" si="25"/>
        <v>0.69487483587589993</v>
      </c>
      <c r="AC156" s="217">
        <f t="shared" si="26"/>
        <v>387817.37453506229</v>
      </c>
      <c r="AD156" s="199">
        <f t="shared" si="27"/>
        <v>0.38781737453506226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29"/>
        <v>296613.86138613865</v>
      </c>
      <c r="Q157" s="196">
        <f t="shared" si="128"/>
        <v>71136.085382962759</v>
      </c>
      <c r="R157" s="196">
        <f t="shared" si="129"/>
        <v>263773.46816982678</v>
      </c>
      <c r="S157" s="196">
        <f t="shared" si="32"/>
        <v>-310003.53409642441</v>
      </c>
      <c r="T157" s="196">
        <f t="shared" si="33"/>
        <v>0</v>
      </c>
      <c r="U157" s="214">
        <f t="shared" si="19"/>
        <v>0.6949639898854848</v>
      </c>
      <c r="V157" s="224"/>
      <c r="W157" s="196">
        <f t="shared" si="20"/>
        <v>-310003.53409642441</v>
      </c>
      <c r="X157" s="199">
        <f t="shared" si="21"/>
        <v>1.8076804549643004</v>
      </c>
      <c r="Y157" s="196">
        <f t="shared" si="22"/>
        <v>460852.23241333076</v>
      </c>
      <c r="Z157" s="196">
        <f t="shared" si="23"/>
        <v>150848.69831690635</v>
      </c>
      <c r="AA157" s="201">
        <f t="shared" si="24"/>
        <v>631523.41493892821</v>
      </c>
      <c r="AB157" s="200">
        <f t="shared" si="25"/>
        <v>0.63152341493892816</v>
      </c>
      <c r="AC157" s="217">
        <f t="shared" si="26"/>
        <v>321519.8808425038</v>
      </c>
      <c r="AD157" s="199">
        <f t="shared" si="27"/>
        <v>0.32151988084250382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29"/>
        <v>308376.2376237624</v>
      </c>
      <c r="Q158" s="196">
        <f t="shared" si="128"/>
        <v>76296.62053731957</v>
      </c>
      <c r="R158" s="196">
        <f t="shared" si="129"/>
        <v>264322.99622851395</v>
      </c>
      <c r="S158" s="196">
        <f t="shared" si="32"/>
        <v>-312961.88215515955</v>
      </c>
      <c r="T158" s="196">
        <f t="shared" si="33"/>
        <v>0</v>
      </c>
      <c r="U158" s="214">
        <f t="shared" si="19"/>
        <v>0.7102810835855955</v>
      </c>
      <c r="V158" s="224"/>
      <c r="W158" s="196">
        <f t="shared" si="20"/>
        <v>-312961.88215515955</v>
      </c>
      <c r="X158" s="199">
        <f t="shared" si="21"/>
        <v>1.8299328656527722</v>
      </c>
      <c r="Y158" s="196">
        <f t="shared" si="22"/>
        <v>469613.442716007</v>
      </c>
      <c r="Z158" s="196">
        <f t="shared" si="23"/>
        <v>156651.56056084746</v>
      </c>
      <c r="AA158" s="201">
        <f t="shared" si="24"/>
        <v>648995.85438959592</v>
      </c>
      <c r="AB158" s="200">
        <f t="shared" si="25"/>
        <v>0.64899585438959595</v>
      </c>
      <c r="AC158" s="217">
        <f t="shared" si="26"/>
        <v>336033.97223443637</v>
      </c>
      <c r="AD158" s="199">
        <f t="shared" si="27"/>
        <v>0.33603397223443637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29"/>
        <v>297623.75049504952</v>
      </c>
      <c r="Q159" s="196">
        <f t="shared" si="128"/>
        <v>70911.732127434749</v>
      </c>
      <c r="R159" s="196">
        <f t="shared" si="129"/>
        <v>264873.66913732339</v>
      </c>
      <c r="S159" s="196">
        <f t="shared" si="32"/>
        <v>-315932.55666413938</v>
      </c>
      <c r="T159" s="196">
        <f t="shared" si="33"/>
        <v>0</v>
      </c>
      <c r="U159" s="214">
        <f t="shared" si="19"/>
        <v>0.69378096847669146</v>
      </c>
      <c r="V159" s="224"/>
      <c r="W159" s="196">
        <f t="shared" si="20"/>
        <v>-315932.55666413938</v>
      </c>
      <c r="X159" s="199">
        <f t="shared" si="21"/>
        <v>1.7804351206208575</v>
      </c>
      <c r="Y159" s="196">
        <f t="shared" si="22"/>
        <v>462615.34771836514</v>
      </c>
      <c r="Z159" s="196">
        <f t="shared" si="23"/>
        <v>146682.79105422576</v>
      </c>
      <c r="AA159" s="201">
        <f t="shared" si="24"/>
        <v>633409.15175980772</v>
      </c>
      <c r="AB159" s="200">
        <f t="shared" si="25"/>
        <v>0.63340915175980772</v>
      </c>
      <c r="AC159" s="217">
        <f t="shared" si="26"/>
        <v>317476.59509566834</v>
      </c>
      <c r="AD159" s="199">
        <f t="shared" si="27"/>
        <v>0.31747659509566833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29"/>
        <v>314079.20198019804</v>
      </c>
      <c r="Q160" s="196">
        <f t="shared" si="128"/>
        <v>78027.477526211136</v>
      </c>
      <c r="R160" s="196">
        <f t="shared" si="129"/>
        <v>265425.48928135954</v>
      </c>
      <c r="S160" s="196">
        <f t="shared" si="32"/>
        <v>-318915.60898357333</v>
      </c>
      <c r="T160" s="196">
        <f t="shared" si="33"/>
        <v>0</v>
      </c>
      <c r="U160" s="214">
        <f t="shared" si="19"/>
        <v>0.71499795652486964</v>
      </c>
      <c r="V160" s="224"/>
      <c r="W160" s="196">
        <f t="shared" si="20"/>
        <v>-318915.60898357333</v>
      </c>
      <c r="X160" s="199">
        <f t="shared" si="21"/>
        <v>1.8171098401502408</v>
      </c>
      <c r="Y160" s="196">
        <f t="shared" si="22"/>
        <v>474663.91109624377</v>
      </c>
      <c r="Z160" s="196">
        <f t="shared" si="23"/>
        <v>155748.30211267044</v>
      </c>
      <c r="AA160" s="201">
        <f t="shared" si="24"/>
        <v>657532.16878776869</v>
      </c>
      <c r="AB160" s="200">
        <f t="shared" si="25"/>
        <v>0.65753216878776866</v>
      </c>
      <c r="AC160" s="217">
        <f t="shared" si="26"/>
        <v>338616.55980419536</v>
      </c>
      <c r="AD160" s="199">
        <f t="shared" si="27"/>
        <v>0.33861655980419536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21" t="s">
        <v>250</v>
      </c>
      <c r="B161" s="222">
        <v>56.380001</v>
      </c>
      <c r="C161" s="223">
        <v>57.619999</v>
      </c>
      <c r="D161" s="223">
        <v>54.169998</v>
      </c>
      <c r="E161" s="223">
        <v>55.830002</v>
      </c>
      <c r="F161" s="223">
        <v>49.784069000000002</v>
      </c>
      <c r="G161" s="223">
        <v>1004361600</v>
      </c>
      <c r="H161" s="226" t="s">
        <v>250</v>
      </c>
      <c r="I161" s="223">
        <v>2.5874999999999999</v>
      </c>
      <c r="J161" s="223">
        <v>2.7015630000000002</v>
      </c>
      <c r="K161" s="223">
        <v>2.3990629999999999</v>
      </c>
      <c r="L161" s="223">
        <v>2.5456249999999998</v>
      </c>
      <c r="M161" s="223">
        <v>2.5014029999999998</v>
      </c>
      <c r="N161" s="223">
        <v>1921548800</v>
      </c>
      <c r="O161" s="223"/>
      <c r="P161" s="196">
        <f t="shared" si="29"/>
        <v>321801.96831683174</v>
      </c>
      <c r="Q161" s="196">
        <f t="shared" si="128"/>
        <v>82023.406624022493</v>
      </c>
      <c r="R161" s="196">
        <f t="shared" si="129"/>
        <v>265978.4590506957</v>
      </c>
      <c r="S161" s="196">
        <f t="shared" si="32"/>
        <v>-321911.09068767156</v>
      </c>
      <c r="T161" s="196">
        <f t="shared" si="33"/>
        <v>0</v>
      </c>
      <c r="U161" s="214">
        <f t="shared" si="19"/>
        <v>0.72535980970662239</v>
      </c>
      <c r="V161" s="199">
        <f>(E161-B150)/B150</f>
        <v>1.5644915123796285E-2</v>
      </c>
      <c r="W161" s="196">
        <f t="shared" si="20"/>
        <v>-321911.09068767156</v>
      </c>
      <c r="X161" s="199">
        <f t="shared" si="21"/>
        <v>1.8259092164606745</v>
      </c>
      <c r="Y161" s="196">
        <f t="shared" si="22"/>
        <v>480600.69851045008</v>
      </c>
      <c r="Z161" s="196">
        <f t="shared" si="23"/>
        <v>158689.60782277852</v>
      </c>
      <c r="AA161" s="201">
        <f t="shared" si="24"/>
        <v>669803.83399154991</v>
      </c>
      <c r="AB161" s="200">
        <f t="shared" si="25"/>
        <v>0.66980383399154986</v>
      </c>
      <c r="AC161" s="217">
        <f t="shared" si="26"/>
        <v>347892.74330387835</v>
      </c>
      <c r="AD161" s="199">
        <f t="shared" si="27"/>
        <v>0.34789274330387837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29"/>
        <v>336000.00594059413</v>
      </c>
      <c r="Q162" s="196">
        <f>(Q150+(Q161-Q150)*(1-$Q$3))*K162/K161</f>
        <v>92744.612377491285</v>
      </c>
      <c r="R162" s="196">
        <f>R161*(1+($S$5/2/12))+(Q161-Q150)*($Q$3)</f>
        <v>263327.29012021516</v>
      </c>
      <c r="S162" s="196">
        <f t="shared" si="32"/>
        <v>-324919.05356553686</v>
      </c>
      <c r="T162" s="196">
        <f t="shared" si="33"/>
        <v>0</v>
      </c>
      <c r="U162" s="214">
        <f t="shared" si="19"/>
        <v>0.75351885308037803</v>
      </c>
      <c r="V162" s="224"/>
      <c r="W162" s="196">
        <f t="shared" si="20"/>
        <v>-324919.05356553686</v>
      </c>
      <c r="X162" s="199">
        <f t="shared" si="21"/>
        <v>1.8445434008379065</v>
      </c>
      <c r="Y162" s="196">
        <f t="shared" si="22"/>
        <v>487994.20267382241</v>
      </c>
      <c r="Z162" s="196">
        <f t="shared" si="23"/>
        <v>163075.14910828555</v>
      </c>
      <c r="AA162" s="201">
        <f t="shared" si="24"/>
        <v>692071.9084383006</v>
      </c>
      <c r="AB162" s="200">
        <f t="shared" si="25"/>
        <v>0.69207190843830058</v>
      </c>
      <c r="AC162" s="217">
        <f t="shared" si="26"/>
        <v>367152.85487276374</v>
      </c>
      <c r="AD162" s="199">
        <f t="shared" si="27"/>
        <v>0.36715285487276372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29"/>
        <v>360356.43564356444</v>
      </c>
      <c r="Q163" s="196">
        <f t="shared" ref="Q163:Q173" si="130">Q162*K163/K162</f>
        <v>106533.0740213558</v>
      </c>
      <c r="R163" s="196">
        <f t="shared" ref="R163:R173" si="131">R162*(1+$S$5/2/12)</f>
        <v>263875.88864129898</v>
      </c>
      <c r="S163" s="196">
        <f t="shared" si="32"/>
        <v>-327939.54962205992</v>
      </c>
      <c r="T163" s="196">
        <f t="shared" si="33"/>
        <v>0</v>
      </c>
      <c r="U163" s="214">
        <f t="shared" si="19"/>
        <v>0.78468765080471092</v>
      </c>
      <c r="V163" s="224"/>
      <c r="W163" s="196">
        <f t="shared" si="20"/>
        <v>-327939.54962205992</v>
      </c>
      <c r="X163" s="199">
        <f t="shared" si="21"/>
        <v>1.9034981447168287</v>
      </c>
      <c r="Y163" s="196">
        <f t="shared" si="22"/>
        <v>505570.35804614209</v>
      </c>
      <c r="Z163" s="196">
        <f t="shared" si="23"/>
        <v>177630.80842408218</v>
      </c>
      <c r="AA163" s="201">
        <f t="shared" si="24"/>
        <v>730765.39830621926</v>
      </c>
      <c r="AB163" s="200">
        <f t="shared" si="25"/>
        <v>0.73076539830621923</v>
      </c>
      <c r="AC163" s="217">
        <f t="shared" si="26"/>
        <v>402825.84868415934</v>
      </c>
      <c r="AD163" s="199">
        <f t="shared" si="27"/>
        <v>0.40282584868415933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29"/>
        <v>375623.76237623772</v>
      </c>
      <c r="Q164" s="196">
        <f t="shared" si="130"/>
        <v>115525.54900648486</v>
      </c>
      <c r="R164" s="196">
        <f t="shared" si="131"/>
        <v>264425.63007596839</v>
      </c>
      <c r="S164" s="196">
        <f t="shared" si="32"/>
        <v>-330972.63107881852</v>
      </c>
      <c r="T164" s="196">
        <f t="shared" si="33"/>
        <v>0</v>
      </c>
      <c r="U164" s="214">
        <f t="shared" si="19"/>
        <v>0.80293141963916737</v>
      </c>
      <c r="V164" s="224"/>
      <c r="W164" s="196">
        <f t="shared" si="20"/>
        <v>-330972.63107881852</v>
      </c>
      <c r="X164" s="199">
        <f t="shared" si="21"/>
        <v>1.933843866080224</v>
      </c>
      <c r="Y164" s="196">
        <f t="shared" si="22"/>
        <v>516785.23853629606</v>
      </c>
      <c r="Z164" s="196">
        <f t="shared" si="23"/>
        <v>185812.60745747754</v>
      </c>
      <c r="AA164" s="201">
        <f t="shared" si="24"/>
        <v>755574.94145869091</v>
      </c>
      <c r="AB164" s="200">
        <f t="shared" si="25"/>
        <v>0.75557494145869086</v>
      </c>
      <c r="AC164" s="217">
        <f t="shared" si="26"/>
        <v>424602.31037987239</v>
      </c>
      <c r="AD164" s="199">
        <f t="shared" si="27"/>
        <v>0.42460231037987239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29"/>
        <v>382871.26930693077</v>
      </c>
      <c r="Q165" s="196">
        <f t="shared" si="130"/>
        <v>119977.39697808574</v>
      </c>
      <c r="R165" s="196">
        <f t="shared" si="131"/>
        <v>264976.51680529333</v>
      </c>
      <c r="S165" s="196">
        <f t="shared" si="32"/>
        <v>-334018.35037498031</v>
      </c>
      <c r="T165" s="196">
        <f t="shared" si="33"/>
        <v>0</v>
      </c>
      <c r="U165" s="214">
        <f t="shared" si="19"/>
        <v>0.81115607690331093</v>
      </c>
      <c r="V165" s="224"/>
      <c r="W165" s="196">
        <f t="shared" si="20"/>
        <v>-334018.35037498031</v>
      </c>
      <c r="X165" s="199">
        <f t="shared" si="21"/>
        <v>1.9395574685789816</v>
      </c>
      <c r="Y165" s="196">
        <f t="shared" si="22"/>
        <v>522387.34464793309</v>
      </c>
      <c r="Z165" s="196">
        <f t="shared" si="23"/>
        <v>188368.99427295278</v>
      </c>
      <c r="AA165" s="201">
        <f t="shared" si="24"/>
        <v>767825.18309030985</v>
      </c>
      <c r="AB165" s="200">
        <f t="shared" si="25"/>
        <v>0.76782518309030989</v>
      </c>
      <c r="AC165" s="217">
        <f t="shared" si="26"/>
        <v>433806.83271532954</v>
      </c>
      <c r="AD165" s="199">
        <f t="shared" si="27"/>
        <v>0.43380683271532955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29"/>
        <v>360950.48316831695</v>
      </c>
      <c r="Q166" s="196">
        <f t="shared" si="130"/>
        <v>103313.54594026024</v>
      </c>
      <c r="R166" s="196">
        <f t="shared" si="131"/>
        <v>265528.55121530441</v>
      </c>
      <c r="S166" s="196">
        <f t="shared" si="32"/>
        <v>-337076.76016820938</v>
      </c>
      <c r="T166" s="196">
        <f t="shared" si="33"/>
        <v>0</v>
      </c>
      <c r="U166" s="214">
        <f t="shared" si="19"/>
        <v>0.77772450741681531</v>
      </c>
      <c r="V166" s="224"/>
      <c r="W166" s="196">
        <f t="shared" si="20"/>
        <v>-337076.76016820938</v>
      </c>
      <c r="X166" s="199">
        <f t="shared" si="21"/>
        <v>1.8585648980101543</v>
      </c>
      <c r="Y166" s="196">
        <f t="shared" si="22"/>
        <v>507572.74738451408</v>
      </c>
      <c r="Z166" s="196">
        <f t="shared" si="23"/>
        <v>170495.9872163047</v>
      </c>
      <c r="AA166" s="201">
        <f t="shared" si="24"/>
        <v>729792.58032388159</v>
      </c>
      <c r="AB166" s="200">
        <f t="shared" si="25"/>
        <v>0.72979258032388161</v>
      </c>
      <c r="AC166" s="217">
        <f t="shared" si="26"/>
        <v>392715.82015567221</v>
      </c>
      <c r="AD166" s="199">
        <f t="shared" si="27"/>
        <v>0.39271582015567219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29"/>
        <v>356673.27326732682</v>
      </c>
      <c r="Q167" s="196">
        <f t="shared" si="130"/>
        <v>103513.37871770756</v>
      </c>
      <c r="R167" s="196">
        <f t="shared" si="131"/>
        <v>266081.73569700297</v>
      </c>
      <c r="S167" s="196">
        <f t="shared" si="32"/>
        <v>-340147.91333557694</v>
      </c>
      <c r="T167" s="196">
        <f t="shared" si="33"/>
        <v>0</v>
      </c>
      <c r="U167" s="214">
        <f t="shared" si="19"/>
        <v>0.77615939267555134</v>
      </c>
      <c r="V167" s="224"/>
      <c r="W167" s="196">
        <f t="shared" si="20"/>
        <v>-340147.91333557694</v>
      </c>
      <c r="X167" s="199">
        <f t="shared" si="21"/>
        <v>1.8308358938834455</v>
      </c>
      <c r="Y167" s="196">
        <f t="shared" si="22"/>
        <v>505109.7575562516</v>
      </c>
      <c r="Z167" s="196">
        <f t="shared" si="23"/>
        <v>164961.84422067465</v>
      </c>
      <c r="AA167" s="201">
        <f t="shared" si="24"/>
        <v>726268.38768203731</v>
      </c>
      <c r="AB167" s="200">
        <f t="shared" si="25"/>
        <v>0.72626838768203728</v>
      </c>
      <c r="AC167" s="217">
        <f t="shared" si="26"/>
        <v>386120.47434646037</v>
      </c>
      <c r="AD167" s="199">
        <f t="shared" si="27"/>
        <v>0.38612047434646035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29"/>
        <v>367485.15445544565</v>
      </c>
      <c r="Q168" s="196">
        <f t="shared" si="130"/>
        <v>109841.41667020577</v>
      </c>
      <c r="R168" s="196">
        <f t="shared" si="131"/>
        <v>266636.07264637173</v>
      </c>
      <c r="S168" s="196">
        <f t="shared" si="32"/>
        <v>-343231.8629744752</v>
      </c>
      <c r="T168" s="196">
        <f t="shared" si="33"/>
        <v>0</v>
      </c>
      <c r="U168" s="214">
        <f t="shared" si="19"/>
        <v>0.78924391259594828</v>
      </c>
      <c r="V168" s="224"/>
      <c r="W168" s="196">
        <f t="shared" si="20"/>
        <v>-343231.8629744752</v>
      </c>
      <c r="X168" s="199">
        <f t="shared" si="21"/>
        <v>1.8475010496009063</v>
      </c>
      <c r="Y168" s="196">
        <f t="shared" si="22"/>
        <v>513210.2378593288</v>
      </c>
      <c r="Z168" s="196">
        <f t="shared" si="23"/>
        <v>169978.37488485361</v>
      </c>
      <c r="AA168" s="201">
        <f t="shared" si="24"/>
        <v>743962.64377202315</v>
      </c>
      <c r="AB168" s="200">
        <f t="shared" si="25"/>
        <v>0.74396264377202315</v>
      </c>
      <c r="AC168" s="217">
        <f t="shared" si="26"/>
        <v>400730.78079754795</v>
      </c>
      <c r="AD168" s="199">
        <f t="shared" si="27"/>
        <v>0.40073078079754793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29"/>
        <v>379663.3663366338</v>
      </c>
      <c r="Q169" s="196">
        <f t="shared" si="130"/>
        <v>116990.98937443181</v>
      </c>
      <c r="R169" s="196">
        <f t="shared" si="131"/>
        <v>267191.56446438504</v>
      </c>
      <c r="S169" s="196">
        <f t="shared" si="32"/>
        <v>-346328.66240353551</v>
      </c>
      <c r="T169" s="196">
        <f t="shared" si="33"/>
        <v>0</v>
      </c>
      <c r="U169" s="214">
        <f t="shared" si="19"/>
        <v>0.80336273177258966</v>
      </c>
      <c r="V169" s="224"/>
      <c r="W169" s="196">
        <f t="shared" si="20"/>
        <v>-346328.66240353551</v>
      </c>
      <c r="X169" s="199">
        <f t="shared" si="21"/>
        <v>1.8677487630155079</v>
      </c>
      <c r="Y169" s="196">
        <f t="shared" si="22"/>
        <v>522268.25832145324</v>
      </c>
      <c r="Z169" s="196">
        <f t="shared" si="23"/>
        <v>175939.59591791773</v>
      </c>
      <c r="AA169" s="201">
        <f t="shared" si="24"/>
        <v>763845.92017545062</v>
      </c>
      <c r="AB169" s="200">
        <f t="shared" si="25"/>
        <v>0.76384592017545061</v>
      </c>
      <c r="AC169" s="217">
        <f t="shared" si="26"/>
        <v>417517.25777191512</v>
      </c>
      <c r="AD169" s="199">
        <f t="shared" si="27"/>
        <v>0.41751725777191512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29"/>
        <v>400514.83960396057</v>
      </c>
      <c r="Q170" s="196">
        <f t="shared" si="130"/>
        <v>129980.11990850708</v>
      </c>
      <c r="R170" s="196">
        <f t="shared" si="131"/>
        <v>267748.21355701919</v>
      </c>
      <c r="S170" s="196">
        <f t="shared" si="32"/>
        <v>-349438.36516355025</v>
      </c>
      <c r="T170" s="196">
        <f t="shared" si="33"/>
        <v>0</v>
      </c>
      <c r="U170" s="214">
        <f t="shared" si="19"/>
        <v>0.82741087140306868</v>
      </c>
      <c r="V170" s="224"/>
      <c r="W170" s="196">
        <f t="shared" si="20"/>
        <v>-349438.36516355025</v>
      </c>
      <c r="X170" s="199">
        <f t="shared" si="21"/>
        <v>1.912391768568994</v>
      </c>
      <c r="Y170" s="196">
        <f t="shared" si="22"/>
        <v>537398.67273751076</v>
      </c>
      <c r="Z170" s="196">
        <f t="shared" si="23"/>
        <v>187960.30757396051</v>
      </c>
      <c r="AA170" s="201">
        <f t="shared" si="24"/>
        <v>798243.17306948686</v>
      </c>
      <c r="AB170" s="200">
        <f t="shared" si="25"/>
        <v>0.79824317306948689</v>
      </c>
      <c r="AC170" s="217">
        <f t="shared" si="26"/>
        <v>448804.80790593661</v>
      </c>
      <c r="AD170" s="199">
        <f t="shared" si="27"/>
        <v>0.44880480790593663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29"/>
        <v>384059.41782178235</v>
      </c>
      <c r="Q171" s="196">
        <f t="shared" si="130"/>
        <v>119699.83369093982</v>
      </c>
      <c r="R171" s="196">
        <f t="shared" si="131"/>
        <v>268306.02233526303</v>
      </c>
      <c r="S171" s="196">
        <f t="shared" si="32"/>
        <v>-352561.02501839836</v>
      </c>
      <c r="T171" s="196">
        <f t="shared" si="33"/>
        <v>0</v>
      </c>
      <c r="U171" s="214">
        <f t="shared" si="19"/>
        <v>0.8075212113819501</v>
      </c>
      <c r="V171" s="224"/>
      <c r="W171" s="196">
        <f t="shared" si="20"/>
        <v>-352561.02501839836</v>
      </c>
      <c r="X171" s="199">
        <f t="shared" si="21"/>
        <v>1.8503617639612937</v>
      </c>
      <c r="Y171" s="196">
        <f t="shared" si="22"/>
        <v>526415.37391710014</v>
      </c>
      <c r="Z171" s="196">
        <f t="shared" si="23"/>
        <v>173854.34889870178</v>
      </c>
      <c r="AA171" s="201">
        <f t="shared" si="24"/>
        <v>772065.2738479852</v>
      </c>
      <c r="AB171" s="200">
        <f t="shared" si="25"/>
        <v>0.77206527384798518</v>
      </c>
      <c r="AC171" s="217">
        <f t="shared" si="26"/>
        <v>419504.24882958684</v>
      </c>
      <c r="AD171" s="199">
        <f t="shared" si="27"/>
        <v>0.41950424882958681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29"/>
        <v>364217.82772277243</v>
      </c>
      <c r="Q172" s="196">
        <f t="shared" si="130"/>
        <v>107332.40513114509</v>
      </c>
      <c r="R172" s="196">
        <f t="shared" si="131"/>
        <v>268864.9932151282</v>
      </c>
      <c r="S172" s="196">
        <f t="shared" si="32"/>
        <v>-355696.69595597504</v>
      </c>
      <c r="T172" s="196">
        <f t="shared" si="33"/>
        <v>0</v>
      </c>
      <c r="U172" s="214">
        <f t="shared" si="19"/>
        <v>0.78183513466952959</v>
      </c>
      <c r="V172" s="224"/>
      <c r="W172" s="196">
        <f t="shared" si="20"/>
        <v>-355696.69595597504</v>
      </c>
      <c r="X172" s="199">
        <f t="shared" si="21"/>
        <v>1.7798389137026394</v>
      </c>
      <c r="Y172" s="196">
        <f t="shared" si="22"/>
        <v>513062.87289246375</v>
      </c>
      <c r="Z172" s="196">
        <f t="shared" si="23"/>
        <v>157366.17693648872</v>
      </c>
      <c r="AA172" s="201">
        <f t="shared" si="24"/>
        <v>740415.22606904572</v>
      </c>
      <c r="AB172" s="200">
        <f t="shared" si="25"/>
        <v>0.74041522606904575</v>
      </c>
      <c r="AC172" s="217">
        <f t="shared" si="26"/>
        <v>384718.53011307068</v>
      </c>
      <c r="AD172" s="199">
        <f t="shared" si="27"/>
        <v>0.38471853011307067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21" t="s">
        <v>262</v>
      </c>
      <c r="B173" s="222">
        <v>66.309997999999993</v>
      </c>
      <c r="C173" s="223">
        <v>66.760002</v>
      </c>
      <c r="D173" s="223">
        <v>63.580002</v>
      </c>
      <c r="E173" s="223">
        <v>65.129997000000003</v>
      </c>
      <c r="F173" s="223">
        <v>58.699340999999997</v>
      </c>
      <c r="G173" s="223">
        <v>815856000</v>
      </c>
      <c r="H173" s="226" t="s">
        <v>262</v>
      </c>
      <c r="I173" s="223">
        <v>3.5325000000000002</v>
      </c>
      <c r="J173" s="223">
        <v>3.5750000000000002</v>
      </c>
      <c r="K173" s="223">
        <v>3.2718750000000001</v>
      </c>
      <c r="L173" s="223">
        <v>3.4256250000000001</v>
      </c>
      <c r="M173" s="223">
        <v>3.3661159999999999</v>
      </c>
      <c r="N173" s="223">
        <v>962888000</v>
      </c>
      <c r="O173" s="223"/>
      <c r="P173" s="196">
        <f t="shared" si="29"/>
        <v>377702.98217821802</v>
      </c>
      <c r="Q173" s="196">
        <f t="shared" si="130"/>
        <v>116236.06554851976</v>
      </c>
      <c r="R173" s="196">
        <f t="shared" si="131"/>
        <v>269425.12861765974</v>
      </c>
      <c r="S173" s="196">
        <f t="shared" si="32"/>
        <v>-358845.43218912493</v>
      </c>
      <c r="T173" s="196">
        <f t="shared" si="33"/>
        <v>0</v>
      </c>
      <c r="U173" s="214">
        <f t="shared" si="19"/>
        <v>0.79932374636345582</v>
      </c>
      <c r="V173" s="199">
        <f>(E173-B162)/B162</f>
        <v>0.14443853452820254</v>
      </c>
      <c r="W173" s="196">
        <f t="shared" si="20"/>
        <v>-358845.43218912493</v>
      </c>
      <c r="X173" s="199">
        <f t="shared" si="21"/>
        <v>1.8033617060361997</v>
      </c>
      <c r="Y173" s="196">
        <f t="shared" si="22"/>
        <v>523040.21099770593</v>
      </c>
      <c r="Z173" s="196">
        <f t="shared" si="23"/>
        <v>164194.778808581</v>
      </c>
      <c r="AA173" s="201">
        <f t="shared" si="24"/>
        <v>763364.17634439748</v>
      </c>
      <c r="AB173" s="200">
        <f t="shared" si="25"/>
        <v>0.76336417634439746</v>
      </c>
      <c r="AC173" s="217">
        <f t="shared" si="26"/>
        <v>404518.74415527255</v>
      </c>
      <c r="AD173" s="199">
        <f t="shared" si="27"/>
        <v>0.40451874415527256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29"/>
        <v>393089.09702970326</v>
      </c>
      <c r="Q174" s="196">
        <f>(Q162+(Q173-Q162)*(1-$Q$3))*K174/K173</f>
        <v>113013.23767116279</v>
      </c>
      <c r="R174" s="196">
        <f>R173*(1+($S$5/2/12))+(Q173-Q162)*($Q$3)</f>
        <v>281732.15755446081</v>
      </c>
      <c r="S174" s="196">
        <f t="shared" si="32"/>
        <v>-362007.28815657966</v>
      </c>
      <c r="T174" s="196">
        <f t="shared" si="33"/>
        <v>0</v>
      </c>
      <c r="U174" s="214">
        <f t="shared" si="19"/>
        <v>0.78584471542962298</v>
      </c>
      <c r="V174" s="224"/>
      <c r="W174" s="196">
        <f t="shared" si="20"/>
        <v>-362007.28815657966</v>
      </c>
      <c r="X174" s="199">
        <f t="shared" si="21"/>
        <v>1.8641095819382578</v>
      </c>
      <c r="Y174" s="196">
        <f t="shared" si="22"/>
        <v>545625.2391730746</v>
      </c>
      <c r="Z174" s="196">
        <f t="shared" si="23"/>
        <v>183617.95101649495</v>
      </c>
      <c r="AA174" s="201">
        <f t="shared" si="24"/>
        <v>787834.49225532683</v>
      </c>
      <c r="AB174" s="200">
        <f t="shared" si="25"/>
        <v>0.78783449225532687</v>
      </c>
      <c r="AC174" s="217">
        <f t="shared" si="26"/>
        <v>425827.20409874717</v>
      </c>
      <c r="AD174" s="199">
        <f t="shared" si="27"/>
        <v>0.42582720409874719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29"/>
        <v>391841.57821782201</v>
      </c>
      <c r="Q175" s="196">
        <f t="shared" ref="Q175:Q185" si="132">Q174*K175/K174</f>
        <v>111915.44041367181</v>
      </c>
      <c r="R175" s="196">
        <f t="shared" ref="R175:R185" si="133">R174*(1+$S$5/2/12)</f>
        <v>282319.09954936599</v>
      </c>
      <c r="S175" s="196">
        <f t="shared" si="32"/>
        <v>-365182.31852389878</v>
      </c>
      <c r="T175" s="196">
        <f t="shared" si="33"/>
        <v>0</v>
      </c>
      <c r="U175" s="214">
        <f t="shared" si="19"/>
        <v>0.7832224447550411</v>
      </c>
      <c r="V175" s="224"/>
      <c r="W175" s="196">
        <f t="shared" si="20"/>
        <v>-365182.31852389878</v>
      </c>
      <c r="X175" s="199">
        <f t="shared" si="21"/>
        <v>1.8460934266812501</v>
      </c>
      <c r="Y175" s="196">
        <f t="shared" si="22"/>
        <v>545315.44031986676</v>
      </c>
      <c r="Z175" s="196">
        <f t="shared" si="23"/>
        <v>180133.12179596798</v>
      </c>
      <c r="AA175" s="201">
        <f t="shared" si="24"/>
        <v>786076.11818085983</v>
      </c>
      <c r="AB175" s="200">
        <f t="shared" si="25"/>
        <v>0.78607611818085987</v>
      </c>
      <c r="AC175" s="217">
        <f t="shared" si="26"/>
        <v>420893.79965696106</v>
      </c>
      <c r="AD175" s="199">
        <f t="shared" si="27"/>
        <v>0.42089379965696105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29"/>
        <v>395287.13465346559</v>
      </c>
      <c r="Q176" s="196">
        <f t="shared" si="132"/>
        <v>113851.55557688317</v>
      </c>
      <c r="R176" s="196">
        <f t="shared" si="133"/>
        <v>282907.26434009388</v>
      </c>
      <c r="S176" s="196">
        <f t="shared" si="32"/>
        <v>-368370.57818441506</v>
      </c>
      <c r="T176" s="196">
        <f t="shared" si="33"/>
        <v>0</v>
      </c>
      <c r="U176" s="214">
        <f t="shared" si="19"/>
        <v>0.78655820689735578</v>
      </c>
      <c r="V176" s="224"/>
      <c r="W176" s="196">
        <f t="shared" si="20"/>
        <v>-368370.57818441506</v>
      </c>
      <c r="X176" s="199">
        <f t="shared" si="21"/>
        <v>1.8410655984964119</v>
      </c>
      <c r="Y176" s="196">
        <f t="shared" si="22"/>
        <v>548291.96802391601</v>
      </c>
      <c r="Z176" s="196">
        <f t="shared" si="23"/>
        <v>179921.38983950095</v>
      </c>
      <c r="AA176" s="201">
        <f t="shared" si="24"/>
        <v>792045.95457044267</v>
      </c>
      <c r="AB176" s="200">
        <f t="shared" si="25"/>
        <v>0.79204595457044269</v>
      </c>
      <c r="AC176" s="217">
        <f t="shared" si="26"/>
        <v>423675.37638602761</v>
      </c>
      <c r="AD176" s="199">
        <f t="shared" si="27"/>
        <v>0.42367537638602759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29"/>
        <v>397306.91287128738</v>
      </c>
      <c r="Q177" s="196">
        <f t="shared" si="132"/>
        <v>114849.55308369316</v>
      </c>
      <c r="R177" s="196">
        <f t="shared" si="133"/>
        <v>283496.65447413578</v>
      </c>
      <c r="S177" s="196">
        <f t="shared" si="32"/>
        <v>-371572.12226018345</v>
      </c>
      <c r="T177" s="196">
        <f t="shared" si="33"/>
        <v>0</v>
      </c>
      <c r="U177" s="214">
        <f t="shared" si="19"/>
        <v>0.78803941433738511</v>
      </c>
      <c r="V177" s="224"/>
      <c r="W177" s="196">
        <f t="shared" si="20"/>
        <v>-371572.12226018345</v>
      </c>
      <c r="X177" s="199">
        <f t="shared" si="21"/>
        <v>1.8322245576558853</v>
      </c>
      <c r="Y177" s="196">
        <f t="shared" si="22"/>
        <v>550271.62730507157</v>
      </c>
      <c r="Z177" s="196">
        <f t="shared" si="23"/>
        <v>178699.50504488812</v>
      </c>
      <c r="AA177" s="201">
        <f t="shared" si="24"/>
        <v>795653.1204291163</v>
      </c>
      <c r="AB177" s="200">
        <f t="shared" si="25"/>
        <v>0.79565312042911629</v>
      </c>
      <c r="AC177" s="217">
        <f t="shared" si="26"/>
        <v>424080.99816893286</v>
      </c>
      <c r="AD177" s="199">
        <f t="shared" si="27"/>
        <v>0.42408099816893285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29"/>
        <v>417326.7326732676</v>
      </c>
      <c r="Q178" s="196">
        <f t="shared" si="132"/>
        <v>126625.92366405099</v>
      </c>
      <c r="R178" s="196">
        <f t="shared" si="133"/>
        <v>284087.27250429027</v>
      </c>
      <c r="S178" s="196">
        <f t="shared" si="32"/>
        <v>-374787.00610293425</v>
      </c>
      <c r="T178" s="196">
        <f t="shared" si="33"/>
        <v>0</v>
      </c>
      <c r="U178" s="214">
        <f t="shared" si="19"/>
        <v>0.80983845904566376</v>
      </c>
      <c r="V178" s="224"/>
      <c r="W178" s="196">
        <f t="shared" si="20"/>
        <v>-374787.00610293425</v>
      </c>
      <c r="X178" s="199">
        <f t="shared" si="21"/>
        <v>1.8715003288692365</v>
      </c>
      <c r="Y178" s="196">
        <f t="shared" si="22"/>
        <v>564852.4944754059</v>
      </c>
      <c r="Z178" s="196">
        <f t="shared" si="23"/>
        <v>190065.48837247165</v>
      </c>
      <c r="AA178" s="201">
        <f t="shared" si="24"/>
        <v>828039.92884160881</v>
      </c>
      <c r="AB178" s="200">
        <f t="shared" si="25"/>
        <v>0.82803992884160882</v>
      </c>
      <c r="AC178" s="217">
        <f t="shared" si="26"/>
        <v>453252.92273867456</v>
      </c>
      <c r="AD178" s="199">
        <f t="shared" si="27"/>
        <v>0.45325292273867457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29"/>
        <v>410792.09108910919</v>
      </c>
      <c r="Q179" s="196">
        <f t="shared" si="132"/>
        <v>122913.37293871785</v>
      </c>
      <c r="R179" s="196">
        <f t="shared" si="133"/>
        <v>284679.12098867423</v>
      </c>
      <c r="S179" s="196">
        <f t="shared" si="32"/>
        <v>-378015.28529502981</v>
      </c>
      <c r="T179" s="196">
        <f t="shared" si="33"/>
        <v>0</v>
      </c>
      <c r="U179" s="214">
        <f t="shared" si="19"/>
        <v>0.80233529441821694</v>
      </c>
      <c r="V179" s="224"/>
      <c r="W179" s="196">
        <f t="shared" si="20"/>
        <v>-378015.28529502981</v>
      </c>
      <c r="X179" s="199">
        <f t="shared" si="21"/>
        <v>1.8397965350395515</v>
      </c>
      <c r="Y179" s="196">
        <f t="shared" si="22"/>
        <v>560846.41991150368</v>
      </c>
      <c r="Z179" s="196">
        <f t="shared" si="23"/>
        <v>182831.13461647386</v>
      </c>
      <c r="AA179" s="201">
        <f t="shared" si="24"/>
        <v>818384.58501650125</v>
      </c>
      <c r="AB179" s="200">
        <f t="shared" si="25"/>
        <v>0.81838458501650124</v>
      </c>
      <c r="AC179" s="217">
        <f t="shared" si="26"/>
        <v>440369.29972147144</v>
      </c>
      <c r="AD179" s="199">
        <f t="shared" si="27"/>
        <v>0.44036929972147143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29"/>
        <v>423861.37425742601</v>
      </c>
      <c r="Q180" s="196">
        <f t="shared" si="132"/>
        <v>130817.51319265294</v>
      </c>
      <c r="R180" s="196">
        <f t="shared" si="133"/>
        <v>285272.20249073399</v>
      </c>
      <c r="S180" s="196">
        <f t="shared" si="32"/>
        <v>-381257.0156504258</v>
      </c>
      <c r="T180" s="196">
        <f t="shared" si="33"/>
        <v>0</v>
      </c>
      <c r="U180" s="214">
        <f t="shared" si="19"/>
        <v>0.81611466292761803</v>
      </c>
      <c r="V180" s="224"/>
      <c r="W180" s="196">
        <f t="shared" si="20"/>
        <v>-381257.0156504258</v>
      </c>
      <c r="X180" s="199">
        <f t="shared" si="21"/>
        <v>1.8599882694312537</v>
      </c>
      <c r="Y180" s="196">
        <f t="shared" si="22"/>
        <v>570564.27637130278</v>
      </c>
      <c r="Z180" s="196">
        <f t="shared" si="23"/>
        <v>189307.26072087698</v>
      </c>
      <c r="AA180" s="201">
        <f t="shared" si="24"/>
        <v>839951.0899408129</v>
      </c>
      <c r="AB180" s="200">
        <f t="shared" si="25"/>
        <v>0.83995108994081291</v>
      </c>
      <c r="AC180" s="217">
        <f t="shared" si="26"/>
        <v>458694.0742903871</v>
      </c>
      <c r="AD180" s="199">
        <f t="shared" si="27"/>
        <v>0.45869407429038711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29"/>
        <v>445306.92475247552</v>
      </c>
      <c r="Q181" s="196">
        <f t="shared" si="132"/>
        <v>143871.32058172754</v>
      </c>
      <c r="R181" s="196">
        <f t="shared" si="133"/>
        <v>285866.51957925636</v>
      </c>
      <c r="S181" s="196">
        <f t="shared" si="32"/>
        <v>-384512.25321563595</v>
      </c>
      <c r="T181" s="196">
        <f t="shared" si="33"/>
        <v>0</v>
      </c>
      <c r="U181" s="214">
        <f t="shared" si="19"/>
        <v>0.83772807438991759</v>
      </c>
      <c r="V181" s="224"/>
      <c r="W181" s="196">
        <f t="shared" si="20"/>
        <v>-384512.25321563595</v>
      </c>
      <c r="X181" s="199">
        <f t="shared" si="21"/>
        <v>1.9015608429042363</v>
      </c>
      <c r="Y181" s="196">
        <f t="shared" si="22"/>
        <v>586146.70612281887</v>
      </c>
      <c r="Z181" s="196">
        <f t="shared" si="23"/>
        <v>201634.45290718292</v>
      </c>
      <c r="AA181" s="201">
        <f t="shared" si="24"/>
        <v>875044.76491345954</v>
      </c>
      <c r="AB181" s="200">
        <f t="shared" si="25"/>
        <v>0.87504476491345951</v>
      </c>
      <c r="AC181" s="217">
        <f t="shared" si="26"/>
        <v>490532.51169782359</v>
      </c>
      <c r="AD181" s="199">
        <f t="shared" si="27"/>
        <v>0.49053251169782358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29"/>
        <v>448752.48118811916</v>
      </c>
      <c r="Q182" s="196">
        <f t="shared" si="132"/>
        <v>146106.83499698192</v>
      </c>
      <c r="R182" s="196">
        <f t="shared" si="133"/>
        <v>286462.07482837985</v>
      </c>
      <c r="S182" s="196">
        <f t="shared" si="32"/>
        <v>-387781.05427070113</v>
      </c>
      <c r="T182" s="196">
        <f t="shared" si="33"/>
        <v>0</v>
      </c>
      <c r="U182" s="214">
        <f t="shared" si="19"/>
        <v>0.8407445442008441</v>
      </c>
      <c r="V182" s="224"/>
      <c r="W182" s="196">
        <f t="shared" si="20"/>
        <v>-387781.05427070113</v>
      </c>
      <c r="X182" s="199">
        <f t="shared" si="21"/>
        <v>1.8959527494173616</v>
      </c>
      <c r="Y182" s="196">
        <f t="shared" si="22"/>
        <v>589130.32866692799</v>
      </c>
      <c r="Z182" s="196">
        <f t="shared" si="23"/>
        <v>201349.27439622686</v>
      </c>
      <c r="AA182" s="201">
        <f t="shared" si="24"/>
        <v>881321.39101348096</v>
      </c>
      <c r="AB182" s="200">
        <f t="shared" si="25"/>
        <v>0.88132139101348095</v>
      </c>
      <c r="AC182" s="217">
        <f t="shared" si="26"/>
        <v>493540.33674277982</v>
      </c>
      <c r="AD182" s="199">
        <f t="shared" si="27"/>
        <v>0.49354033674277981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29"/>
        <v>453564.34455445572</v>
      </c>
      <c r="Q183" s="196">
        <f t="shared" si="132"/>
        <v>149739.54592177024</v>
      </c>
      <c r="R183" s="196">
        <f t="shared" si="133"/>
        <v>287058.87081760564</v>
      </c>
      <c r="S183" s="196">
        <f t="shared" si="32"/>
        <v>-391063.47533016239</v>
      </c>
      <c r="T183" s="196">
        <f t="shared" si="33"/>
        <v>0</v>
      </c>
      <c r="U183" s="214">
        <f t="shared" si="19"/>
        <v>0.84577148678557756</v>
      </c>
      <c r="V183" s="224"/>
      <c r="W183" s="196">
        <f t="shared" si="20"/>
        <v>-391063.47533016239</v>
      </c>
      <c r="X183" s="199">
        <f t="shared" si="21"/>
        <v>1.8938695687363205</v>
      </c>
      <c r="Y183" s="196">
        <f t="shared" si="22"/>
        <v>593071.55717302044</v>
      </c>
      <c r="Z183" s="196">
        <f t="shared" si="23"/>
        <v>202008.08184285805</v>
      </c>
      <c r="AA183" s="201">
        <f t="shared" si="24"/>
        <v>890362.76129383163</v>
      </c>
      <c r="AB183" s="200">
        <f t="shared" si="25"/>
        <v>0.89036276129383163</v>
      </c>
      <c r="AC183" s="217">
        <f t="shared" si="26"/>
        <v>499299.28596366924</v>
      </c>
      <c r="AD183" s="199">
        <f t="shared" si="27"/>
        <v>0.49929928596366924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29"/>
        <v>483386.15643564385</v>
      </c>
      <c r="Q184" s="196">
        <f t="shared" si="132"/>
        <v>169699.49605796998</v>
      </c>
      <c r="R184" s="196">
        <f t="shared" si="133"/>
        <v>287656.91013180901</v>
      </c>
      <c r="S184" s="196">
        <f t="shared" si="32"/>
        <v>-394359.57314403809</v>
      </c>
      <c r="T184" s="196">
        <f t="shared" si="33"/>
        <v>0</v>
      </c>
      <c r="U184" s="214">
        <f t="shared" si="19"/>
        <v>0.87461244046974584</v>
      </c>
      <c r="V184" s="224"/>
      <c r="W184" s="196">
        <f t="shared" si="20"/>
        <v>-394359.57314403809</v>
      </c>
      <c r="X184" s="199">
        <f t="shared" si="21"/>
        <v>1.9551777592725834</v>
      </c>
      <c r="Y184" s="196">
        <f t="shared" si="22"/>
        <v>614520.9432314873</v>
      </c>
      <c r="Z184" s="196">
        <f t="shared" si="23"/>
        <v>220161.37008744921</v>
      </c>
      <c r="AA184" s="201">
        <f t="shared" si="24"/>
        <v>940742.56262542284</v>
      </c>
      <c r="AB184" s="200">
        <f t="shared" si="25"/>
        <v>0.94074256262542288</v>
      </c>
      <c r="AC184" s="217">
        <f t="shared" si="26"/>
        <v>546382.98948138475</v>
      </c>
      <c r="AD184" s="199">
        <f t="shared" si="27"/>
        <v>0.54638298948138475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21" t="s">
        <v>274</v>
      </c>
      <c r="B185" s="222">
        <v>85.830001999999993</v>
      </c>
      <c r="C185" s="223">
        <v>87.959998999999996</v>
      </c>
      <c r="D185" s="223">
        <v>84.050003000000004</v>
      </c>
      <c r="E185" s="223">
        <v>87.959998999999996</v>
      </c>
      <c r="F185" s="223">
        <v>80.394690999999995</v>
      </c>
      <c r="G185" s="223">
        <v>651649200</v>
      </c>
      <c r="H185" s="226" t="s">
        <v>274</v>
      </c>
      <c r="I185" s="223">
        <v>5.9037499999999996</v>
      </c>
      <c r="J185" s="223">
        <v>6.2249999999999996</v>
      </c>
      <c r="K185" s="223">
        <v>5.6512500000000001</v>
      </c>
      <c r="L185" s="223">
        <v>6.2249999999999996</v>
      </c>
      <c r="M185" s="223">
        <v>6.1393649999999997</v>
      </c>
      <c r="N185" s="223">
        <v>850745600</v>
      </c>
      <c r="O185" s="223"/>
      <c r="P185" s="196">
        <f t="shared" si="29"/>
        <v>499306.94851485186</v>
      </c>
      <c r="Q185" s="196">
        <f t="shared" si="132"/>
        <v>180477.86913151783</v>
      </c>
      <c r="R185" s="196">
        <f t="shared" si="133"/>
        <v>288256.19536125031</v>
      </c>
      <c r="S185" s="196">
        <f t="shared" si="32"/>
        <v>-397669.40469880495</v>
      </c>
      <c r="T185" s="196">
        <f t="shared" si="33"/>
        <v>0</v>
      </c>
      <c r="U185" s="214">
        <f t="shared" si="19"/>
        <v>0.88866347109109101</v>
      </c>
      <c r="V185" s="199">
        <f>(E185-B174)/B174</f>
        <v>0.31814768538224103</v>
      </c>
      <c r="W185" s="196">
        <f t="shared" si="20"/>
        <v>-397669.40469880495</v>
      </c>
      <c r="X185" s="199">
        <f t="shared" si="21"/>
        <v>1.9804469103490698</v>
      </c>
      <c r="Y185" s="196">
        <f t="shared" si="22"/>
        <v>626240.81150719663</v>
      </c>
      <c r="Z185" s="196">
        <f t="shared" si="23"/>
        <v>228571.40680839168</v>
      </c>
      <c r="AA185" s="201">
        <f t="shared" si="24"/>
        <v>968041.01300762</v>
      </c>
      <c r="AB185" s="200">
        <f t="shared" si="25"/>
        <v>0.96804101300762002</v>
      </c>
      <c r="AC185" s="217">
        <f t="shared" si="26"/>
        <v>570371.60830881505</v>
      </c>
      <c r="AD185" s="199">
        <f t="shared" si="27"/>
        <v>0.57037160830881506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29"/>
        <v>503524.76435643598</v>
      </c>
      <c r="Q186" s="196">
        <f>(Q174+(Q185-Q174)*(1-$Q$3))*K186/K185</f>
        <v>149747.97845987251</v>
      </c>
      <c r="R186" s="196">
        <f>R185*(1+($S$5/2/12))+(Q185-Q174)*($Q$3)</f>
        <v>322589.04483176378</v>
      </c>
      <c r="S186" s="196">
        <f t="shared" si="32"/>
        <v>-400993.02721838333</v>
      </c>
      <c r="T186" s="196">
        <f t="shared" si="33"/>
        <v>0</v>
      </c>
      <c r="U186" s="214">
        <f t="shared" si="19"/>
        <v>0.82288366184677031</v>
      </c>
      <c r="V186" s="224"/>
      <c r="W186" s="196">
        <f t="shared" si="20"/>
        <v>-400993.02721838333</v>
      </c>
      <c r="X186" s="199">
        <f t="shared" si="21"/>
        <v>2.0601700107326129</v>
      </c>
      <c r="Y186" s="196">
        <f t="shared" si="22"/>
        <v>662152.81808799831</v>
      </c>
      <c r="Z186" s="196">
        <f t="shared" si="23"/>
        <v>261159.79086961498</v>
      </c>
      <c r="AA186" s="201">
        <f t="shared" si="24"/>
        <v>975861.78764807223</v>
      </c>
      <c r="AB186" s="200">
        <f t="shared" si="25"/>
        <v>0.97586178764807219</v>
      </c>
      <c r="AC186" s="217">
        <f t="shared" si="26"/>
        <v>574868.76042968896</v>
      </c>
      <c r="AD186" s="199">
        <f t="shared" si="27"/>
        <v>0.57486876042968893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29"/>
        <v>497465.33465346566</v>
      </c>
      <c r="Q187" s="196">
        <f t="shared" ref="Q187:Q197" si="134">Q186*K187/K186</f>
        <v>145950.31649394534</v>
      </c>
      <c r="R187" s="196">
        <f t="shared" ref="R187:R197" si="135">R186*(1+$S$5/2/12)</f>
        <v>323261.10534183</v>
      </c>
      <c r="S187" s="196">
        <f t="shared" si="32"/>
        <v>-404330.4981651266</v>
      </c>
      <c r="T187" s="196">
        <f t="shared" si="33"/>
        <v>0</v>
      </c>
      <c r="U187" s="214">
        <f t="shared" si="19"/>
        <v>0.81657696054279949</v>
      </c>
      <c r="V187" s="224"/>
      <c r="W187" s="196">
        <f t="shared" si="20"/>
        <v>-404330.4981651266</v>
      </c>
      <c r="X187" s="199">
        <f t="shared" si="21"/>
        <v>2.0298405480659905</v>
      </c>
      <c r="Y187" s="196">
        <f t="shared" si="22"/>
        <v>658556.3953855827</v>
      </c>
      <c r="Z187" s="196">
        <f t="shared" si="23"/>
        <v>254225.8972204561</v>
      </c>
      <c r="AA187" s="201">
        <f t="shared" si="24"/>
        <v>966676.75648924103</v>
      </c>
      <c r="AB187" s="200">
        <f t="shared" si="25"/>
        <v>0.96667675648924101</v>
      </c>
      <c r="AC187" s="217">
        <f t="shared" si="26"/>
        <v>562346.25832411437</v>
      </c>
      <c r="AD187" s="199">
        <f t="shared" si="27"/>
        <v>0.56234625832411433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29"/>
        <v>513267.33861386171</v>
      </c>
      <c r="Q188" s="196">
        <f t="shared" si="134"/>
        <v>156856.42265250545</v>
      </c>
      <c r="R188" s="196">
        <f t="shared" si="135"/>
        <v>323934.56597795885</v>
      </c>
      <c r="S188" s="196">
        <f t="shared" si="32"/>
        <v>-407681.87524081464</v>
      </c>
      <c r="T188" s="196">
        <f t="shared" si="33"/>
        <v>0</v>
      </c>
      <c r="U188" s="214">
        <f t="shared" si="19"/>
        <v>0.83192319932712777</v>
      </c>
      <c r="V188" s="224"/>
      <c r="W188" s="196">
        <f t="shared" si="20"/>
        <v>-407681.87524081464</v>
      </c>
      <c r="X188" s="199">
        <f t="shared" si="21"/>
        <v>2.0535666543853384</v>
      </c>
      <c r="Y188" s="196">
        <f t="shared" si="22"/>
        <v>670264.32036854373</v>
      </c>
      <c r="Z188" s="196">
        <f t="shared" si="23"/>
        <v>262582.44512772909</v>
      </c>
      <c r="AA188" s="201">
        <f t="shared" si="24"/>
        <v>994058.32724432601</v>
      </c>
      <c r="AB188" s="200">
        <f t="shared" si="25"/>
        <v>0.99405832724432597</v>
      </c>
      <c r="AC188" s="217">
        <f t="shared" si="26"/>
        <v>586376.45200351137</v>
      </c>
      <c r="AD188" s="199">
        <f t="shared" si="27"/>
        <v>0.58637645200351141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29"/>
        <v>494732.66732673295</v>
      </c>
      <c r="Q189" s="196">
        <f t="shared" si="134"/>
        <v>145090.16228798745</v>
      </c>
      <c r="R189" s="196">
        <f t="shared" si="135"/>
        <v>324609.42965707963</v>
      </c>
      <c r="S189" s="196">
        <f t="shared" si="32"/>
        <v>-411047.2163876514</v>
      </c>
      <c r="T189" s="196">
        <f t="shared" si="33"/>
        <v>0</v>
      </c>
      <c r="U189" s="214">
        <f t="shared" si="19"/>
        <v>0.81386015902802833</v>
      </c>
      <c r="V189" s="224"/>
      <c r="W189" s="196">
        <f t="shared" si="20"/>
        <v>-411047.2163876514</v>
      </c>
      <c r="X189" s="199">
        <f t="shared" si="21"/>
        <v>1.9933040884799604</v>
      </c>
      <c r="Y189" s="196">
        <f t="shared" si="22"/>
        <v>657937.91959950957</v>
      </c>
      <c r="Z189" s="196">
        <f t="shared" si="23"/>
        <v>246890.70321185817</v>
      </c>
      <c r="AA189" s="201">
        <f t="shared" si="24"/>
        <v>964432.25927180005</v>
      </c>
      <c r="AB189" s="200">
        <f t="shared" si="25"/>
        <v>0.9644322592718001</v>
      </c>
      <c r="AC189" s="217">
        <f t="shared" si="26"/>
        <v>553385.04288414866</v>
      </c>
      <c r="AD189" s="199">
        <f t="shared" si="27"/>
        <v>0.55338504288414869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29"/>
        <v>508099.00396039634</v>
      </c>
      <c r="Q190" s="196">
        <f t="shared" si="134"/>
        <v>152880.2381155304</v>
      </c>
      <c r="R190" s="196">
        <f t="shared" si="135"/>
        <v>325285.6993021986</v>
      </c>
      <c r="S190" s="196">
        <f t="shared" si="32"/>
        <v>-414426.57978926663</v>
      </c>
      <c r="T190" s="196">
        <f t="shared" si="33"/>
        <v>0</v>
      </c>
      <c r="U190" s="214">
        <f t="shared" si="19"/>
        <v>0.82519356214186923</v>
      </c>
      <c r="V190" s="224"/>
      <c r="W190" s="196">
        <f t="shared" si="20"/>
        <v>-414426.57978926663</v>
      </c>
      <c r="X190" s="199">
        <f t="shared" si="21"/>
        <v>2.0109344909449729</v>
      </c>
      <c r="Y190" s="196">
        <f t="shared" si="22"/>
        <v>667943.57410238811</v>
      </c>
      <c r="Z190" s="196">
        <f t="shared" si="23"/>
        <v>253516.99431312148</v>
      </c>
      <c r="AA190" s="201">
        <f t="shared" si="24"/>
        <v>986264.94137812534</v>
      </c>
      <c r="AB190" s="200">
        <f t="shared" si="25"/>
        <v>0.98626494137812537</v>
      </c>
      <c r="AC190" s="217">
        <f t="shared" si="26"/>
        <v>571838.36158885877</v>
      </c>
      <c r="AD190" s="199">
        <f t="shared" si="27"/>
        <v>0.57183836158885881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29"/>
        <v>538455.43960396072</v>
      </c>
      <c r="Q191" s="196">
        <f t="shared" si="134"/>
        <v>171430.35617986703</v>
      </c>
      <c r="R191" s="196">
        <f t="shared" si="135"/>
        <v>325963.37784241157</v>
      </c>
      <c r="S191" s="196">
        <f t="shared" si="32"/>
        <v>-417820.02387172193</v>
      </c>
      <c r="T191" s="196">
        <f t="shared" si="33"/>
        <v>0</v>
      </c>
      <c r="U191" s="214">
        <f t="shared" si="19"/>
        <v>0.85081513255297136</v>
      </c>
      <c r="V191" s="224"/>
      <c r="W191" s="196">
        <f t="shared" si="20"/>
        <v>-417820.02387172193</v>
      </c>
      <c r="X191" s="199">
        <f t="shared" si="21"/>
        <v>2.0688783879629571</v>
      </c>
      <c r="Y191" s="196">
        <f t="shared" si="22"/>
        <v>689843.65045148763</v>
      </c>
      <c r="Z191" s="196">
        <f t="shared" si="23"/>
        <v>272023.6265797657</v>
      </c>
      <c r="AA191" s="201">
        <f t="shared" si="24"/>
        <v>1035849.1736262394</v>
      </c>
      <c r="AB191" s="200">
        <f t="shared" si="25"/>
        <v>1.0358491736262394</v>
      </c>
      <c r="AC191" s="217">
        <f t="shared" si="26"/>
        <v>618029.14975451748</v>
      </c>
      <c r="AD191" s="199">
        <f t="shared" si="27"/>
        <v>0.6180291497545175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29"/>
        <v>556217.80396039633</v>
      </c>
      <c r="Q192" s="196">
        <f t="shared" si="134"/>
        <v>183229.07519366645</v>
      </c>
      <c r="R192" s="196">
        <f t="shared" si="135"/>
        <v>326642.46821291663</v>
      </c>
      <c r="S192" s="196">
        <f t="shared" si="32"/>
        <v>-421227.60730452079</v>
      </c>
      <c r="T192" s="196">
        <f t="shared" si="33"/>
        <v>0</v>
      </c>
      <c r="U192" s="214">
        <f t="shared" si="19"/>
        <v>0.86547713531379744</v>
      </c>
      <c r="V192" s="224"/>
      <c r="W192" s="196">
        <f t="shared" si="20"/>
        <v>-421227.60730452079</v>
      </c>
      <c r="X192" s="199">
        <f t="shared" si="21"/>
        <v>2.0959221496017975</v>
      </c>
      <c r="Y192" s="196">
        <f t="shared" si="22"/>
        <v>702929.23225667735</v>
      </c>
      <c r="Z192" s="196">
        <f t="shared" si="23"/>
        <v>281701.62495215656</v>
      </c>
      <c r="AA192" s="201">
        <f t="shared" si="24"/>
        <v>1066089.3473669793</v>
      </c>
      <c r="AB192" s="200">
        <f t="shared" si="25"/>
        <v>1.0660893473669792</v>
      </c>
      <c r="AC192" s="217">
        <f t="shared" si="26"/>
        <v>644861.74006245856</v>
      </c>
      <c r="AD192" s="199">
        <f t="shared" si="27"/>
        <v>0.64486174006245855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29"/>
        <v>557762.37029702996</v>
      </c>
      <c r="Q193" s="196">
        <f t="shared" si="134"/>
        <v>183862.01885465434</v>
      </c>
      <c r="R193" s="196">
        <f t="shared" si="135"/>
        <v>327322.97335502692</v>
      </c>
      <c r="S193" s="196">
        <f t="shared" si="32"/>
        <v>-424649.38900162297</v>
      </c>
      <c r="T193" s="196">
        <f t="shared" si="33"/>
        <v>0</v>
      </c>
      <c r="U193" s="214">
        <f t="shared" si="19"/>
        <v>0.86579231164016102</v>
      </c>
      <c r="V193" s="224"/>
      <c r="W193" s="196">
        <f t="shared" si="20"/>
        <v>-424649.38900162297</v>
      </c>
      <c r="X193" s="199">
        <f t="shared" si="21"/>
        <v>2.0842732064985361</v>
      </c>
      <c r="Y193" s="196">
        <f t="shared" si="22"/>
        <v>704663.7136287468</v>
      </c>
      <c r="Z193" s="196">
        <f t="shared" si="23"/>
        <v>280014.32462712383</v>
      </c>
      <c r="AA193" s="201">
        <f t="shared" si="24"/>
        <v>1068947.3625067112</v>
      </c>
      <c r="AB193" s="200">
        <f t="shared" si="25"/>
        <v>1.0689473625067112</v>
      </c>
      <c r="AC193" s="217">
        <f t="shared" si="26"/>
        <v>644297.97350508813</v>
      </c>
      <c r="AD193" s="199">
        <f t="shared" si="27"/>
        <v>0.64429797350508811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29"/>
        <v>580396.02178217843</v>
      </c>
      <c r="Q194" s="196">
        <f t="shared" si="134"/>
        <v>199507.0878083031</v>
      </c>
      <c r="R194" s="196">
        <f t="shared" si="135"/>
        <v>328004.89621618326</v>
      </c>
      <c r="S194" s="196">
        <f t="shared" si="32"/>
        <v>-428085.42812246305</v>
      </c>
      <c r="T194" s="196">
        <f t="shared" si="33"/>
        <v>0</v>
      </c>
      <c r="U194" s="214">
        <f t="shared" si="19"/>
        <v>0.88401761903117471</v>
      </c>
      <c r="V194" s="224"/>
      <c r="W194" s="196">
        <f t="shared" si="20"/>
        <v>-428085.42812246305</v>
      </c>
      <c r="X194" s="199">
        <f t="shared" si="21"/>
        <v>2.1220085018602735</v>
      </c>
      <c r="Y194" s="196">
        <f t="shared" si="22"/>
        <v>721161.91561506083</v>
      </c>
      <c r="Z194" s="196">
        <f t="shared" si="23"/>
        <v>293076.48749259778</v>
      </c>
      <c r="AA194" s="201">
        <f t="shared" si="24"/>
        <v>1107908.0058066647</v>
      </c>
      <c r="AB194" s="200">
        <f t="shared" si="25"/>
        <v>1.1079080058066646</v>
      </c>
      <c r="AC194" s="217">
        <f t="shared" si="26"/>
        <v>679822.57768420165</v>
      </c>
      <c r="AD194" s="199">
        <f t="shared" si="27"/>
        <v>0.67982257768420162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29"/>
        <v>536079.19603960414</v>
      </c>
      <c r="Q195" s="196">
        <f t="shared" si="134"/>
        <v>169515.29587226274</v>
      </c>
      <c r="R195" s="196">
        <f t="shared" si="135"/>
        <v>328688.239749967</v>
      </c>
      <c r="S195" s="196">
        <f t="shared" si="32"/>
        <v>-431535.78407297336</v>
      </c>
      <c r="T195" s="196">
        <f t="shared" si="33"/>
        <v>0</v>
      </c>
      <c r="U195" s="214">
        <f t="shared" si="19"/>
        <v>0.84610306349990672</v>
      </c>
      <c r="V195" s="224"/>
      <c r="W195" s="196">
        <f t="shared" si="20"/>
        <v>-431535.78407297336</v>
      </c>
      <c r="X195" s="199">
        <f t="shared" si="21"/>
        <v>2.0039298424515768</v>
      </c>
      <c r="Y195" s="196">
        <f t="shared" si="22"/>
        <v>690796.14738769119</v>
      </c>
      <c r="Z195" s="196">
        <f t="shared" si="23"/>
        <v>259260.36331471783</v>
      </c>
      <c r="AA195" s="201">
        <f t="shared" si="24"/>
        <v>1034282.7316618339</v>
      </c>
      <c r="AB195" s="200">
        <f t="shared" si="25"/>
        <v>1.0342827316618339</v>
      </c>
      <c r="AC195" s="217">
        <f t="shared" si="26"/>
        <v>602746.94758886052</v>
      </c>
      <c r="AD195" s="199">
        <f t="shared" si="27"/>
        <v>0.60274694758886049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29"/>
        <v>598039.59207920812</v>
      </c>
      <c r="Q196" s="196">
        <f t="shared" si="134"/>
        <v>210591.71653791107</v>
      </c>
      <c r="R196" s="196">
        <f t="shared" si="135"/>
        <v>329373.00691611279</v>
      </c>
      <c r="S196" s="196">
        <f t="shared" si="32"/>
        <v>-435000.51650661079</v>
      </c>
      <c r="T196" s="196">
        <f t="shared" si="33"/>
        <v>0</v>
      </c>
      <c r="U196" s="214">
        <f t="shared" si="19"/>
        <v>0.89562316350044358</v>
      </c>
      <c r="V196" s="224"/>
      <c r="W196" s="196">
        <f t="shared" si="20"/>
        <v>-435000.51650661079</v>
      </c>
      <c r="X196" s="199">
        <f t="shared" si="21"/>
        <v>2.1319804547432688</v>
      </c>
      <c r="Y196" s="196">
        <f t="shared" si="22"/>
        <v>734825.80109491386</v>
      </c>
      <c r="Z196" s="196">
        <f t="shared" si="23"/>
        <v>299825.28458830307</v>
      </c>
      <c r="AA196" s="201">
        <f t="shared" si="24"/>
        <v>1138004.3155332319</v>
      </c>
      <c r="AB196" s="200">
        <f t="shared" si="25"/>
        <v>1.138004315533232</v>
      </c>
      <c r="AC196" s="217">
        <f t="shared" si="26"/>
        <v>703003.79902662116</v>
      </c>
      <c r="AD196" s="199">
        <f t="shared" si="27"/>
        <v>0.70300379902662113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21" t="s">
        <v>286</v>
      </c>
      <c r="B197" s="222">
        <v>105.720001</v>
      </c>
      <c r="C197" s="223">
        <v>105.91999800000001</v>
      </c>
      <c r="D197" s="223">
        <v>99.919998000000007</v>
      </c>
      <c r="E197" s="223">
        <v>103.25</v>
      </c>
      <c r="F197" s="223">
        <v>95.763062000000005</v>
      </c>
      <c r="G197" s="223">
        <v>815702200</v>
      </c>
      <c r="H197" s="226" t="s">
        <v>286</v>
      </c>
      <c r="I197" s="223">
        <v>8.9362499999999994</v>
      </c>
      <c r="J197" s="223">
        <v>8.96875</v>
      </c>
      <c r="K197" s="223">
        <v>7.96875</v>
      </c>
      <c r="L197" s="223">
        <v>8.5462500000000006</v>
      </c>
      <c r="M197" s="223">
        <v>8.44238</v>
      </c>
      <c r="N197" s="223">
        <v>461129600</v>
      </c>
      <c r="O197" s="223"/>
      <c r="P197" s="196">
        <f t="shared" si="29"/>
        <v>593584.14653465361</v>
      </c>
      <c r="Q197" s="196">
        <f t="shared" si="134"/>
        <v>206923.88916910964</v>
      </c>
      <c r="R197" s="196">
        <f t="shared" si="135"/>
        <v>330059.20068052138</v>
      </c>
      <c r="S197" s="196">
        <f t="shared" si="32"/>
        <v>-438479.68532538833</v>
      </c>
      <c r="T197" s="196">
        <f t="shared" si="33"/>
        <v>0</v>
      </c>
      <c r="U197" s="214">
        <f t="shared" si="19"/>
        <v>0.89108537064525584</v>
      </c>
      <c r="V197" s="199">
        <f>(E197-B186)/B186</f>
        <v>0.17932605896084317</v>
      </c>
      <c r="W197" s="196">
        <f t="shared" si="20"/>
        <v>-438479.68532538833</v>
      </c>
      <c r="X197" s="199">
        <f t="shared" si="21"/>
        <v>2.1064678208062362</v>
      </c>
      <c r="Y197" s="196">
        <f t="shared" si="22"/>
        <v>732365.73522755806</v>
      </c>
      <c r="Z197" s="196">
        <f t="shared" si="23"/>
        <v>293886.04990216973</v>
      </c>
      <c r="AA197" s="201">
        <f t="shared" si="24"/>
        <v>1130567.2363842847</v>
      </c>
      <c r="AB197" s="200">
        <f t="shared" si="25"/>
        <v>1.1305672363842847</v>
      </c>
      <c r="AC197" s="217">
        <f t="shared" si="26"/>
        <v>692087.55105889635</v>
      </c>
      <c r="AD197" s="199">
        <f t="shared" si="27"/>
        <v>0.6920875510588963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29"/>
        <v>590257.4316831684</v>
      </c>
      <c r="Q198" s="196">
        <f>(Q186+(Q197-Q186)*(1-$Q$3))*K198/K197</f>
        <v>176979.18200429456</v>
      </c>
      <c r="R198" s="196">
        <f>R197*(1+($S$5/2/12))+(Q197-Q186)*($Q$3)</f>
        <v>359334.77936989104</v>
      </c>
      <c r="S198" s="196">
        <f t="shared" si="32"/>
        <v>-441973.35068091081</v>
      </c>
      <c r="T198" s="196">
        <f t="shared" si="33"/>
        <v>0</v>
      </c>
      <c r="U198" s="214">
        <f t="shared" si="19"/>
        <v>0.83813223157503625</v>
      </c>
      <c r="V198" s="224"/>
      <c r="W198" s="196">
        <f t="shared" si="20"/>
        <v>-441973.35068091081</v>
      </c>
      <c r="X198" s="199">
        <f t="shared" si="21"/>
        <v>2.1485282078435346</v>
      </c>
      <c r="Y198" s="196">
        <f t="shared" si="22"/>
        <v>758141.59037331329</v>
      </c>
      <c r="Z198" s="196">
        <f t="shared" si="23"/>
        <v>316168.23969240248</v>
      </c>
      <c r="AA198" s="201">
        <f t="shared" si="24"/>
        <v>1126571.393057354</v>
      </c>
      <c r="AB198" s="200">
        <f t="shared" si="25"/>
        <v>1.126571393057354</v>
      </c>
      <c r="AC198" s="217">
        <f t="shared" si="26"/>
        <v>684598.04237644328</v>
      </c>
      <c r="AD198" s="199">
        <f t="shared" si="27"/>
        <v>0.68459804237644328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29"/>
        <v>592574.25742574269</v>
      </c>
      <c r="Q199" s="196">
        <f t="shared" ref="Q199:Q209" si="136">Q198*K199/K198</f>
        <v>178042.20404114958</v>
      </c>
      <c r="R199" s="196">
        <f t="shared" ref="R199:R209" si="137">R198*(1+$S$5/2/12)</f>
        <v>360083.39349357836</v>
      </c>
      <c r="S199" s="196">
        <f t="shared" si="32"/>
        <v>-445481.57297541463</v>
      </c>
      <c r="T199" s="196">
        <f t="shared" si="33"/>
        <v>0</v>
      </c>
      <c r="U199" s="214">
        <f t="shared" si="19"/>
        <v>0.83900131528822652</v>
      </c>
      <c r="V199" s="224"/>
      <c r="W199" s="196">
        <f t="shared" si="20"/>
        <v>-445481.57297541463</v>
      </c>
      <c r="X199" s="199">
        <f t="shared" si="21"/>
        <v>2.1384894655831177</v>
      </c>
      <c r="Y199" s="196">
        <f t="shared" si="22"/>
        <v>760482.03795185511</v>
      </c>
      <c r="Z199" s="196">
        <f t="shared" si="23"/>
        <v>315000.46497644047</v>
      </c>
      <c r="AA199" s="201">
        <f t="shared" si="24"/>
        <v>1130699.8549604707</v>
      </c>
      <c r="AB199" s="200">
        <f t="shared" si="25"/>
        <v>1.1306998549604708</v>
      </c>
      <c r="AC199" s="217">
        <f t="shared" si="26"/>
        <v>685218.28198505612</v>
      </c>
      <c r="AD199" s="199">
        <f t="shared" si="27"/>
        <v>0.68521828198505608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29"/>
        <v>619247.51287128718</v>
      </c>
      <c r="Q200" s="196">
        <f t="shared" si="136"/>
        <v>194379.17429176334</v>
      </c>
      <c r="R200" s="196">
        <f t="shared" si="137"/>
        <v>360833.56723002333</v>
      </c>
      <c r="S200" s="196">
        <f t="shared" si="32"/>
        <v>-449004.41286281223</v>
      </c>
      <c r="T200" s="196">
        <f t="shared" si="33"/>
        <v>0</v>
      </c>
      <c r="U200" s="214">
        <f t="shared" si="19"/>
        <v>0.85827158278397542</v>
      </c>
      <c r="V200" s="224"/>
      <c r="W200" s="196">
        <f t="shared" si="20"/>
        <v>-449004.41286281223</v>
      </c>
      <c r="X200" s="199">
        <f t="shared" si="21"/>
        <v>2.182787188777056</v>
      </c>
      <c r="Y200" s="196">
        <f t="shared" si="22"/>
        <v>779873.48355072341</v>
      </c>
      <c r="Z200" s="196">
        <f t="shared" si="23"/>
        <v>330869.07068791118</v>
      </c>
      <c r="AA200" s="201">
        <f t="shared" si="24"/>
        <v>1174460.2543930737</v>
      </c>
      <c r="AB200" s="200">
        <f t="shared" si="25"/>
        <v>1.1744602543930738</v>
      </c>
      <c r="AC200" s="217">
        <f t="shared" si="26"/>
        <v>725455.84153026156</v>
      </c>
      <c r="AD200" s="199">
        <f t="shared" si="27"/>
        <v>0.72545584153026155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29"/>
        <v>619841.56039603963</v>
      </c>
      <c r="Q201" s="196">
        <f t="shared" si="136"/>
        <v>194644.92980097709</v>
      </c>
      <c r="R201" s="196">
        <f t="shared" si="137"/>
        <v>361585.30382841924</v>
      </c>
      <c r="S201" s="196">
        <f t="shared" si="32"/>
        <v>-452541.93124974065</v>
      </c>
      <c r="T201" s="196">
        <f t="shared" si="33"/>
        <v>0</v>
      </c>
      <c r="U201" s="214">
        <f t="shared" si="19"/>
        <v>0.85805256543391639</v>
      </c>
      <c r="V201" s="224"/>
      <c r="W201" s="196">
        <f t="shared" si="20"/>
        <v>-452541.93124974065</v>
      </c>
      <c r="X201" s="199">
        <f t="shared" si="21"/>
        <v>2.1686981834239063</v>
      </c>
      <c r="Y201" s="196">
        <f t="shared" si="22"/>
        <v>781010.98395251017</v>
      </c>
      <c r="Z201" s="196">
        <f t="shared" si="23"/>
        <v>328469.05270276952</v>
      </c>
      <c r="AA201" s="201">
        <f t="shared" si="24"/>
        <v>1176071.794025436</v>
      </c>
      <c r="AB201" s="200">
        <f t="shared" si="25"/>
        <v>1.1760717940254359</v>
      </c>
      <c r="AC201" s="217">
        <f t="shared" si="26"/>
        <v>723529.86277569539</v>
      </c>
      <c r="AD201" s="199">
        <f t="shared" si="27"/>
        <v>0.72352986277569542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29"/>
        <v>629702.97029702971</v>
      </c>
      <c r="Q202" s="196">
        <f t="shared" si="136"/>
        <v>200253.76975859361</v>
      </c>
      <c r="R202" s="196">
        <f t="shared" si="137"/>
        <v>362338.60654472851</v>
      </c>
      <c r="S202" s="196">
        <f t="shared" si="32"/>
        <v>-456094.18929661455</v>
      </c>
      <c r="T202" s="196">
        <f t="shared" si="33"/>
        <v>0</v>
      </c>
      <c r="U202" s="214">
        <f t="shared" si="19"/>
        <v>0.86405647120212703</v>
      </c>
      <c r="V202" s="224"/>
      <c r="W202" s="196">
        <f t="shared" si="20"/>
        <v>-456094.18929661455</v>
      </c>
      <c r="X202" s="199">
        <f t="shared" si="21"/>
        <v>2.1750804989900838</v>
      </c>
      <c r="Y202" s="196">
        <f t="shared" si="22"/>
        <v>788637.14149086014</v>
      </c>
      <c r="Z202" s="196">
        <f t="shared" si="23"/>
        <v>332542.95219424559</v>
      </c>
      <c r="AA202" s="201">
        <f t="shared" si="24"/>
        <v>1192295.3466003519</v>
      </c>
      <c r="AB202" s="200">
        <f t="shared" si="25"/>
        <v>1.1922953466003519</v>
      </c>
      <c r="AC202" s="217">
        <f t="shared" si="26"/>
        <v>736201.15730373724</v>
      </c>
      <c r="AD202" s="199">
        <f t="shared" si="27"/>
        <v>0.73620115730373725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29"/>
        <v>633504.94455445546</v>
      </c>
      <c r="Q203" s="196">
        <f t="shared" si="136"/>
        <v>202897.33771866729</v>
      </c>
      <c r="R203" s="196">
        <f t="shared" si="137"/>
        <v>363093.47864169674</v>
      </c>
      <c r="S203" s="196">
        <f t="shared" si="32"/>
        <v>-459661.24841868377</v>
      </c>
      <c r="T203" s="196">
        <f t="shared" si="33"/>
        <v>0</v>
      </c>
      <c r="U203" s="214">
        <f t="shared" si="19"/>
        <v>0.86644709706947798</v>
      </c>
      <c r="V203" s="224"/>
      <c r="W203" s="196">
        <f t="shared" si="20"/>
        <v>-459661.24841868377</v>
      </c>
      <c r="X203" s="199">
        <f t="shared" si="21"/>
        <v>2.1681149468758298</v>
      </c>
      <c r="Y203" s="196">
        <f t="shared" si="22"/>
        <v>792023.20068414765</v>
      </c>
      <c r="Z203" s="196">
        <f t="shared" si="23"/>
        <v>332361.95226546389</v>
      </c>
      <c r="AA203" s="201">
        <f t="shared" si="24"/>
        <v>1199495.7609148195</v>
      </c>
      <c r="AB203" s="200">
        <f t="shared" si="25"/>
        <v>1.1994957609148196</v>
      </c>
      <c r="AC203" s="217">
        <f t="shared" si="26"/>
        <v>739834.51249613578</v>
      </c>
      <c r="AD203" s="199">
        <f t="shared" si="27"/>
        <v>0.73983451249613574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29"/>
        <v>628693.08118811878</v>
      </c>
      <c r="Q204" s="196">
        <f t="shared" si="136"/>
        <v>199680.2973439745</v>
      </c>
      <c r="R204" s="196">
        <f t="shared" si="137"/>
        <v>363849.923388867</v>
      </c>
      <c r="S204" s="196">
        <f t="shared" si="32"/>
        <v>-463243.17028709495</v>
      </c>
      <c r="T204" s="196">
        <f t="shared" si="33"/>
        <v>0</v>
      </c>
      <c r="U204" s="214">
        <f t="shared" si="19"/>
        <v>0.86229959959650559</v>
      </c>
      <c r="V204" s="224"/>
      <c r="W204" s="196">
        <f t="shared" si="20"/>
        <v>-463243.17028709495</v>
      </c>
      <c r="X204" s="199">
        <f t="shared" si="21"/>
        <v>2.1425960882744524</v>
      </c>
      <c r="Y204" s="196">
        <f t="shared" si="22"/>
        <v>789381.0832849954</v>
      </c>
      <c r="Z204" s="196">
        <f t="shared" si="23"/>
        <v>326137.91299790045</v>
      </c>
      <c r="AA204" s="201">
        <f t="shared" si="24"/>
        <v>1192223.3019209602</v>
      </c>
      <c r="AB204" s="200">
        <f t="shared" si="25"/>
        <v>1.1922233019209603</v>
      </c>
      <c r="AC204" s="217">
        <f t="shared" si="26"/>
        <v>728980.13163386518</v>
      </c>
      <c r="AD204" s="199">
        <f t="shared" si="27"/>
        <v>0.72898013163386521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29"/>
        <v>503405.92871287133</v>
      </c>
      <c r="Q205" s="196">
        <f t="shared" si="136"/>
        <v>153858.45270269821</v>
      </c>
      <c r="R205" s="196">
        <f t="shared" si="137"/>
        <v>364607.94406259386</v>
      </c>
      <c r="S205" s="196">
        <f t="shared" si="32"/>
        <v>-466840.01682995784</v>
      </c>
      <c r="T205" s="196">
        <f t="shared" si="33"/>
        <v>0</v>
      </c>
      <c r="U205" s="214">
        <f t="shared" si="19"/>
        <v>0.79376142585984999</v>
      </c>
      <c r="V205" s="224"/>
      <c r="W205" s="196">
        <f t="shared" si="20"/>
        <v>-466840.01682995784</v>
      </c>
      <c r="X205" s="199">
        <f t="shared" si="21"/>
        <v>1.85933904867378</v>
      </c>
      <c r="Y205" s="196">
        <f t="shared" si="22"/>
        <v>702407.77639909997</v>
      </c>
      <c r="Z205" s="196">
        <f t="shared" si="23"/>
        <v>235567.75956914213</v>
      </c>
      <c r="AA205" s="201">
        <f t="shared" si="24"/>
        <v>1021872.3254781634</v>
      </c>
      <c r="AB205" s="200">
        <f t="shared" si="25"/>
        <v>1.0218723254781634</v>
      </c>
      <c r="AC205" s="217">
        <f t="shared" si="26"/>
        <v>555032.3086482056</v>
      </c>
      <c r="AD205" s="199">
        <f t="shared" si="27"/>
        <v>0.55503230864820563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29"/>
        <v>586633.66336633672</v>
      </c>
      <c r="Q206" s="196">
        <f t="shared" si="136"/>
        <v>171622.11042382792</v>
      </c>
      <c r="R206" s="196">
        <f t="shared" si="137"/>
        <v>365367.54394605762</v>
      </c>
      <c r="S206" s="196">
        <f t="shared" si="32"/>
        <v>-470451.85023341601</v>
      </c>
      <c r="T206" s="196">
        <f t="shared" si="33"/>
        <v>0</v>
      </c>
      <c r="U206" s="214">
        <f t="shared" si="19"/>
        <v>0.82757083226737327</v>
      </c>
      <c r="V206" s="224"/>
      <c r="W206" s="196">
        <f t="shared" si="20"/>
        <v>-470451.85023341601</v>
      </c>
      <c r="X206" s="199">
        <f t="shared" si="21"/>
        <v>2.0235890385807949</v>
      </c>
      <c r="Y206" s="196">
        <f t="shared" si="22"/>
        <v>761396.4065446509</v>
      </c>
      <c r="Z206" s="196">
        <f t="shared" si="23"/>
        <v>290944.55631123489</v>
      </c>
      <c r="AA206" s="201">
        <f t="shared" si="24"/>
        <v>1123623.3177362222</v>
      </c>
      <c r="AB206" s="200">
        <f t="shared" si="25"/>
        <v>1.1236233177362223</v>
      </c>
      <c r="AC206" s="217">
        <f t="shared" si="26"/>
        <v>653171.4675028061</v>
      </c>
      <c r="AD206" s="199">
        <f t="shared" si="27"/>
        <v>0.65317146750280608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29"/>
        <v>596910.90891089116</v>
      </c>
      <c r="Q207" s="196">
        <f t="shared" si="136"/>
        <v>177552.65441891373</v>
      </c>
      <c r="R207" s="196">
        <f t="shared" si="137"/>
        <v>366128.72632927861</v>
      </c>
      <c r="S207" s="196">
        <f t="shared" si="32"/>
        <v>-474078.73294272192</v>
      </c>
      <c r="T207" s="196">
        <f t="shared" si="33"/>
        <v>0</v>
      </c>
      <c r="U207" s="214">
        <f t="shared" si="19"/>
        <v>0.83466829153585698</v>
      </c>
      <c r="V207" s="224"/>
      <c r="W207" s="196">
        <f t="shared" si="20"/>
        <v>-474078.73294272192</v>
      </c>
      <c r="X207" s="199">
        <f t="shared" si="21"/>
        <v>2.0313917674862751</v>
      </c>
      <c r="Y207" s="196">
        <f t="shared" si="22"/>
        <v>769321.21351373126</v>
      </c>
      <c r="Z207" s="196">
        <f t="shared" si="23"/>
        <v>295242.48057100934</v>
      </c>
      <c r="AA207" s="201">
        <f t="shared" si="24"/>
        <v>1140592.2896590836</v>
      </c>
      <c r="AB207" s="200">
        <f t="shared" si="25"/>
        <v>1.1405922896590837</v>
      </c>
      <c r="AC207" s="217">
        <f t="shared" si="26"/>
        <v>666513.55671636167</v>
      </c>
      <c r="AD207" s="199">
        <f t="shared" si="27"/>
        <v>0.6665135567163617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29"/>
        <v>650376.25544554461</v>
      </c>
      <c r="Q208" s="196">
        <f t="shared" si="136"/>
        <v>210002.80080711914</v>
      </c>
      <c r="R208" s="196">
        <f t="shared" si="137"/>
        <v>366891.4945091313</v>
      </c>
      <c r="S208" s="196">
        <f t="shared" si="32"/>
        <v>-477720.72766331659</v>
      </c>
      <c r="T208" s="196">
        <f t="shared" si="33"/>
        <v>0</v>
      </c>
      <c r="U208" s="214">
        <f t="shared" si="19"/>
        <v>0.872164541384434</v>
      </c>
      <c r="V208" s="224"/>
      <c r="W208" s="196">
        <f t="shared" si="20"/>
        <v>-477720.72766331659</v>
      </c>
      <c r="X208" s="199">
        <f t="shared" si="21"/>
        <v>2.1294193260787631</v>
      </c>
      <c r="Y208" s="196">
        <f t="shared" si="22"/>
        <v>807479.21354064718</v>
      </c>
      <c r="Z208" s="196">
        <f t="shared" si="23"/>
        <v>329758.48587733059</v>
      </c>
      <c r="AA208" s="201">
        <f t="shared" si="24"/>
        <v>1227270.5507617951</v>
      </c>
      <c r="AB208" s="200">
        <f t="shared" si="25"/>
        <v>1.2272705507617951</v>
      </c>
      <c r="AC208" s="217">
        <f t="shared" si="26"/>
        <v>749549.82309847861</v>
      </c>
      <c r="AD208" s="199">
        <f t="shared" si="27"/>
        <v>0.74954982309847862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21" t="s">
        <v>298</v>
      </c>
      <c r="B209" s="222">
        <v>114.480003</v>
      </c>
      <c r="C209" s="223">
        <v>115.75</v>
      </c>
      <c r="D209" s="223">
        <v>109.379997</v>
      </c>
      <c r="E209" s="223">
        <v>111.860001</v>
      </c>
      <c r="F209" s="223">
        <v>104.86937</v>
      </c>
      <c r="G209" s="223">
        <v>757497500</v>
      </c>
      <c r="H209" s="226" t="s">
        <v>298</v>
      </c>
      <c r="I209" s="223">
        <v>10.241250000000001</v>
      </c>
      <c r="J209" s="223">
        <v>10.47125</v>
      </c>
      <c r="K209" s="223">
        <v>9.33</v>
      </c>
      <c r="L209" s="223">
        <v>9.7949999999999999</v>
      </c>
      <c r="M209" s="223">
        <v>9.6866280000000007</v>
      </c>
      <c r="N209" s="223">
        <v>249093600</v>
      </c>
      <c r="O209" s="223"/>
      <c r="P209" s="196">
        <f t="shared" si="29"/>
        <v>649782.1603960396</v>
      </c>
      <c r="Q209" s="196">
        <f t="shared" si="136"/>
        <v>208799.90744962535</v>
      </c>
      <c r="R209" s="196">
        <f t="shared" si="137"/>
        <v>367655.85178935871</v>
      </c>
      <c r="S209" s="196">
        <f t="shared" si="32"/>
        <v>-481377.89736191375</v>
      </c>
      <c r="T209" s="196">
        <f t="shared" si="33"/>
        <v>0</v>
      </c>
      <c r="U209" s="214">
        <f t="shared" si="19"/>
        <v>0.87045259178821099</v>
      </c>
      <c r="V209" s="199">
        <f>(E209-B198)/B198</f>
        <v>7.8064753699599934E-2</v>
      </c>
      <c r="W209" s="196">
        <f t="shared" si="20"/>
        <v>-481377.89736191375</v>
      </c>
      <c r="X209" s="199">
        <f t="shared" si="21"/>
        <v>2.113595197787943</v>
      </c>
      <c r="Y209" s="196">
        <f t="shared" si="22"/>
        <v>807797.12999501207</v>
      </c>
      <c r="Z209" s="196">
        <f t="shared" si="23"/>
        <v>326419.23263309832</v>
      </c>
      <c r="AA209" s="201">
        <f t="shared" si="24"/>
        <v>1226237.9196350237</v>
      </c>
      <c r="AB209" s="200">
        <f t="shared" si="25"/>
        <v>1.2262379196350237</v>
      </c>
      <c r="AC209" s="217">
        <f t="shared" si="26"/>
        <v>744860.02227310999</v>
      </c>
      <c r="AD209" s="199">
        <f t="shared" si="27"/>
        <v>0.74486002227310999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29"/>
        <v>577722.77227722772</v>
      </c>
      <c r="Q210" s="196">
        <f>(Q198+(Q209-Q198)*(1-$Q$3))*K210/K209</f>
        <v>151954.78603892343</v>
      </c>
      <c r="R210" s="196">
        <f>R209*(1+($S$5/2/12))+(Q209-Q198)*($Q$3)</f>
        <v>384332.16420325194</v>
      </c>
      <c r="S210" s="196">
        <f t="shared" si="32"/>
        <v>-485050.30526758841</v>
      </c>
      <c r="T210" s="196">
        <f t="shared" si="33"/>
        <v>0</v>
      </c>
      <c r="U210" s="214">
        <f t="shared" si="19"/>
        <v>0.79140453313208747</v>
      </c>
      <c r="V210" s="224"/>
      <c r="W210" s="196">
        <f t="shared" si="20"/>
        <v>-485050.30526758841</v>
      </c>
      <c r="X210" s="199">
        <f t="shared" si="21"/>
        <v>1.9834127018016026</v>
      </c>
      <c r="Y210" s="196">
        <f t="shared" si="22"/>
        <v>773364.81822918123</v>
      </c>
      <c r="Z210" s="196">
        <f t="shared" si="23"/>
        <v>288314.51296159282</v>
      </c>
      <c r="AA210" s="201">
        <f t="shared" si="24"/>
        <v>1114009.7225194031</v>
      </c>
      <c r="AB210" s="200">
        <f t="shared" si="25"/>
        <v>1.114009722519403</v>
      </c>
      <c r="AC210" s="217">
        <f t="shared" si="26"/>
        <v>628959.41725181462</v>
      </c>
      <c r="AD210" s="199">
        <f t="shared" si="27"/>
        <v>0.62895941725181459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29"/>
        <v>563405.91683168313</v>
      </c>
      <c r="Q211" s="196">
        <f t="shared" ref="Q211:Q221" si="138">Q210*K211/K210</f>
        <v>143762.66577117876</v>
      </c>
      <c r="R211" s="196">
        <f t="shared" ref="R211:R221" si="139">R210*(1+$S$5/2/12)</f>
        <v>385132.85621200874</v>
      </c>
      <c r="S211" s="196">
        <f t="shared" si="32"/>
        <v>-488738.01487287006</v>
      </c>
      <c r="T211" s="196">
        <f t="shared" si="33"/>
        <v>0</v>
      </c>
      <c r="U211" s="214">
        <f t="shared" si="19"/>
        <v>0.77902602535916032</v>
      </c>
      <c r="V211" s="224"/>
      <c r="W211" s="196">
        <f t="shared" si="20"/>
        <v>-488738.01487287006</v>
      </c>
      <c r="X211" s="199">
        <f t="shared" si="21"/>
        <v>1.9407918847696441</v>
      </c>
      <c r="Y211" s="196">
        <f t="shared" si="22"/>
        <v>764111.68374570657</v>
      </c>
      <c r="Z211" s="196">
        <f t="shared" si="23"/>
        <v>275373.66887283651</v>
      </c>
      <c r="AA211" s="201">
        <f t="shared" si="24"/>
        <v>1092301.4388148705</v>
      </c>
      <c r="AB211" s="200">
        <f t="shared" si="25"/>
        <v>1.0923014388148706</v>
      </c>
      <c r="AC211" s="217">
        <f t="shared" si="26"/>
        <v>603563.42394200049</v>
      </c>
      <c r="AD211" s="199">
        <f t="shared" si="27"/>
        <v>0.60356342394200047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29"/>
        <v>612831.70693069312</v>
      </c>
      <c r="Q212" s="196">
        <f t="shared" si="138"/>
        <v>169837.9003142525</v>
      </c>
      <c r="R212" s="196">
        <f t="shared" si="139"/>
        <v>385935.21632911713</v>
      </c>
      <c r="S212" s="196">
        <f t="shared" si="32"/>
        <v>-492441.08993484039</v>
      </c>
      <c r="T212" s="196">
        <f t="shared" si="33"/>
        <v>0</v>
      </c>
      <c r="U212" s="214">
        <f t="shared" si="19"/>
        <v>0.81508093099089551</v>
      </c>
      <c r="V212" s="224"/>
      <c r="W212" s="196">
        <f t="shared" si="20"/>
        <v>-492441.08993484039</v>
      </c>
      <c r="X212" s="199">
        <f t="shared" si="21"/>
        <v>2.028195744981327</v>
      </c>
      <c r="Y212" s="196">
        <f t="shared" si="22"/>
        <v>799480.00252743764</v>
      </c>
      <c r="Z212" s="196">
        <f t="shared" si="23"/>
        <v>307038.91259259725</v>
      </c>
      <c r="AA212" s="201">
        <f t="shared" si="24"/>
        <v>1168604.8235740627</v>
      </c>
      <c r="AB212" s="200">
        <f t="shared" si="25"/>
        <v>1.1686048235740627</v>
      </c>
      <c r="AC212" s="217">
        <f t="shared" si="26"/>
        <v>676163.73363922234</v>
      </c>
      <c r="AD212" s="199">
        <f t="shared" si="27"/>
        <v>0.67616373363922233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29"/>
        <v>623049.48712871294</v>
      </c>
      <c r="Q213" s="196">
        <f t="shared" si="138"/>
        <v>175497.44081468179</v>
      </c>
      <c r="R213" s="196">
        <f t="shared" si="139"/>
        <v>386739.24802980281</v>
      </c>
      <c r="S213" s="196">
        <f t="shared" si="32"/>
        <v>-496159.59447623556</v>
      </c>
      <c r="T213" s="196">
        <f t="shared" si="33"/>
        <v>0</v>
      </c>
      <c r="U213" s="214">
        <f t="shared" si="19"/>
        <v>0.82177991147017504</v>
      </c>
      <c r="V213" s="224"/>
      <c r="W213" s="196">
        <f t="shared" si="20"/>
        <v>-496159.59447623556</v>
      </c>
      <c r="X213" s="199">
        <f t="shared" si="21"/>
        <v>2.0352095301603228</v>
      </c>
      <c r="Y213" s="196">
        <f t="shared" si="22"/>
        <v>807404.31909870973</v>
      </c>
      <c r="Z213" s="196">
        <f t="shared" si="23"/>
        <v>311244.72462247417</v>
      </c>
      <c r="AA213" s="201">
        <f t="shared" si="24"/>
        <v>1185286.1759731974</v>
      </c>
      <c r="AB213" s="200">
        <f t="shared" si="25"/>
        <v>1.1852861759731974</v>
      </c>
      <c r="AC213" s="217">
        <f t="shared" si="26"/>
        <v>689126.58149696188</v>
      </c>
      <c r="AD213" s="199">
        <f t="shared" si="27"/>
        <v>0.68912658149696193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29"/>
        <v>620198.03168316837</v>
      </c>
      <c r="Q214" s="196">
        <f t="shared" si="138"/>
        <v>173714.29791728625</v>
      </c>
      <c r="R214" s="196">
        <f t="shared" si="139"/>
        <v>387544.95479653159</v>
      </c>
      <c r="S214" s="196">
        <f t="shared" si="32"/>
        <v>-499893.5927865532</v>
      </c>
      <c r="T214" s="196">
        <f t="shared" si="33"/>
        <v>0</v>
      </c>
      <c r="U214" s="214">
        <f t="shared" si="19"/>
        <v>0.81901109781689307</v>
      </c>
      <c r="V214" s="224"/>
      <c r="W214" s="196">
        <f t="shared" si="20"/>
        <v>-499893.5927865532</v>
      </c>
      <c r="X214" s="199">
        <f t="shared" si="21"/>
        <v>2.0159149887523973</v>
      </c>
      <c r="Y214" s="196">
        <f t="shared" si="22"/>
        <v>806181.7787828882</v>
      </c>
      <c r="Z214" s="196">
        <f t="shared" si="23"/>
        <v>306288.185996335</v>
      </c>
      <c r="AA214" s="201">
        <f t="shared" si="24"/>
        <v>1181457.2843969862</v>
      </c>
      <c r="AB214" s="200">
        <f t="shared" si="25"/>
        <v>1.1814572843969862</v>
      </c>
      <c r="AC214" s="217">
        <f t="shared" si="26"/>
        <v>681563.69161043304</v>
      </c>
      <c r="AD214" s="199">
        <f t="shared" si="27"/>
        <v>0.68156369161043306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29"/>
        <v>604455.4455445545</v>
      </c>
      <c r="Q215" s="196">
        <f t="shared" si="138"/>
        <v>164824.4260809955</v>
      </c>
      <c r="R215" s="196">
        <f t="shared" si="139"/>
        <v>388352.34011902439</v>
      </c>
      <c r="S215" s="196">
        <f t="shared" si="32"/>
        <v>-503643.14942316385</v>
      </c>
      <c r="T215" s="196">
        <f t="shared" si="33"/>
        <v>0</v>
      </c>
      <c r="U215" s="214">
        <f t="shared" si="19"/>
        <v>0.80690938644393118</v>
      </c>
      <c r="V215" s="224"/>
      <c r="W215" s="196">
        <f t="shared" si="20"/>
        <v>-503643.14942316385</v>
      </c>
      <c r="X215" s="199">
        <f t="shared" si="21"/>
        <v>1.9712524369698436</v>
      </c>
      <c r="Y215" s="196">
        <f t="shared" si="22"/>
        <v>795937.05839545152</v>
      </c>
      <c r="Z215" s="196">
        <f t="shared" si="23"/>
        <v>292293.90897228767</v>
      </c>
      <c r="AA215" s="201">
        <f t="shared" si="24"/>
        <v>1157632.2117445744</v>
      </c>
      <c r="AB215" s="200">
        <f t="shared" si="25"/>
        <v>1.1576322117445743</v>
      </c>
      <c r="AC215" s="217">
        <f t="shared" si="26"/>
        <v>653989.06232141051</v>
      </c>
      <c r="AD215" s="199">
        <f t="shared" si="27"/>
        <v>0.65398906232141052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29"/>
        <v>633089.10891089111</v>
      </c>
      <c r="Q216" s="196">
        <f t="shared" si="138"/>
        <v>180588.44299999945</v>
      </c>
      <c r="R216" s="196">
        <f t="shared" si="139"/>
        <v>389161.4074942724</v>
      </c>
      <c r="S216" s="196">
        <f t="shared" si="32"/>
        <v>-507408.32921242702</v>
      </c>
      <c r="T216" s="196">
        <f t="shared" si="33"/>
        <v>0</v>
      </c>
      <c r="U216" s="214">
        <f t="shared" si="19"/>
        <v>0.82659942724384494</v>
      </c>
      <c r="V216" s="224"/>
      <c r="W216" s="196">
        <f t="shared" si="20"/>
        <v>-507408.32921242702</v>
      </c>
      <c r="X216" s="199">
        <f t="shared" si="21"/>
        <v>2.0146506423965249</v>
      </c>
      <c r="Y216" s="196">
        <f t="shared" si="22"/>
        <v>816757.32743212522</v>
      </c>
      <c r="Z216" s="196">
        <f t="shared" si="23"/>
        <v>309348.9982196982</v>
      </c>
      <c r="AA216" s="201">
        <f t="shared" si="24"/>
        <v>1202838.9594051628</v>
      </c>
      <c r="AB216" s="200">
        <f t="shared" si="25"/>
        <v>1.2028389594051629</v>
      </c>
      <c r="AC216" s="217">
        <f t="shared" si="26"/>
        <v>695430.63019273581</v>
      </c>
      <c r="AD216" s="199">
        <f t="shared" si="27"/>
        <v>0.69543063019273577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29"/>
        <v>678534.65940594056</v>
      </c>
      <c r="Q217" s="196">
        <f t="shared" si="138"/>
        <v>207025.47465268971</v>
      </c>
      <c r="R217" s="196">
        <f t="shared" si="139"/>
        <v>389972.16042655217</v>
      </c>
      <c r="S217" s="196">
        <f t="shared" si="32"/>
        <v>-511189.19725081214</v>
      </c>
      <c r="T217" s="196">
        <f t="shared" si="33"/>
        <v>0</v>
      </c>
      <c r="U217" s="214">
        <f t="shared" si="19"/>
        <v>0.85657228236020344</v>
      </c>
      <c r="V217" s="224"/>
      <c r="W217" s="196">
        <f t="shared" si="20"/>
        <v>-511189.19725081214</v>
      </c>
      <c r="X217" s="199">
        <f t="shared" si="21"/>
        <v>2.0902374807193662</v>
      </c>
      <c r="Y217" s="196">
        <f t="shared" si="22"/>
        <v>849347.53559364844</v>
      </c>
      <c r="Z217" s="196">
        <f t="shared" si="23"/>
        <v>338158.3383428363</v>
      </c>
      <c r="AA217" s="201">
        <f t="shared" si="24"/>
        <v>1275532.2944851825</v>
      </c>
      <c r="AB217" s="200">
        <f t="shared" si="25"/>
        <v>1.2755322944851826</v>
      </c>
      <c r="AC217" s="217">
        <f t="shared" si="26"/>
        <v>764343.09723437042</v>
      </c>
      <c r="AD217" s="199">
        <f t="shared" si="27"/>
        <v>0.76434309723437044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29"/>
        <v>675029.68514851481</v>
      </c>
      <c r="Q218" s="196">
        <f t="shared" si="138"/>
        <v>204363.68163193986</v>
      </c>
      <c r="R218" s="196">
        <f t="shared" si="139"/>
        <v>390784.60242744087</v>
      </c>
      <c r="S218" s="196">
        <f t="shared" si="32"/>
        <v>-514985.81890602387</v>
      </c>
      <c r="T218" s="196">
        <f t="shared" si="33"/>
        <v>0</v>
      </c>
      <c r="U218" s="214">
        <f t="shared" si="19"/>
        <v>0.85323244040222468</v>
      </c>
      <c r="V218" s="224"/>
      <c r="W218" s="196">
        <f t="shared" si="20"/>
        <v>-514985.81890602387</v>
      </c>
      <c r="X218" s="199">
        <f t="shared" si="21"/>
        <v>2.0695992946758186</v>
      </c>
      <c r="Y218" s="196">
        <f t="shared" si="22"/>
        <v>847673.99793430348</v>
      </c>
      <c r="Z218" s="196">
        <f t="shared" si="23"/>
        <v>332688.17902827961</v>
      </c>
      <c r="AA218" s="201">
        <f t="shared" si="24"/>
        <v>1270177.9692078955</v>
      </c>
      <c r="AB218" s="200">
        <f t="shared" si="25"/>
        <v>1.2701779692078954</v>
      </c>
      <c r="AC218" s="217">
        <f t="shared" si="26"/>
        <v>755192.15030187159</v>
      </c>
      <c r="AD218" s="199">
        <f t="shared" si="27"/>
        <v>0.75519215030187159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29"/>
        <v>688752.48712871282</v>
      </c>
      <c r="Q219" s="196">
        <f t="shared" si="138"/>
        <v>213279.39611891753</v>
      </c>
      <c r="R219" s="196">
        <f t="shared" si="139"/>
        <v>391598.7370158314</v>
      </c>
      <c r="S219" s="196">
        <f t="shared" si="32"/>
        <v>-518798.25981813233</v>
      </c>
      <c r="T219" s="196">
        <f t="shared" si="33"/>
        <v>0</v>
      </c>
      <c r="U219" s="214">
        <f t="shared" si="19"/>
        <v>0.8621559059412206</v>
      </c>
      <c r="V219" s="224"/>
      <c r="W219" s="196">
        <f t="shared" si="20"/>
        <v>-518798.25981813233</v>
      </c>
      <c r="X219" s="199">
        <f t="shared" si="21"/>
        <v>2.082411040706396</v>
      </c>
      <c r="Y219" s="196">
        <f t="shared" si="22"/>
        <v>858061.52852529706</v>
      </c>
      <c r="Z219" s="196">
        <f t="shared" si="23"/>
        <v>339263.26870716474</v>
      </c>
      <c r="AA219" s="201">
        <f t="shared" si="24"/>
        <v>1293630.6202634617</v>
      </c>
      <c r="AB219" s="200">
        <f t="shared" si="25"/>
        <v>1.2936306202634618</v>
      </c>
      <c r="AC219" s="217">
        <f t="shared" si="26"/>
        <v>774832.36044532945</v>
      </c>
      <c r="AD219" s="199">
        <f t="shared" si="27"/>
        <v>0.77483236044532944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29"/>
        <v>673960.37821782171</v>
      </c>
      <c r="Q220" s="196">
        <f t="shared" si="138"/>
        <v>203846.82861820204</v>
      </c>
      <c r="R220" s="196">
        <f t="shared" si="139"/>
        <v>392414.56771794776</v>
      </c>
      <c r="S220" s="196">
        <f t="shared" si="32"/>
        <v>-522626.58590070787</v>
      </c>
      <c r="T220" s="196">
        <f t="shared" si="33"/>
        <v>0</v>
      </c>
      <c r="U220" s="214">
        <f t="shared" si="19"/>
        <v>0.85154738890698067</v>
      </c>
      <c r="V220" s="224"/>
      <c r="W220" s="196">
        <f t="shared" si="20"/>
        <v>-522626.58590070787</v>
      </c>
      <c r="X220" s="199">
        <f t="shared" si="21"/>
        <v>2.0404146568585904</v>
      </c>
      <c r="Y220" s="196">
        <f t="shared" si="22"/>
        <v>848490.24976170505</v>
      </c>
      <c r="Z220" s="196">
        <f t="shared" si="23"/>
        <v>325863.66386099719</v>
      </c>
      <c r="AA220" s="201">
        <f t="shared" si="24"/>
        <v>1270221.7745539714</v>
      </c>
      <c r="AB220" s="200">
        <f t="shared" si="25"/>
        <v>1.2702217745539714</v>
      </c>
      <c r="AC220" s="217">
        <f t="shared" si="26"/>
        <v>747595.1886532635</v>
      </c>
      <c r="AD220" s="199">
        <f t="shared" si="27"/>
        <v>0.74759518865326346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21" t="s">
        <v>310</v>
      </c>
      <c r="B221" s="222">
        <v>117.459999</v>
      </c>
      <c r="C221" s="223">
        <v>121.519997</v>
      </c>
      <c r="D221" s="223">
        <v>115.220001</v>
      </c>
      <c r="E221" s="223">
        <v>118.480003</v>
      </c>
      <c r="F221" s="223">
        <v>112.323723</v>
      </c>
      <c r="G221" s="223">
        <v>498414300</v>
      </c>
      <c r="H221" s="226" t="s">
        <v>310</v>
      </c>
      <c r="I221" s="223">
        <v>10.546250000000001</v>
      </c>
      <c r="J221" s="223">
        <v>11.31875</v>
      </c>
      <c r="K221" s="223">
        <v>10.141249999999999</v>
      </c>
      <c r="L221" s="223">
        <v>10.765000000000001</v>
      </c>
      <c r="M221" s="223">
        <v>10.658204</v>
      </c>
      <c r="N221" s="223">
        <v>153863200</v>
      </c>
      <c r="O221" s="223"/>
      <c r="P221" s="196">
        <f t="shared" si="29"/>
        <v>684475.25346534641</v>
      </c>
      <c r="Q221" s="196">
        <f t="shared" si="138"/>
        <v>209661.42502275269</v>
      </c>
      <c r="R221" s="196">
        <f t="shared" si="139"/>
        <v>393232.09806736017</v>
      </c>
      <c r="S221" s="196">
        <f t="shared" si="32"/>
        <v>-526470.86334196082</v>
      </c>
      <c r="T221" s="196">
        <f t="shared" si="33"/>
        <v>0</v>
      </c>
      <c r="U221" s="214">
        <f t="shared" si="19"/>
        <v>0.85740630316063959</v>
      </c>
      <c r="V221" s="199">
        <f>(E221-B210)/B210</f>
        <v>8.250348330297351E-2</v>
      </c>
      <c r="W221" s="196">
        <f t="shared" si="20"/>
        <v>-526470.86334196082</v>
      </c>
      <c r="X221" s="199">
        <f t="shared" si="21"/>
        <v>2.0470408270869469</v>
      </c>
      <c r="Y221" s="196">
        <f t="shared" si="22"/>
        <v>856635.49157040822</v>
      </c>
      <c r="Z221" s="196">
        <f t="shared" si="23"/>
        <v>330164.6282284474</v>
      </c>
      <c r="AA221" s="201">
        <f t="shared" si="24"/>
        <v>1287368.7765554592</v>
      </c>
      <c r="AB221" s="200">
        <f t="shared" si="25"/>
        <v>1.2873687765554593</v>
      </c>
      <c r="AC221" s="217">
        <f t="shared" si="26"/>
        <v>760897.91321349842</v>
      </c>
      <c r="AD221" s="199">
        <f t="shared" si="27"/>
        <v>0.76089791321349842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29"/>
        <v>706277.22178217804</v>
      </c>
      <c r="Q222" s="196">
        <f>(Q210+(Q221-Q210)*(1-$Q$3))*K222/K221</f>
        <v>193154.67159321753</v>
      </c>
      <c r="R222" s="196">
        <f>R221*(1+($S$5/2/12))+(Q221-Q210)*($Q$3)</f>
        <v>422904.65109691519</v>
      </c>
      <c r="S222" s="196">
        <f t="shared" si="32"/>
        <v>-530331.15860588558</v>
      </c>
      <c r="T222" s="196">
        <f t="shared" si="33"/>
        <v>0</v>
      </c>
      <c r="U222" s="214">
        <f t="shared" si="19"/>
        <v>0.82625453371601298</v>
      </c>
      <c r="V222" s="224"/>
      <c r="W222" s="196">
        <f t="shared" si="20"/>
        <v>-530331.15860588558</v>
      </c>
      <c r="X222" s="199">
        <f t="shared" si="21"/>
        <v>2.1292014518766798</v>
      </c>
      <c r="Y222" s="196">
        <f t="shared" si="22"/>
        <v>900382.52030056319</v>
      </c>
      <c r="Z222" s="196">
        <f t="shared" si="23"/>
        <v>370051.36169467762</v>
      </c>
      <c r="AA222" s="201">
        <f t="shared" si="24"/>
        <v>1322336.5444723107</v>
      </c>
      <c r="AB222" s="200">
        <f t="shared" si="25"/>
        <v>1.3223365444723107</v>
      </c>
      <c r="AC222" s="217">
        <f t="shared" si="26"/>
        <v>792005.38586642512</v>
      </c>
      <c r="AD222" s="199">
        <f t="shared" si="27"/>
        <v>0.7920053858664251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29"/>
        <v>741742.58019801963</v>
      </c>
      <c r="Q223" s="196">
        <f t="shared" ref="Q223:Q233" si="140">Q222*K223/K222</f>
        <v>212565.96949995484</v>
      </c>
      <c r="R223" s="196">
        <f t="shared" ref="R223:R233" si="141">R222*(1+$S$5/2/12)</f>
        <v>423785.70245336712</v>
      </c>
      <c r="S223" s="196">
        <f t="shared" si="32"/>
        <v>-534207.53843340999</v>
      </c>
      <c r="T223" s="196">
        <f t="shared" si="33"/>
        <v>0</v>
      </c>
      <c r="U223" s="214">
        <f t="shared" si="19"/>
        <v>0.84673056097311372</v>
      </c>
      <c r="V223" s="224"/>
      <c r="W223" s="196">
        <f t="shared" si="20"/>
        <v>-534207.53843340999</v>
      </c>
      <c r="X223" s="199">
        <f t="shared" si="21"/>
        <v>2.1817892837479529</v>
      </c>
      <c r="Y223" s="196">
        <f t="shared" si="22"/>
        <v>926054.08049384621</v>
      </c>
      <c r="Z223" s="196">
        <f t="shared" si="23"/>
        <v>391846.54206043622</v>
      </c>
      <c r="AA223" s="201">
        <f t="shared" si="24"/>
        <v>1378094.2521513416</v>
      </c>
      <c r="AB223" s="200">
        <f t="shared" si="25"/>
        <v>1.3780942521513417</v>
      </c>
      <c r="AC223" s="217">
        <f t="shared" si="26"/>
        <v>843886.71371793165</v>
      </c>
      <c r="AD223" s="199">
        <f t="shared" si="27"/>
        <v>0.84388671371793167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29"/>
        <v>768712.83564356412</v>
      </c>
      <c r="Q224" s="196">
        <f t="shared" si="140"/>
        <v>228478.33081500704</v>
      </c>
      <c r="R224" s="196">
        <f t="shared" si="141"/>
        <v>424668.58933347836</v>
      </c>
      <c r="S224" s="196">
        <f t="shared" si="32"/>
        <v>-538100.06984354916</v>
      </c>
      <c r="T224" s="196">
        <f t="shared" si="33"/>
        <v>0</v>
      </c>
      <c r="U224" s="214">
        <f t="shared" si="19"/>
        <v>0.86201855863823718</v>
      </c>
      <c r="V224" s="224"/>
      <c r="W224" s="196">
        <f t="shared" si="20"/>
        <v>-538100.06984354916</v>
      </c>
      <c r="X224" s="199">
        <f t="shared" si="21"/>
        <v>2.2177685747634528</v>
      </c>
      <c r="Y224" s="196">
        <f t="shared" si="22"/>
        <v>945780.83071063412</v>
      </c>
      <c r="Z224" s="196">
        <f t="shared" si="23"/>
        <v>407680.76086708496</v>
      </c>
      <c r="AA224" s="201">
        <f t="shared" si="24"/>
        <v>1421859.7557920495</v>
      </c>
      <c r="AB224" s="200">
        <f t="shared" si="25"/>
        <v>1.4218597557920494</v>
      </c>
      <c r="AC224" s="217">
        <f t="shared" si="26"/>
        <v>883759.68594850029</v>
      </c>
      <c r="AD224" s="199">
        <f t="shared" si="27"/>
        <v>0.8837596859485003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29"/>
        <v>774534.68316831673</v>
      </c>
      <c r="Q225" s="196">
        <f t="shared" si="140"/>
        <v>231687.54654241251</v>
      </c>
      <c r="R225" s="196">
        <f t="shared" si="141"/>
        <v>425553.31556125649</v>
      </c>
      <c r="S225" s="196">
        <f t="shared" si="32"/>
        <v>-542008.82013456395</v>
      </c>
      <c r="T225" s="196">
        <f t="shared" si="33"/>
        <v>0</v>
      </c>
      <c r="U225" s="214">
        <f t="shared" si="19"/>
        <v>0.86459765313143655</v>
      </c>
      <c r="V225" s="224"/>
      <c r="W225" s="196">
        <f t="shared" si="20"/>
        <v>-542008.82013456395</v>
      </c>
      <c r="X225" s="199">
        <f t="shared" si="21"/>
        <v>2.2141484679744297</v>
      </c>
      <c r="Y225" s="196">
        <f t="shared" si="22"/>
        <v>950705.46115662786</v>
      </c>
      <c r="Z225" s="196">
        <f t="shared" si="23"/>
        <v>408696.64102206391</v>
      </c>
      <c r="AA225" s="201">
        <f t="shared" si="24"/>
        <v>1431775.5452719857</v>
      </c>
      <c r="AB225" s="200">
        <f t="shared" si="25"/>
        <v>1.4317755452719858</v>
      </c>
      <c r="AC225" s="217">
        <f t="shared" si="26"/>
        <v>889766.72513742174</v>
      </c>
      <c r="AD225" s="199">
        <f t="shared" si="27"/>
        <v>0.88976672513742172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29"/>
        <v>807148.48514851462</v>
      </c>
      <c r="Q226" s="196">
        <f t="shared" si="140"/>
        <v>250875.9822458578</v>
      </c>
      <c r="R226" s="196">
        <f t="shared" si="141"/>
        <v>426439.88496867579</v>
      </c>
      <c r="S226" s="196">
        <f t="shared" si="32"/>
        <v>-545933.85688512458</v>
      </c>
      <c r="T226" s="196">
        <f t="shared" si="33"/>
        <v>0</v>
      </c>
      <c r="U226" s="214">
        <f t="shared" si="19"/>
        <v>0.88173248994268805</v>
      </c>
      <c r="V226" s="224"/>
      <c r="W226" s="196">
        <f t="shared" si="20"/>
        <v>-545933.85688512458</v>
      </c>
      <c r="X226" s="199">
        <f t="shared" si="21"/>
        <v>2.2595930890887428</v>
      </c>
      <c r="Y226" s="196">
        <f t="shared" si="22"/>
        <v>974386.22917388892</v>
      </c>
      <c r="Z226" s="196">
        <f t="shared" si="23"/>
        <v>428452.37228876434</v>
      </c>
      <c r="AA226" s="201">
        <f t="shared" si="24"/>
        <v>1484464.3523630481</v>
      </c>
      <c r="AB226" s="200">
        <f t="shared" si="25"/>
        <v>1.4844643523630481</v>
      </c>
      <c r="AC226" s="217">
        <f t="shared" si="26"/>
        <v>938530.49547792354</v>
      </c>
      <c r="AD226" s="199">
        <f t="shared" si="27"/>
        <v>0.93853049547792355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29"/>
        <v>809405.9405940593</v>
      </c>
      <c r="Q227" s="196">
        <f t="shared" si="140"/>
        <v>252257.72790626853</v>
      </c>
      <c r="R227" s="196">
        <f t="shared" si="141"/>
        <v>427328.30139569391</v>
      </c>
      <c r="S227" s="196">
        <f t="shared" si="32"/>
        <v>-549875.24795547919</v>
      </c>
      <c r="T227" s="196">
        <f t="shared" si="33"/>
        <v>0</v>
      </c>
      <c r="U227" s="214">
        <f t="shared" si="19"/>
        <v>0.88242342670145435</v>
      </c>
      <c r="V227" s="224"/>
      <c r="W227" s="196">
        <f t="shared" si="20"/>
        <v>-549875.24795547919</v>
      </c>
      <c r="X227" s="199">
        <f t="shared" si="21"/>
        <v>2.2491178618934411</v>
      </c>
      <c r="Y227" s="196">
        <f t="shared" si="22"/>
        <v>976819.32775570767</v>
      </c>
      <c r="Z227" s="196">
        <f t="shared" si="23"/>
        <v>426944.07980022847</v>
      </c>
      <c r="AA227" s="201">
        <f t="shared" si="24"/>
        <v>1488991.9698960218</v>
      </c>
      <c r="AB227" s="200">
        <f t="shared" si="25"/>
        <v>1.4889919698960217</v>
      </c>
      <c r="AC227" s="217">
        <f t="shared" si="26"/>
        <v>939116.72194054257</v>
      </c>
      <c r="AD227" s="199">
        <f t="shared" si="27"/>
        <v>0.93911672194054252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29"/>
        <v>806732.69108910882</v>
      </c>
      <c r="Q228" s="196">
        <f t="shared" si="140"/>
        <v>250519.40272059056</v>
      </c>
      <c r="R228" s="196">
        <f t="shared" si="141"/>
        <v>428218.56869026832</v>
      </c>
      <c r="S228" s="196">
        <f t="shared" si="32"/>
        <v>-553833.06148862699</v>
      </c>
      <c r="T228" s="196">
        <f t="shared" si="33"/>
        <v>0</v>
      </c>
      <c r="U228" s="214">
        <f t="shared" si="19"/>
        <v>0.88037517639653717</v>
      </c>
      <c r="V228" s="224"/>
      <c r="W228" s="196">
        <f t="shared" si="20"/>
        <v>-553833.06148862699</v>
      </c>
      <c r="X228" s="199">
        <f t="shared" si="21"/>
        <v>2.229825818740395</v>
      </c>
      <c r="Y228" s="196">
        <f t="shared" si="22"/>
        <v>975802.70970503381</v>
      </c>
      <c r="Z228" s="196">
        <f t="shared" si="23"/>
        <v>421969.64821640681</v>
      </c>
      <c r="AA228" s="201">
        <f t="shared" si="24"/>
        <v>1485470.6624999677</v>
      </c>
      <c r="AB228" s="200">
        <f t="shared" si="25"/>
        <v>1.4854706624999676</v>
      </c>
      <c r="AC228" s="217">
        <f t="shared" si="26"/>
        <v>931637.60101134074</v>
      </c>
      <c r="AD228" s="199">
        <f t="shared" si="27"/>
        <v>0.93163760101134074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29"/>
        <v>832752.43366336613</v>
      </c>
      <c r="Q229" s="196">
        <f t="shared" si="140"/>
        <v>265696.31876477896</v>
      </c>
      <c r="R229" s="196">
        <f t="shared" si="141"/>
        <v>429110.69070837309</v>
      </c>
      <c r="S229" s="196">
        <f t="shared" si="32"/>
        <v>-557807.36591149622</v>
      </c>
      <c r="T229" s="196">
        <f t="shared" si="33"/>
        <v>0</v>
      </c>
      <c r="U229" s="214">
        <f t="shared" si="19"/>
        <v>0.8930225774991396</v>
      </c>
      <c r="V229" s="224"/>
      <c r="W229" s="196">
        <f t="shared" si="20"/>
        <v>-557807.36591149622</v>
      </c>
      <c r="X229" s="199">
        <f t="shared" si="21"/>
        <v>2.2621844053811779</v>
      </c>
      <c r="Y229" s="196">
        <f t="shared" si="22"/>
        <v>994872.96664439433</v>
      </c>
      <c r="Z229" s="196">
        <f t="shared" si="23"/>
        <v>437065.60073289811</v>
      </c>
      <c r="AA229" s="201">
        <f t="shared" si="24"/>
        <v>1527559.4431365184</v>
      </c>
      <c r="AB229" s="200">
        <f t="shared" si="25"/>
        <v>1.5275594431365183</v>
      </c>
      <c r="AC229" s="217">
        <f t="shared" si="26"/>
        <v>969752.07722502213</v>
      </c>
      <c r="AD229" s="199">
        <f t="shared" si="27"/>
        <v>0.9697520772250221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29"/>
        <v>844158.4514851484</v>
      </c>
      <c r="Q230" s="196">
        <f t="shared" si="140"/>
        <v>273362.77855802543</v>
      </c>
      <c r="R230" s="196">
        <f t="shared" si="141"/>
        <v>430004.67131401558</v>
      </c>
      <c r="S230" s="196">
        <f t="shared" si="32"/>
        <v>-561798.22993612743</v>
      </c>
      <c r="T230" s="196">
        <f t="shared" si="33"/>
        <v>0</v>
      </c>
      <c r="U230" s="214">
        <f t="shared" si="19"/>
        <v>0.89877914636607115</v>
      </c>
      <c r="V230" s="224"/>
      <c r="W230" s="196">
        <f t="shared" si="20"/>
        <v>-561798.22993612743</v>
      </c>
      <c r="X230" s="199">
        <f t="shared" si="21"/>
        <v>2.2680084323940064</v>
      </c>
      <c r="Y230" s="196">
        <f t="shared" si="22"/>
        <v>1003715.4005010589</v>
      </c>
      <c r="Z230" s="196">
        <f t="shared" si="23"/>
        <v>441917.17056493147</v>
      </c>
      <c r="AA230" s="201">
        <f t="shared" si="24"/>
        <v>1547525.9013571893</v>
      </c>
      <c r="AB230" s="200">
        <f t="shared" si="25"/>
        <v>1.5475259013571894</v>
      </c>
      <c r="AC230" s="217">
        <f t="shared" si="26"/>
        <v>985727.67142106185</v>
      </c>
      <c r="AD230" s="199">
        <f t="shared" si="27"/>
        <v>0.98572767142106188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29"/>
        <v>860970.25544554438</v>
      </c>
      <c r="Q231" s="196">
        <f t="shared" si="140"/>
        <v>284283.02651933575</v>
      </c>
      <c r="R231" s="196">
        <f t="shared" si="141"/>
        <v>430900.51437925315</v>
      </c>
      <c r="S231" s="196">
        <f t="shared" si="32"/>
        <v>-565805.72256086126</v>
      </c>
      <c r="T231" s="196">
        <f t="shared" si="33"/>
        <v>0</v>
      </c>
      <c r="U231" s="214">
        <f t="shared" si="19"/>
        <v>0.90697767679778785</v>
      </c>
      <c r="V231" s="224"/>
      <c r="W231" s="196">
        <f t="shared" si="20"/>
        <v>-565805.72256086126</v>
      </c>
      <c r="X231" s="199">
        <f t="shared" si="21"/>
        <v>2.2832409046301869</v>
      </c>
      <c r="Y231" s="196">
        <f t="shared" si="22"/>
        <v>1016343.672615964</v>
      </c>
      <c r="Z231" s="196">
        <f t="shared" si="23"/>
        <v>450537.9500551027</v>
      </c>
      <c r="AA231" s="201">
        <f t="shared" si="24"/>
        <v>1576153.7963441333</v>
      </c>
      <c r="AB231" s="200">
        <f t="shared" si="25"/>
        <v>1.5761537963441332</v>
      </c>
      <c r="AC231" s="217">
        <f t="shared" si="26"/>
        <v>1010348.0737832721</v>
      </c>
      <c r="AD231" s="199">
        <f t="shared" si="27"/>
        <v>1.010348073783272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29"/>
        <v>895663.39009900973</v>
      </c>
      <c r="Q232" s="196">
        <f t="shared" si="140"/>
        <v>306747.53661117406</v>
      </c>
      <c r="R232" s="196">
        <f t="shared" si="141"/>
        <v>431798.22378420999</v>
      </c>
      <c r="S232" s="196">
        <f t="shared" si="32"/>
        <v>-569829.91307153145</v>
      </c>
      <c r="T232" s="196">
        <f t="shared" si="33"/>
        <v>0</v>
      </c>
      <c r="U232" s="214">
        <f t="shared" si="19"/>
        <v>0.92347938626141923</v>
      </c>
      <c r="V232" s="224"/>
      <c r="W232" s="196">
        <f t="shared" si="20"/>
        <v>-569829.91307153145</v>
      </c>
      <c r="X232" s="199">
        <f t="shared" si="21"/>
        <v>2.329575165206502</v>
      </c>
      <c r="Y232" s="196">
        <f t="shared" si="22"/>
        <v>1041490.6679021483</v>
      </c>
      <c r="Z232" s="196">
        <f t="shared" si="23"/>
        <v>471660.75483061688</v>
      </c>
      <c r="AA232" s="201">
        <f t="shared" si="24"/>
        <v>1634209.1504943937</v>
      </c>
      <c r="AB232" s="200">
        <f t="shared" si="25"/>
        <v>1.6342091504943936</v>
      </c>
      <c r="AC232" s="232">
        <f t="shared" si="26"/>
        <v>1064379.2374228621</v>
      </c>
      <c r="AD232" s="199">
        <f t="shared" si="27"/>
        <v>1.064379237422862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21" t="s">
        <v>322</v>
      </c>
      <c r="B233" s="222">
        <v>154.199997</v>
      </c>
      <c r="C233" s="223">
        <v>158.770004</v>
      </c>
      <c r="D233" s="223">
        <v>152.05999800000001</v>
      </c>
      <c r="E233" s="223">
        <v>155.759995</v>
      </c>
      <c r="F233" s="223">
        <v>149.14137299999999</v>
      </c>
      <c r="G233" s="223">
        <v>622383900</v>
      </c>
      <c r="H233" s="226" t="s">
        <v>322</v>
      </c>
      <c r="I233" s="223">
        <v>17.934999000000001</v>
      </c>
      <c r="J233" s="223">
        <v>19.072500000000002</v>
      </c>
      <c r="K233" s="223">
        <v>17.440000999999999</v>
      </c>
      <c r="L233" s="223">
        <v>18.3325</v>
      </c>
      <c r="M233" s="223">
        <v>18.167048000000001</v>
      </c>
      <c r="N233" s="223">
        <v>94058800</v>
      </c>
      <c r="O233" s="223"/>
      <c r="P233" s="196">
        <f t="shared" si="29"/>
        <v>903326.720792079</v>
      </c>
      <c r="Q233" s="196">
        <f t="shared" si="140"/>
        <v>310937.3638620408</v>
      </c>
      <c r="R233" s="196">
        <f t="shared" si="141"/>
        <v>432697.80341709382</v>
      </c>
      <c r="S233" s="196">
        <f t="shared" si="32"/>
        <v>-573870.87104266277</v>
      </c>
      <c r="T233" s="196">
        <f t="shared" si="33"/>
        <v>0</v>
      </c>
      <c r="U233" s="214">
        <f t="shared" si="19"/>
        <v>0.92606966777012145</v>
      </c>
      <c r="V233" s="199">
        <f>(E233-B222)/B222</f>
        <v>0.30594448660881579</v>
      </c>
      <c r="W233" s="196">
        <f t="shared" si="20"/>
        <v>-573870.87104266277</v>
      </c>
      <c r="X233" s="199">
        <f t="shared" si="21"/>
        <v>2.3280925929935377</v>
      </c>
      <c r="Y233" s="196">
        <f t="shared" si="22"/>
        <v>1047718.5958348652</v>
      </c>
      <c r="Z233" s="196">
        <f t="shared" si="23"/>
        <v>473847.72479220247</v>
      </c>
      <c r="AA233" s="201">
        <f t="shared" si="24"/>
        <v>1646961.8880712136</v>
      </c>
      <c r="AB233" s="200">
        <f t="shared" si="25"/>
        <v>1.6469618880712136</v>
      </c>
      <c r="AC233" s="217">
        <f t="shared" si="26"/>
        <v>1073091.0170285509</v>
      </c>
      <c r="AD233" s="199">
        <f t="shared" si="27"/>
        <v>1.0730910170285508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29"/>
        <v>927742.56237623736</v>
      </c>
      <c r="Q234" s="196">
        <f>(Q222+(Q233-Q222)*(1-$Q$3))*K234/K233</f>
        <v>266425.90701473167</v>
      </c>
      <c r="R234" s="196">
        <f>R233*(1+($S$5/2/12))+(Q233-Q222)*($Q$3)</f>
        <v>492490.60330862447</v>
      </c>
      <c r="S234" s="196">
        <f t="shared" si="32"/>
        <v>-577928.66633867379</v>
      </c>
      <c r="T234" s="196">
        <f t="shared" si="33"/>
        <v>0</v>
      </c>
      <c r="U234" s="214">
        <f t="shared" si="19"/>
        <v>0.86596894419684745</v>
      </c>
      <c r="V234" s="224"/>
      <c r="W234" s="196">
        <f t="shared" si="20"/>
        <v>-577928.66633867379</v>
      </c>
      <c r="X234" s="199">
        <f t="shared" si="21"/>
        <v>2.4574540914926453</v>
      </c>
      <c r="Y234" s="196">
        <f t="shared" si="22"/>
        <v>1122210.7728396456</v>
      </c>
      <c r="Z234" s="196">
        <f t="shared" si="23"/>
        <v>544282.10650097183</v>
      </c>
      <c r="AA234" s="201">
        <f t="shared" si="24"/>
        <v>1686659.0726995934</v>
      </c>
      <c r="AB234" s="200">
        <f t="shared" si="25"/>
        <v>1.6866590726995934</v>
      </c>
      <c r="AC234" s="217">
        <f t="shared" si="26"/>
        <v>1108730.4063609196</v>
      </c>
      <c r="AD234" s="199">
        <f t="shared" si="27"/>
        <v>1.1087304063609196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29"/>
        <v>891861.41584158398</v>
      </c>
      <c r="Q235" s="196">
        <f t="shared" ref="Q235:Q245" si="142">Q234*K235/K234</f>
        <v>243808.27564809899</v>
      </c>
      <c r="R235" s="196">
        <f t="shared" ref="R235:R245" si="143">R234*(1+$S$5/2/12)</f>
        <v>493516.62539885083</v>
      </c>
      <c r="S235" s="196">
        <f t="shared" si="32"/>
        <v>-582003.36911508488</v>
      </c>
      <c r="T235" s="196">
        <f t="shared" si="33"/>
        <v>0</v>
      </c>
      <c r="U235" s="214">
        <f t="shared" si="19"/>
        <v>0.84672818132449579</v>
      </c>
      <c r="V235" s="224"/>
      <c r="W235" s="196">
        <f t="shared" si="20"/>
        <v>-582003.36911508488</v>
      </c>
      <c r="X235" s="199">
        <f t="shared" si="21"/>
        <v>2.3803608617366807</v>
      </c>
      <c r="Y235" s="196">
        <f t="shared" si="22"/>
        <v>1098078.9514720056</v>
      </c>
      <c r="Z235" s="196">
        <f t="shared" si="23"/>
        <v>516075.5823569207</v>
      </c>
      <c r="AA235" s="201">
        <f t="shared" si="24"/>
        <v>1629186.3168885338</v>
      </c>
      <c r="AB235" s="200">
        <f t="shared" si="25"/>
        <v>1.6291863168885337</v>
      </c>
      <c r="AC235" s="217">
        <f t="shared" si="26"/>
        <v>1047182.9477734489</v>
      </c>
      <c r="AD235" s="199">
        <f t="shared" si="27"/>
        <v>1.0471829477734489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29"/>
        <v>926970.25544554438</v>
      </c>
      <c r="Q236" s="196">
        <f t="shared" si="142"/>
        <v>261439.9196819319</v>
      </c>
      <c r="R236" s="196">
        <f t="shared" si="143"/>
        <v>494544.7850350985</v>
      </c>
      <c r="S236" s="196">
        <f t="shared" si="32"/>
        <v>-586095.04981973104</v>
      </c>
      <c r="T236" s="196">
        <f t="shared" si="33"/>
        <v>0</v>
      </c>
      <c r="U236" s="214">
        <f t="shared" si="19"/>
        <v>0.86149072858690867</v>
      </c>
      <c r="V236" s="224"/>
      <c r="W236" s="196">
        <f t="shared" si="20"/>
        <v>-586095.04981973104</v>
      </c>
      <c r="X236" s="199">
        <f t="shared" si="21"/>
        <v>2.4254001819634325</v>
      </c>
      <c r="Y236" s="196">
        <f t="shared" si="22"/>
        <v>1123642.1724455755</v>
      </c>
      <c r="Z236" s="196">
        <f t="shared" si="23"/>
        <v>537547.12262584444</v>
      </c>
      <c r="AA236" s="201">
        <f t="shared" si="24"/>
        <v>1682954.9601625747</v>
      </c>
      <c r="AB236" s="200">
        <f t="shared" si="25"/>
        <v>1.6829549601625746</v>
      </c>
      <c r="AC236" s="217">
        <f t="shared" si="26"/>
        <v>1096859.9103428437</v>
      </c>
      <c r="AD236" s="199">
        <f t="shared" si="27"/>
        <v>1.0968599103428438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29"/>
        <v>914138.64356435626</v>
      </c>
      <c r="Q237" s="196">
        <f t="shared" si="142"/>
        <v>253708.00387044306</v>
      </c>
      <c r="R237" s="196">
        <f t="shared" si="143"/>
        <v>495575.08667058835</v>
      </c>
      <c r="S237" s="196">
        <f t="shared" si="32"/>
        <v>-590203.77919397992</v>
      </c>
      <c r="T237" s="196">
        <f t="shared" si="33"/>
        <v>0</v>
      </c>
      <c r="U237" s="214">
        <f t="shared" si="19"/>
        <v>0.85459665589242473</v>
      </c>
      <c r="V237" s="224"/>
      <c r="W237" s="196">
        <f t="shared" si="20"/>
        <v>-590203.77919397992</v>
      </c>
      <c r="X237" s="199">
        <f t="shared" si="21"/>
        <v>2.3885203381112539</v>
      </c>
      <c r="Y237" s="196">
        <f t="shared" si="22"/>
        <v>1115649.1336988141</v>
      </c>
      <c r="Z237" s="196">
        <f t="shared" si="23"/>
        <v>525445.35450483416</v>
      </c>
      <c r="AA237" s="201">
        <f t="shared" si="24"/>
        <v>1663421.7341053877</v>
      </c>
      <c r="AB237" s="200">
        <f t="shared" si="25"/>
        <v>1.6634217341053876</v>
      </c>
      <c r="AC237" s="217">
        <f t="shared" si="26"/>
        <v>1073217.9549114078</v>
      </c>
      <c r="AD237" s="199">
        <f t="shared" si="27"/>
        <v>1.0732179549114078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29"/>
        <v>945861.3920792077</v>
      </c>
      <c r="Q238" s="196">
        <f t="shared" si="142"/>
        <v>270038.95178645541</v>
      </c>
      <c r="R238" s="196">
        <f t="shared" si="143"/>
        <v>496607.53476781881</v>
      </c>
      <c r="S238" s="196">
        <f t="shared" si="32"/>
        <v>-594329.62827395473</v>
      </c>
      <c r="T238" s="196">
        <f t="shared" si="33"/>
        <v>0</v>
      </c>
      <c r="U238" s="214">
        <f t="shared" si="19"/>
        <v>0.86769778649885287</v>
      </c>
      <c r="V238" s="224"/>
      <c r="W238" s="196">
        <f t="shared" si="20"/>
        <v>-594329.62827395473</v>
      </c>
      <c r="X238" s="199">
        <f t="shared" si="21"/>
        <v>2.427052023363244</v>
      </c>
      <c r="Y238" s="196">
        <f t="shared" si="22"/>
        <v>1138846.2078325513</v>
      </c>
      <c r="Z238" s="196">
        <f t="shared" si="23"/>
        <v>544516.5795585966</v>
      </c>
      <c r="AA238" s="201">
        <f t="shared" si="24"/>
        <v>1712507.8786334819</v>
      </c>
      <c r="AB238" s="200">
        <f t="shared" si="25"/>
        <v>1.712507878633482</v>
      </c>
      <c r="AC238" s="217">
        <f t="shared" si="26"/>
        <v>1118178.2503595273</v>
      </c>
      <c r="AD238" s="199">
        <f t="shared" si="27"/>
        <v>1.1181782503595272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29"/>
        <v>1004970.2851485146</v>
      </c>
      <c r="Q239" s="196">
        <f t="shared" si="142"/>
        <v>304073.86244045151</v>
      </c>
      <c r="R239" s="196">
        <f t="shared" si="143"/>
        <v>497642.13379858516</v>
      </c>
      <c r="S239" s="196">
        <f t="shared" si="32"/>
        <v>-598472.66839176288</v>
      </c>
      <c r="T239" s="196">
        <f t="shared" si="33"/>
        <v>0</v>
      </c>
      <c r="U239" s="214">
        <f t="shared" si="19"/>
        <v>0.89286005359520881</v>
      </c>
      <c r="V239" s="224"/>
      <c r="W239" s="196">
        <f t="shared" si="20"/>
        <v>-598472.66839176288</v>
      </c>
      <c r="X239" s="199">
        <f t="shared" si="21"/>
        <v>2.5107452659199514</v>
      </c>
      <c r="Y239" s="196">
        <f t="shared" si="22"/>
        <v>1181215.6480506018</v>
      </c>
      <c r="Z239" s="196">
        <f t="shared" si="23"/>
        <v>582742.97965883894</v>
      </c>
      <c r="AA239" s="201">
        <f t="shared" si="24"/>
        <v>1806686.2813875512</v>
      </c>
      <c r="AB239" s="200">
        <f t="shared" si="25"/>
        <v>1.8066862813875513</v>
      </c>
      <c r="AC239" s="217">
        <f t="shared" si="26"/>
        <v>1208213.6129957885</v>
      </c>
      <c r="AD239" s="199">
        <f t="shared" si="27"/>
        <v>1.2082136129957886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29"/>
        <v>1007940.5821782176</v>
      </c>
      <c r="Q240" s="196">
        <f t="shared" si="142"/>
        <v>305771.96457880351</v>
      </c>
      <c r="R240" s="196">
        <f t="shared" si="143"/>
        <v>498678.88824399892</v>
      </c>
      <c r="S240" s="196">
        <f t="shared" si="32"/>
        <v>-602632.97117672849</v>
      </c>
      <c r="T240" s="196">
        <f t="shared" si="33"/>
        <v>0</v>
      </c>
      <c r="U240" s="214">
        <f t="shared" si="19"/>
        <v>0.89356221843705264</v>
      </c>
      <c r="V240" s="224"/>
      <c r="W240" s="196">
        <f t="shared" si="20"/>
        <v>-602632.97117672849</v>
      </c>
      <c r="X240" s="199">
        <f t="shared" si="21"/>
        <v>2.5000614677293922</v>
      </c>
      <c r="Y240" s="196">
        <f t="shared" si="22"/>
        <v>1184290.1402389912</v>
      </c>
      <c r="Z240" s="196">
        <f t="shared" si="23"/>
        <v>581657.16906226275</v>
      </c>
      <c r="AA240" s="201">
        <f t="shared" si="24"/>
        <v>1812391.4350010199</v>
      </c>
      <c r="AB240" s="200">
        <f t="shared" si="25"/>
        <v>1.81239143500102</v>
      </c>
      <c r="AC240" s="217">
        <f t="shared" si="26"/>
        <v>1209758.4638242912</v>
      </c>
      <c r="AD240" s="199">
        <f t="shared" si="27"/>
        <v>1.2097584638242913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29"/>
        <v>1044296.9881188117</v>
      </c>
      <c r="Q241" s="196">
        <f t="shared" si="142"/>
        <v>326619.2473638287</v>
      </c>
      <c r="R241" s="196">
        <f t="shared" si="143"/>
        <v>499717.80259450729</v>
      </c>
      <c r="S241" s="196">
        <f t="shared" si="32"/>
        <v>-606810.60855663149</v>
      </c>
      <c r="T241" s="196">
        <f t="shared" si="33"/>
        <v>0</v>
      </c>
      <c r="U241" s="214">
        <f t="shared" si="19"/>
        <v>0.90746530229471856</v>
      </c>
      <c r="V241" s="224"/>
      <c r="W241" s="196">
        <f t="shared" si="20"/>
        <v>-606810.60855663149</v>
      </c>
      <c r="X241" s="199">
        <f t="shared" si="21"/>
        <v>2.5444756056357272</v>
      </c>
      <c r="Y241" s="196">
        <f t="shared" si="22"/>
        <v>1210736.982173895</v>
      </c>
      <c r="Z241" s="196">
        <f t="shared" si="23"/>
        <v>603926.37361726351</v>
      </c>
      <c r="AA241" s="201">
        <f t="shared" si="24"/>
        <v>1870634.0380771479</v>
      </c>
      <c r="AB241" s="200">
        <f t="shared" si="25"/>
        <v>1.870634038077148</v>
      </c>
      <c r="AC241" s="217">
        <f t="shared" si="26"/>
        <v>1263823.4295205164</v>
      </c>
      <c r="AD241" s="199">
        <f t="shared" si="27"/>
        <v>1.2638234295205164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29"/>
        <v>1071920.803960396</v>
      </c>
      <c r="Q242" s="196">
        <f t="shared" si="142"/>
        <v>342625.03570256499</v>
      </c>
      <c r="R242" s="196">
        <f t="shared" si="143"/>
        <v>500758.88134991255</v>
      </c>
      <c r="S242" s="196">
        <f t="shared" si="32"/>
        <v>-611005.65275895072</v>
      </c>
      <c r="T242" s="196">
        <f t="shared" si="33"/>
        <v>0</v>
      </c>
      <c r="U242" s="214">
        <f t="shared" si="19"/>
        <v>0.91743671703387153</v>
      </c>
      <c r="V242" s="224"/>
      <c r="W242" s="196">
        <f t="shared" si="20"/>
        <v>-611005.65275895072</v>
      </c>
      <c r="X242" s="199">
        <f t="shared" si="21"/>
        <v>2.5739200254678334</v>
      </c>
      <c r="Y242" s="196">
        <f t="shared" si="22"/>
        <v>1231073.0888681933</v>
      </c>
      <c r="Z242" s="196">
        <f t="shared" si="23"/>
        <v>620067.43610924261</v>
      </c>
      <c r="AA242" s="201">
        <f t="shared" si="24"/>
        <v>1915304.7210128736</v>
      </c>
      <c r="AB242" s="200">
        <f t="shared" si="25"/>
        <v>1.9153047210128735</v>
      </c>
      <c r="AC242" s="217">
        <f t="shared" si="26"/>
        <v>1304299.0682539227</v>
      </c>
      <c r="AD242" s="199">
        <f t="shared" si="27"/>
        <v>1.3042990682539228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29"/>
        <v>951029.6792079208</v>
      </c>
      <c r="Q243" s="196">
        <f t="shared" si="142"/>
        <v>266317.530123759</v>
      </c>
      <c r="R243" s="196">
        <f t="shared" si="143"/>
        <v>501802.12901939161</v>
      </c>
      <c r="S243" s="196">
        <f t="shared" si="32"/>
        <v>-615218.17631211295</v>
      </c>
      <c r="T243" s="196">
        <f t="shared" si="33"/>
        <v>0</v>
      </c>
      <c r="U243" s="214">
        <f t="shared" si="19"/>
        <v>0.86302260446931356</v>
      </c>
      <c r="V243" s="224"/>
      <c r="W243" s="196">
        <f t="shared" si="20"/>
        <v>-615218.17631211295</v>
      </c>
      <c r="X243" s="199">
        <f t="shared" si="21"/>
        <v>2.3614903853072451</v>
      </c>
      <c r="Y243" s="196">
        <f t="shared" si="22"/>
        <v>1147450.8193041603</v>
      </c>
      <c r="Z243" s="196">
        <f t="shared" si="23"/>
        <v>532232.64299204736</v>
      </c>
      <c r="AA243" s="201">
        <f t="shared" si="24"/>
        <v>1719149.3383510713</v>
      </c>
      <c r="AB243" s="200">
        <f t="shared" si="25"/>
        <v>1.7191493383510714</v>
      </c>
      <c r="AC243" s="217">
        <f t="shared" si="26"/>
        <v>1103931.1620389584</v>
      </c>
      <c r="AD243" s="199">
        <f t="shared" si="27"/>
        <v>1.1039311620389585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29"/>
        <v>933445.57425742573</v>
      </c>
      <c r="Q244" s="196">
        <f t="shared" si="142"/>
        <v>254719.6564065257</v>
      </c>
      <c r="R244" s="196">
        <f t="shared" si="143"/>
        <v>502847.55012151541</v>
      </c>
      <c r="S244" s="196">
        <f t="shared" si="32"/>
        <v>-619448.25204674667</v>
      </c>
      <c r="T244" s="196">
        <f t="shared" si="33"/>
        <v>0</v>
      </c>
      <c r="U244" s="214">
        <f t="shared" si="19"/>
        <v>0.85326669524062626</v>
      </c>
      <c r="V244" s="224"/>
      <c r="W244" s="196">
        <f t="shared" si="20"/>
        <v>-619448.25204674667</v>
      </c>
      <c r="X244" s="199">
        <f t="shared" si="21"/>
        <v>2.3186652309264262</v>
      </c>
      <c r="Y244" s="196">
        <f t="shared" si="22"/>
        <v>1136145.5500968527</v>
      </c>
      <c r="Z244" s="196">
        <f t="shared" si="23"/>
        <v>516697.29805010604</v>
      </c>
      <c r="AA244" s="201">
        <f t="shared" si="24"/>
        <v>1691012.780785467</v>
      </c>
      <c r="AB244" s="200">
        <f t="shared" si="25"/>
        <v>1.6910127807854669</v>
      </c>
      <c r="AC244" s="217">
        <f t="shared" si="26"/>
        <v>1071564.5287387203</v>
      </c>
      <c r="AD244" s="199">
        <f t="shared" si="27"/>
        <v>1.0715645287387203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21" t="s">
        <v>334</v>
      </c>
      <c r="B245" s="222">
        <v>173.11000100000001</v>
      </c>
      <c r="C245" s="223">
        <v>173.30999800000001</v>
      </c>
      <c r="D245" s="223">
        <v>143.46000699999999</v>
      </c>
      <c r="E245" s="223">
        <v>154.259995</v>
      </c>
      <c r="F245" s="223">
        <v>148.838852</v>
      </c>
      <c r="G245" s="223">
        <v>1395544900</v>
      </c>
      <c r="H245" s="226" t="s">
        <v>334</v>
      </c>
      <c r="I245" s="223">
        <v>21.34</v>
      </c>
      <c r="J245" s="223">
        <v>21.385000000000002</v>
      </c>
      <c r="K245" s="223">
        <v>14.61</v>
      </c>
      <c r="L245" s="223">
        <v>16.797501</v>
      </c>
      <c r="M245" s="223">
        <v>16.645899</v>
      </c>
      <c r="N245" s="223">
        <v>217454400</v>
      </c>
      <c r="O245" s="223"/>
      <c r="P245" s="196">
        <f t="shared" si="29"/>
        <v>852237.66534653446</v>
      </c>
      <c r="Q245" s="196">
        <f t="shared" si="142"/>
        <v>211146.33645953704</v>
      </c>
      <c r="R245" s="196">
        <f t="shared" si="143"/>
        <v>503895.14918426861</v>
      </c>
      <c r="S245" s="196">
        <f t="shared" si="32"/>
        <v>-623695.95309694135</v>
      </c>
      <c r="T245" s="196">
        <f t="shared" si="33"/>
        <v>0</v>
      </c>
      <c r="U245" s="214">
        <f t="shared" si="19"/>
        <v>0.81321207996689804</v>
      </c>
      <c r="V245" s="199">
        <f>(E245-B234)/B234</f>
        <v>-1.4690872696613113E-2</v>
      </c>
      <c r="W245" s="196">
        <f t="shared" si="20"/>
        <v>-623695.95309694135</v>
      </c>
      <c r="X245" s="199">
        <f t="shared" si="21"/>
        <v>2.1743492286537554</v>
      </c>
      <c r="Y245" s="196">
        <f t="shared" si="22"/>
        <v>1080305.7089594719</v>
      </c>
      <c r="Z245" s="196">
        <f t="shared" si="23"/>
        <v>456609.75586253055</v>
      </c>
      <c r="AA245" s="201">
        <f t="shared" si="24"/>
        <v>1567279.1509903402</v>
      </c>
      <c r="AB245" s="200">
        <f t="shared" si="25"/>
        <v>1.5672791509903401</v>
      </c>
      <c r="AC245" s="217">
        <f t="shared" si="26"/>
        <v>943583.19789339881</v>
      </c>
      <c r="AD245" s="199">
        <f t="shared" si="27"/>
        <v>0.94358319789339884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29"/>
        <v>888059.43564356421</v>
      </c>
      <c r="Q246" s="196">
        <f>(Q245+$S$3)*K246/K245</f>
        <v>249063.73728365928</v>
      </c>
      <c r="R246" s="196">
        <f>R245*(1+($S$5)/2/12)-$S$3</f>
        <v>484944.93074506923</v>
      </c>
      <c r="S246" s="196">
        <f t="shared" si="32"/>
        <v>-627961.35290151194</v>
      </c>
      <c r="T246" s="196">
        <f t="shared" si="33"/>
        <v>0</v>
      </c>
      <c r="U246" s="214">
        <f t="shared" si="19"/>
        <v>0.85457996928280322</v>
      </c>
      <c r="V246" s="224"/>
      <c r="W246" s="196">
        <f t="shared" si="20"/>
        <v>-627961.35290151194</v>
      </c>
      <c r="X246" s="199">
        <f t="shared" si="21"/>
        <v>2.1864472392204242</v>
      </c>
      <c r="Y246" s="196">
        <f t="shared" si="22"/>
        <v>1087188.7384657613</v>
      </c>
      <c r="Z246" s="196">
        <f t="shared" si="23"/>
        <v>459227.38556424936</v>
      </c>
      <c r="AA246" s="201">
        <f t="shared" si="24"/>
        <v>1622068.1036722928</v>
      </c>
      <c r="AB246" s="200">
        <f t="shared" si="25"/>
        <v>1.6220681036722928</v>
      </c>
      <c r="AC246" s="217">
        <f t="shared" si="26"/>
        <v>994106.75077078084</v>
      </c>
      <c r="AD246" s="199">
        <f t="shared" si="27"/>
        <v>0.99410675077078081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29"/>
        <v>989524.79405940569</v>
      </c>
      <c r="Q247" s="196">
        <f t="shared" ref="Q247:Q257" si="144">Q246*K247/K246</f>
        <v>306652.55759253778</v>
      </c>
      <c r="R247" s="196">
        <f t="shared" ref="R247:R257" si="145">R246*(1+$S$5/2/12)</f>
        <v>485955.23268412153</v>
      </c>
      <c r="S247" s="196">
        <f t="shared" si="32"/>
        <v>-632244.52520526818</v>
      </c>
      <c r="T247" s="196">
        <f t="shared" si="33"/>
        <v>0</v>
      </c>
      <c r="U247" s="214">
        <f t="shared" si="19"/>
        <v>0.89938870055597853</v>
      </c>
      <c r="V247" s="224"/>
      <c r="W247" s="196">
        <f t="shared" si="20"/>
        <v>-632244.52520526818</v>
      </c>
      <c r="X247" s="199">
        <f t="shared" si="21"/>
        <v>2.3337173639652939</v>
      </c>
      <c r="Y247" s="196">
        <f t="shared" si="22"/>
        <v>1159184.3792183406</v>
      </c>
      <c r="Z247" s="196">
        <f t="shared" si="23"/>
        <v>526939.85401307244</v>
      </c>
      <c r="AA247" s="201">
        <f t="shared" si="24"/>
        <v>1782132.584336065</v>
      </c>
      <c r="AB247" s="200">
        <f t="shared" si="25"/>
        <v>1.7821325843360649</v>
      </c>
      <c r="AC247" s="217">
        <f t="shared" si="26"/>
        <v>1149888.0591307967</v>
      </c>
      <c r="AD247" s="199">
        <f t="shared" si="27"/>
        <v>1.1498880591307967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29"/>
        <v>1005980.1742574255</v>
      </c>
      <c r="Q248" s="196">
        <f t="shared" si="144"/>
        <v>315828.79819120519</v>
      </c>
      <c r="R248" s="196">
        <f t="shared" si="145"/>
        <v>486967.63941888016</v>
      </c>
      <c r="S248" s="196">
        <f t="shared" si="32"/>
        <v>-636545.54406029009</v>
      </c>
      <c r="T248" s="196">
        <f t="shared" si="33"/>
        <v>0</v>
      </c>
      <c r="U248" s="214">
        <f t="shared" si="19"/>
        <v>0.90538420272308862</v>
      </c>
      <c r="V248" s="224"/>
      <c r="W248" s="196">
        <f t="shared" si="20"/>
        <v>-636545.54406029009</v>
      </c>
      <c r="X248" s="199">
        <f t="shared" si="21"/>
        <v>2.3453904086003652</v>
      </c>
      <c r="Y248" s="196">
        <f t="shared" si="22"/>
        <v>1171675.0558223228</v>
      </c>
      <c r="Z248" s="196">
        <f t="shared" si="23"/>
        <v>535129.51176203275</v>
      </c>
      <c r="AA248" s="201">
        <f t="shared" si="24"/>
        <v>1808776.6118675109</v>
      </c>
      <c r="AB248" s="200">
        <f t="shared" si="25"/>
        <v>1.808776611867511</v>
      </c>
      <c r="AC248" s="217">
        <f t="shared" si="26"/>
        <v>1172231.0678072209</v>
      </c>
      <c r="AD248" s="199">
        <f t="shared" si="27"/>
        <v>1.1722310678072208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29"/>
        <v>1073881.2118811877</v>
      </c>
      <c r="Q249" s="196">
        <f t="shared" si="144"/>
        <v>359771.915885686</v>
      </c>
      <c r="R249" s="196">
        <f t="shared" si="145"/>
        <v>487982.15533433622</v>
      </c>
      <c r="S249" s="196">
        <f t="shared" si="32"/>
        <v>-640864.48382720794</v>
      </c>
      <c r="T249" s="196">
        <f t="shared" si="33"/>
        <v>0</v>
      </c>
      <c r="U249" s="214">
        <f t="shared" si="19"/>
        <v>0.93328065914685976</v>
      </c>
      <c r="V249" s="224"/>
      <c r="W249" s="196">
        <f t="shared" si="20"/>
        <v>-640864.48382720794</v>
      </c>
      <c r="X249" s="199">
        <f t="shared" si="21"/>
        <v>2.4371195574580145</v>
      </c>
      <c r="Y249" s="196">
        <f t="shared" si="22"/>
        <v>1220179.7174377942</v>
      </c>
      <c r="Z249" s="196">
        <f t="shared" si="23"/>
        <v>579315.23361058626</v>
      </c>
      <c r="AA249" s="201">
        <f t="shared" si="24"/>
        <v>1921635.2831012099</v>
      </c>
      <c r="AB249" s="200">
        <f t="shared" si="25"/>
        <v>1.92163528310121</v>
      </c>
      <c r="AC249" s="217">
        <f t="shared" si="26"/>
        <v>1280770.799274002</v>
      </c>
      <c r="AD249" s="199">
        <f t="shared" si="27"/>
        <v>1.2807707992740021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29"/>
        <v>1032891.0594059401</v>
      </c>
      <c r="Q250" s="196">
        <f t="shared" si="144"/>
        <v>329316.30558190279</v>
      </c>
      <c r="R250" s="196">
        <f t="shared" si="145"/>
        <v>488998.78482461616</v>
      </c>
      <c r="S250" s="196">
        <f t="shared" si="32"/>
        <v>-645201.41917648795</v>
      </c>
      <c r="T250" s="196">
        <f t="shared" si="33"/>
        <v>0</v>
      </c>
      <c r="U250" s="214">
        <f t="shared" si="19"/>
        <v>0.91374138463245158</v>
      </c>
      <c r="V250" s="224"/>
      <c r="W250" s="196">
        <f t="shared" si="20"/>
        <v>-645201.41917648795</v>
      </c>
      <c r="X250" s="199">
        <f t="shared" si="21"/>
        <v>2.3587825429352622</v>
      </c>
      <c r="Y250" s="196">
        <f t="shared" si="22"/>
        <v>1192462.5750157896</v>
      </c>
      <c r="Z250" s="196">
        <f t="shared" si="23"/>
        <v>547261.15583930165</v>
      </c>
      <c r="AA250" s="201">
        <f t="shared" si="24"/>
        <v>1851206.149812459</v>
      </c>
      <c r="AB250" s="200">
        <f t="shared" si="25"/>
        <v>1.851206149812459</v>
      </c>
      <c r="AC250" s="217">
        <f t="shared" si="26"/>
        <v>1206004.7306359711</v>
      </c>
      <c r="AD250" s="199">
        <f t="shared" si="27"/>
        <v>1.2060047306359711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29"/>
        <v>1005564.3801980194</v>
      </c>
      <c r="Q251" s="196">
        <f t="shared" si="144"/>
        <v>311833.95348878426</v>
      </c>
      <c r="R251" s="196">
        <f t="shared" si="145"/>
        <v>490017.53229300084</v>
      </c>
      <c r="S251" s="196">
        <f t="shared" si="32"/>
        <v>-649556.42508972331</v>
      </c>
      <c r="T251" s="196">
        <f t="shared" si="33"/>
        <v>0</v>
      </c>
      <c r="U251" s="214">
        <f t="shared" si="19"/>
        <v>0.90141528457391129</v>
      </c>
      <c r="V251" s="224"/>
      <c r="W251" s="196">
        <f t="shared" si="20"/>
        <v>-649556.42508972331</v>
      </c>
      <c r="X251" s="199">
        <f t="shared" si="21"/>
        <v>2.302466505945862</v>
      </c>
      <c r="Y251" s="196">
        <f t="shared" si="22"/>
        <v>1174311.8971398943</v>
      </c>
      <c r="Z251" s="196">
        <f t="shared" si="23"/>
        <v>524755.472050171</v>
      </c>
      <c r="AA251" s="201">
        <f t="shared" si="24"/>
        <v>1807415.8659798047</v>
      </c>
      <c r="AB251" s="200">
        <f t="shared" si="25"/>
        <v>1.8074158659798047</v>
      </c>
      <c r="AC251" s="217">
        <f t="shared" si="26"/>
        <v>1157859.4408900812</v>
      </c>
      <c r="AD251" s="199">
        <f t="shared" si="27"/>
        <v>1.1578594408900813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29"/>
        <v>1119089.1386138611</v>
      </c>
      <c r="Q252" s="196">
        <f t="shared" si="144"/>
        <v>386074.5020844526</v>
      </c>
      <c r="R252" s="196">
        <f t="shared" si="145"/>
        <v>491038.40215194464</v>
      </c>
      <c r="S252" s="196">
        <f t="shared" si="32"/>
        <v>-653929.57686093042</v>
      </c>
      <c r="T252" s="196">
        <f t="shared" si="33"/>
        <v>0</v>
      </c>
      <c r="U252" s="214">
        <f t="shared" si="19"/>
        <v>0.94741819825130513</v>
      </c>
      <c r="V252" s="224"/>
      <c r="W252" s="196">
        <f t="shared" si="20"/>
        <v>-653929.57686093042</v>
      </c>
      <c r="X252" s="199">
        <f t="shared" si="21"/>
        <v>2.4622338516861846</v>
      </c>
      <c r="Y252" s="196">
        <f t="shared" si="22"/>
        <v>1254759.2630955696</v>
      </c>
      <c r="Z252" s="196">
        <f t="shared" si="23"/>
        <v>600829.68623463914</v>
      </c>
      <c r="AA252" s="201">
        <f t="shared" si="24"/>
        <v>1996202.0428502583</v>
      </c>
      <c r="AB252" s="200">
        <f t="shared" si="25"/>
        <v>1.9962020428502583</v>
      </c>
      <c r="AC252" s="217">
        <f t="shared" si="26"/>
        <v>1342272.465989328</v>
      </c>
      <c r="AD252" s="199">
        <f t="shared" si="27"/>
        <v>1.3422724659893279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29"/>
        <v>1064554.4376237618</v>
      </c>
      <c r="Q253" s="196">
        <f t="shared" si="144"/>
        <v>346917.26849531126</v>
      </c>
      <c r="R253" s="196">
        <f t="shared" si="145"/>
        <v>492061.39882309455</v>
      </c>
      <c r="S253" s="196">
        <f t="shared" si="32"/>
        <v>-658320.95009785087</v>
      </c>
      <c r="T253" s="196">
        <f t="shared" si="33"/>
        <v>0</v>
      </c>
      <c r="U253" s="214">
        <f t="shared" si="19"/>
        <v>0.92375014127627009</v>
      </c>
      <c r="V253" s="224"/>
      <c r="W253" s="196">
        <f t="shared" si="20"/>
        <v>-658320.95009785087</v>
      </c>
      <c r="X253" s="199">
        <f t="shared" si="21"/>
        <v>2.3645242282134356</v>
      </c>
      <c r="Y253" s="196">
        <f t="shared" si="22"/>
        <v>1217567.049206804</v>
      </c>
      <c r="Z253" s="196">
        <f t="shared" si="23"/>
        <v>559246.09910895315</v>
      </c>
      <c r="AA253" s="201">
        <f t="shared" si="24"/>
        <v>1903533.1049421676</v>
      </c>
      <c r="AB253" s="200">
        <f t="shared" si="25"/>
        <v>1.9035331049421675</v>
      </c>
      <c r="AC253" s="217">
        <f t="shared" si="26"/>
        <v>1245212.1548443167</v>
      </c>
      <c r="AD253" s="199">
        <f t="shared" si="27"/>
        <v>1.2452121548443167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29"/>
        <v>1099188.1128712867</v>
      </c>
      <c r="Q254" s="196">
        <f t="shared" si="144"/>
        <v>367445.15155870962</v>
      </c>
      <c r="R254" s="196">
        <f t="shared" si="145"/>
        <v>493086.52673730941</v>
      </c>
      <c r="S254" s="196">
        <f t="shared" si="32"/>
        <v>-662730.62072325859</v>
      </c>
      <c r="T254" s="196">
        <f t="shared" si="33"/>
        <v>0</v>
      </c>
      <c r="U254" s="214">
        <f t="shared" si="19"/>
        <v>0.93588809188697253</v>
      </c>
      <c r="V254" s="224"/>
      <c r="W254" s="196">
        <f t="shared" si="20"/>
        <v>-662730.62072325859</v>
      </c>
      <c r="X254" s="199">
        <f t="shared" si="21"/>
        <v>2.402597058018682</v>
      </c>
      <c r="Y254" s="196">
        <f t="shared" si="22"/>
        <v>1242794.7446777178</v>
      </c>
      <c r="Z254" s="196">
        <f t="shared" si="23"/>
        <v>580064.12395445921</v>
      </c>
      <c r="AA254" s="201">
        <f t="shared" si="24"/>
        <v>1959719.7911673058</v>
      </c>
      <c r="AB254" s="200">
        <f t="shared" si="25"/>
        <v>1.9597197911673059</v>
      </c>
      <c r="AC254" s="217">
        <f t="shared" si="26"/>
        <v>1296989.1704440471</v>
      </c>
      <c r="AD254" s="199">
        <f t="shared" si="27"/>
        <v>1.296989170444047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29"/>
        <v>1080118.8534653462</v>
      </c>
      <c r="Q255" s="196">
        <f t="shared" si="144"/>
        <v>354590.50416833494</v>
      </c>
      <c r="R255" s="196">
        <f t="shared" si="145"/>
        <v>494113.79033467884</v>
      </c>
      <c r="S255" s="196">
        <f t="shared" si="32"/>
        <v>-667158.66497627215</v>
      </c>
      <c r="T255" s="196">
        <f t="shared" si="33"/>
        <v>0</v>
      </c>
      <c r="U255" s="214">
        <f t="shared" si="19"/>
        <v>0.92766403373305406</v>
      </c>
      <c r="V255" s="224"/>
      <c r="W255" s="196">
        <f t="shared" si="20"/>
        <v>-667158.66497627215</v>
      </c>
      <c r="X255" s="199">
        <f t="shared" si="21"/>
        <v>2.3596075812880484</v>
      </c>
      <c r="Y255" s="196">
        <f t="shared" si="22"/>
        <v>1230432.4361470339</v>
      </c>
      <c r="Z255" s="196">
        <f t="shared" si="23"/>
        <v>563273.77117076179</v>
      </c>
      <c r="AA255" s="201">
        <f t="shared" si="24"/>
        <v>1928823.1479683598</v>
      </c>
      <c r="AB255" s="200">
        <f t="shared" si="25"/>
        <v>1.9288231479683597</v>
      </c>
      <c r="AC255" s="217">
        <f t="shared" si="26"/>
        <v>1261664.4829920875</v>
      </c>
      <c r="AD255" s="199">
        <f t="shared" si="27"/>
        <v>1.2616644829920876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29"/>
        <v>1174039.6336633659</v>
      </c>
      <c r="Q256" s="196">
        <f t="shared" si="144"/>
        <v>417321.19925446779</v>
      </c>
      <c r="R256" s="196">
        <f t="shared" si="145"/>
        <v>495143.19406454283</v>
      </c>
      <c r="S256" s="196">
        <f t="shared" si="32"/>
        <v>-671605.15941367322</v>
      </c>
      <c r="T256" s="196">
        <f t="shared" si="33"/>
        <v>0</v>
      </c>
      <c r="U256" s="214">
        <f t="shared" si="19"/>
        <v>0.96270220723099875</v>
      </c>
      <c r="V256" s="224"/>
      <c r="W256" s="196">
        <f t="shared" si="20"/>
        <v>-671605.15941367322</v>
      </c>
      <c r="X256" s="199">
        <f t="shared" si="21"/>
        <v>2.4853633185086665</v>
      </c>
      <c r="Y256" s="196">
        <f t="shared" si="22"/>
        <v>1297165.209866317</v>
      </c>
      <c r="Z256" s="196">
        <f t="shared" si="23"/>
        <v>625560.05045264377</v>
      </c>
      <c r="AA256" s="201">
        <f t="shared" si="24"/>
        <v>2086504.0269823766</v>
      </c>
      <c r="AB256" s="200">
        <f t="shared" si="25"/>
        <v>2.0865040269823765</v>
      </c>
      <c r="AC256" s="217">
        <f t="shared" si="26"/>
        <v>1414898.8675687034</v>
      </c>
      <c r="AD256" s="199">
        <f t="shared" si="27"/>
        <v>1.4148988675687033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21" t="s">
        <v>346</v>
      </c>
      <c r="B257" s="222">
        <v>205.11000100000001</v>
      </c>
      <c r="C257" s="223">
        <v>214.55999800000001</v>
      </c>
      <c r="D257" s="223">
        <v>199.229996</v>
      </c>
      <c r="E257" s="223">
        <v>212.61000100000001</v>
      </c>
      <c r="F257" s="223">
        <v>206.97178600000001</v>
      </c>
      <c r="G257" s="223">
        <v>429951100</v>
      </c>
      <c r="H257" s="226" t="s">
        <v>346</v>
      </c>
      <c r="I257" s="223">
        <v>28.337499999999999</v>
      </c>
      <c r="J257" s="223">
        <v>31.047501</v>
      </c>
      <c r="K257" s="223">
        <v>26.717500999999999</v>
      </c>
      <c r="L257" s="223">
        <v>30.4725</v>
      </c>
      <c r="M257" s="223">
        <v>30.252146</v>
      </c>
      <c r="N257" s="223">
        <v>74275600</v>
      </c>
      <c r="O257" s="223"/>
      <c r="P257" s="196">
        <f t="shared" si="29"/>
        <v>1183544.5306930689</v>
      </c>
      <c r="Q257" s="196">
        <f t="shared" si="144"/>
        <v>422700.37477782456</v>
      </c>
      <c r="R257" s="196">
        <f t="shared" si="145"/>
        <v>496174.74238551065</v>
      </c>
      <c r="S257" s="196">
        <f t="shared" si="32"/>
        <v>-676070.18091123016</v>
      </c>
      <c r="T257" s="196">
        <f t="shared" si="33"/>
        <v>0</v>
      </c>
      <c r="U257" s="214">
        <f t="shared" si="19"/>
        <v>0.96505247290539753</v>
      </c>
      <c r="V257" s="199">
        <f>(E257-B246)/B246</f>
        <v>0.4081064571128401</v>
      </c>
      <c r="W257" s="196">
        <f t="shared" si="20"/>
        <v>-676070.18091123016</v>
      </c>
      <c r="X257" s="199">
        <f t="shared" si="21"/>
        <v>2.4845338849505199</v>
      </c>
      <c r="Y257" s="196">
        <f t="shared" si="22"/>
        <v>1304808.9241752382</v>
      </c>
      <c r="Z257" s="196">
        <f t="shared" si="23"/>
        <v>628738.74326400808</v>
      </c>
      <c r="AA257" s="201">
        <f t="shared" si="24"/>
        <v>2102419.6478564041</v>
      </c>
      <c r="AB257" s="200">
        <f t="shared" si="25"/>
        <v>2.1024196478564039</v>
      </c>
      <c r="AC257" s="217">
        <f t="shared" si="26"/>
        <v>1426349.4669451739</v>
      </c>
      <c r="AD257" s="199">
        <f t="shared" si="27"/>
        <v>1.4263494669451739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29"/>
        <v>1260831.7128712868</v>
      </c>
      <c r="Q258" s="196">
        <f>(Q246+(Q257-Q246)*(1-$Q$3))*K258/K257</f>
        <v>381391.27887868829</v>
      </c>
      <c r="R258" s="196">
        <f>R257*(1+($S$5/2/12))+(Q257-Q246)*($Q$3)</f>
        <v>584026.75851256319</v>
      </c>
      <c r="S258" s="196">
        <f t="shared" si="32"/>
        <v>-680553.80666502693</v>
      </c>
      <c r="T258" s="196">
        <f t="shared" si="33"/>
        <v>0</v>
      </c>
      <c r="U258" s="214">
        <f t="shared" si="19"/>
        <v>0.90897899949905503</v>
      </c>
      <c r="V258" s="224"/>
      <c r="W258" s="196">
        <f t="shared" si="20"/>
        <v>-680553.80666502693</v>
      </c>
      <c r="X258" s="199">
        <f t="shared" si="21"/>
        <v>2.7108194140068953</v>
      </c>
      <c r="Y258" s="196">
        <f t="shared" si="22"/>
        <v>1443247.8871819614</v>
      </c>
      <c r="Z258" s="196">
        <f t="shared" si="23"/>
        <v>762694.08051693451</v>
      </c>
      <c r="AA258" s="201">
        <f t="shared" si="24"/>
        <v>2226249.7502625384</v>
      </c>
      <c r="AB258" s="200">
        <f t="shared" si="25"/>
        <v>2.2262497502625385</v>
      </c>
      <c r="AC258" s="217">
        <f t="shared" si="26"/>
        <v>1545695.9435975114</v>
      </c>
      <c r="AD258" s="199">
        <f t="shared" si="27"/>
        <v>1.5456959435975113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29"/>
        <v>1177247.5128712868</v>
      </c>
      <c r="Q259" s="196">
        <f t="shared" ref="Q259:Q269" si="146">Q258*K259/K258</f>
        <v>327961.92790268746</v>
      </c>
      <c r="R259" s="196">
        <f t="shared" ref="R259:R269" si="147">R258*(1+$S$5/2/12)</f>
        <v>585243.48092613113</v>
      </c>
      <c r="S259" s="196">
        <f t="shared" si="32"/>
        <v>-685056.1141927978</v>
      </c>
      <c r="T259" s="196">
        <f t="shared" si="33"/>
        <v>0</v>
      </c>
      <c r="U259" s="214">
        <f t="shared" si="19"/>
        <v>0.87692544981390741</v>
      </c>
      <c r="V259" s="224"/>
      <c r="W259" s="196">
        <f t="shared" si="20"/>
        <v>-685056.1141927978</v>
      </c>
      <c r="X259" s="199">
        <f t="shared" si="21"/>
        <v>2.572768795552117</v>
      </c>
      <c r="Y259" s="196">
        <f t="shared" si="22"/>
        <v>1385907.0006989865</v>
      </c>
      <c r="Z259" s="196">
        <f t="shared" si="23"/>
        <v>700850.88650618866</v>
      </c>
      <c r="AA259" s="201">
        <f t="shared" si="24"/>
        <v>2090452.9217001053</v>
      </c>
      <c r="AB259" s="200">
        <f t="shared" si="25"/>
        <v>2.0904529217001051</v>
      </c>
      <c r="AC259" s="217">
        <f t="shared" si="26"/>
        <v>1405396.8075073075</v>
      </c>
      <c r="AD259" s="199">
        <f t="shared" si="27"/>
        <v>1.4053968075073076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29"/>
        <v>979782.13663366321</v>
      </c>
      <c r="Q260" s="196">
        <f t="shared" si="146"/>
        <v>213811.69099396098</v>
      </c>
      <c r="R260" s="196">
        <f t="shared" si="147"/>
        <v>586462.73817806062</v>
      </c>
      <c r="S260" s="196">
        <f t="shared" si="32"/>
        <v>-689577.18133526773</v>
      </c>
      <c r="T260" s="196">
        <f t="shared" si="33"/>
        <v>0</v>
      </c>
      <c r="U260" s="214">
        <f t="shared" si="19"/>
        <v>0.79065213188018479</v>
      </c>
      <c r="V260" s="224"/>
      <c r="W260" s="196">
        <f t="shared" si="20"/>
        <v>-689577.18133526773</v>
      </c>
      <c r="X260" s="199">
        <f t="shared" si="21"/>
        <v>2.2713119244736526</v>
      </c>
      <c r="Y260" s="196">
        <f t="shared" si="22"/>
        <v>1248851.7242945023</v>
      </c>
      <c r="Z260" s="196">
        <f t="shared" si="23"/>
        <v>559274.54295923456</v>
      </c>
      <c r="AA260" s="201">
        <f t="shared" si="24"/>
        <v>1780056.5658056848</v>
      </c>
      <c r="AB260" s="200">
        <f t="shared" si="25"/>
        <v>1.7800565658056848</v>
      </c>
      <c r="AC260" s="217">
        <f t="shared" si="26"/>
        <v>1090479.3844704172</v>
      </c>
      <c r="AD260" s="199">
        <f t="shared" si="27"/>
        <v>1.0904793844704173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29"/>
        <v>1074415.8475247524</v>
      </c>
      <c r="Q261" s="196">
        <f t="shared" si="146"/>
        <v>253789.41713600396</v>
      </c>
      <c r="R261" s="196">
        <f t="shared" si="147"/>
        <v>587684.53554926498</v>
      </c>
      <c r="S261" s="196">
        <f t="shared" si="32"/>
        <v>-694117.08625749801</v>
      </c>
      <c r="T261" s="196">
        <f t="shared" si="33"/>
        <v>0</v>
      </c>
      <c r="U261" s="214">
        <f t="shared" si="19"/>
        <v>0.82572321311139119</v>
      </c>
      <c r="V261" s="224"/>
      <c r="W261" s="196">
        <f t="shared" si="20"/>
        <v>-694117.08625749801</v>
      </c>
      <c r="X261" s="199">
        <f t="shared" si="21"/>
        <v>2.3945533339852472</v>
      </c>
      <c r="Y261" s="196">
        <f t="shared" si="22"/>
        <v>1316268.2473946209</v>
      </c>
      <c r="Z261" s="196">
        <f t="shared" si="23"/>
        <v>622151.16113712289</v>
      </c>
      <c r="AA261" s="201">
        <f t="shared" si="24"/>
        <v>1915889.8002100214</v>
      </c>
      <c r="AB261" s="200">
        <f t="shared" si="25"/>
        <v>1.9158898002100215</v>
      </c>
      <c r="AC261" s="217">
        <f t="shared" si="26"/>
        <v>1221772.7139525234</v>
      </c>
      <c r="AD261" s="199">
        <f t="shared" si="27"/>
        <v>1.2217727139525234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29"/>
        <v>1254178.1881188117</v>
      </c>
      <c r="Q262" s="196">
        <f t="shared" si="146"/>
        <v>340564.96892702649</v>
      </c>
      <c r="R262" s="196">
        <f t="shared" si="147"/>
        <v>588908.87833165936</v>
      </c>
      <c r="S262" s="196">
        <f t="shared" si="32"/>
        <v>-698675.90745023754</v>
      </c>
      <c r="T262" s="196">
        <f t="shared" si="33"/>
        <v>0</v>
      </c>
      <c r="U262" s="214">
        <f t="shared" si="19"/>
        <v>0.88627129900680313</v>
      </c>
      <c r="V262" s="224"/>
      <c r="W262" s="196">
        <f t="shared" si="20"/>
        <v>-698675.90745023754</v>
      </c>
      <c r="X262" s="199">
        <f t="shared" si="21"/>
        <v>2.6379714067666531</v>
      </c>
      <c r="Y262" s="196">
        <f t="shared" si="22"/>
        <v>1443277.254881561</v>
      </c>
      <c r="Z262" s="196">
        <f t="shared" si="23"/>
        <v>744601.34743132349</v>
      </c>
      <c r="AA262" s="201">
        <f t="shared" si="24"/>
        <v>2183652.0353774978</v>
      </c>
      <c r="AB262" s="200">
        <f t="shared" si="25"/>
        <v>2.1836520353774977</v>
      </c>
      <c r="AC262" s="217">
        <f t="shared" si="26"/>
        <v>1484976.1279272602</v>
      </c>
      <c r="AD262" s="199">
        <f t="shared" si="27"/>
        <v>1.4849761279272602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29"/>
        <v>1375069.3128712869</v>
      </c>
      <c r="Q263" s="196">
        <f t="shared" si="146"/>
        <v>406157.34193595196</v>
      </c>
      <c r="R263" s="196">
        <f t="shared" si="147"/>
        <v>590135.77182818367</v>
      </c>
      <c r="S263" s="196">
        <f t="shared" si="32"/>
        <v>-703253.72373128019</v>
      </c>
      <c r="T263" s="196">
        <f t="shared" si="33"/>
        <v>0</v>
      </c>
      <c r="U263" s="214">
        <f t="shared" si="19"/>
        <v>0.92241657039608782</v>
      </c>
      <c r="V263" s="224"/>
      <c r="W263" s="196">
        <f t="shared" si="20"/>
        <v>-703253.72373128019</v>
      </c>
      <c r="X263" s="199">
        <f t="shared" si="21"/>
        <v>2.7944467528342498</v>
      </c>
      <c r="Y263" s="196">
        <f t="shared" si="22"/>
        <v>1529078.859964957</v>
      </c>
      <c r="Z263" s="196">
        <f t="shared" si="23"/>
        <v>825825.13623367681</v>
      </c>
      <c r="AA263" s="201">
        <f t="shared" si="24"/>
        <v>2371362.4266354227</v>
      </c>
      <c r="AB263" s="200">
        <f t="shared" si="25"/>
        <v>2.371362426635423</v>
      </c>
      <c r="AC263" s="217">
        <f t="shared" si="26"/>
        <v>1668108.7029041424</v>
      </c>
      <c r="AD263" s="199">
        <f t="shared" si="27"/>
        <v>1.6681087029041424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29"/>
        <v>1467801.9920792079</v>
      </c>
      <c r="Q264" s="196">
        <f t="shared" si="146"/>
        <v>463263.87684868911</v>
      </c>
      <c r="R264" s="196">
        <f t="shared" si="147"/>
        <v>591365.22135282576</v>
      </c>
      <c r="S264" s="196">
        <f t="shared" si="32"/>
        <v>-707850.61424682708</v>
      </c>
      <c r="T264" s="196">
        <f t="shared" si="33"/>
        <v>0</v>
      </c>
      <c r="U264" s="214">
        <f t="shared" si="19"/>
        <v>0.94921512623368431</v>
      </c>
      <c r="V264" s="224"/>
      <c r="W264" s="196">
        <f t="shared" si="20"/>
        <v>-707850.61424682708</v>
      </c>
      <c r="X264" s="199">
        <f t="shared" si="21"/>
        <v>2.9090420662035381</v>
      </c>
      <c r="Y264" s="196">
        <f t="shared" si="22"/>
        <v>1595172.0069541582</v>
      </c>
      <c r="Z264" s="196">
        <f t="shared" si="23"/>
        <v>887321.39270733111</v>
      </c>
      <c r="AA264" s="201">
        <f t="shared" si="24"/>
        <v>2522431.0902807228</v>
      </c>
      <c r="AB264" s="200">
        <f t="shared" si="25"/>
        <v>2.522431090280723</v>
      </c>
      <c r="AC264" s="217">
        <f t="shared" si="26"/>
        <v>1814580.4760338957</v>
      </c>
      <c r="AD264" s="199">
        <f t="shared" si="27"/>
        <v>1.8145804760338957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29"/>
        <v>1572059.4356435642</v>
      </c>
      <c r="Q265" s="196">
        <f t="shared" si="146"/>
        <v>527850.54604129039</v>
      </c>
      <c r="R265" s="196">
        <f t="shared" si="147"/>
        <v>592597.23223064421</v>
      </c>
      <c r="S265" s="196">
        <f t="shared" si="32"/>
        <v>-712466.65847285546</v>
      </c>
      <c r="T265" s="196">
        <f t="shared" si="33"/>
        <v>0</v>
      </c>
      <c r="U265" s="214">
        <f t="shared" si="19"/>
        <v>0.9759530129186923</v>
      </c>
      <c r="V265" s="224"/>
      <c r="W265" s="196">
        <f t="shared" si="20"/>
        <v>-712466.65847285546</v>
      </c>
      <c r="X265" s="199">
        <f t="shared" si="21"/>
        <v>3.038256797186925</v>
      </c>
      <c r="Y265" s="196">
        <f t="shared" si="22"/>
        <v>1669334.9478919134</v>
      </c>
      <c r="Z265" s="196">
        <f t="shared" si="23"/>
        <v>956868.2894190579</v>
      </c>
      <c r="AA265" s="201">
        <f t="shared" si="24"/>
        <v>2692507.2139154989</v>
      </c>
      <c r="AB265" s="200">
        <f t="shared" si="25"/>
        <v>2.6925072139154991</v>
      </c>
      <c r="AC265" s="217">
        <f t="shared" si="26"/>
        <v>1980040.5554426434</v>
      </c>
      <c r="AD265" s="199">
        <f t="shared" si="27"/>
        <v>1.9800405554426435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29"/>
        <v>1545207.8316831682</v>
      </c>
      <c r="Q266" s="196">
        <f t="shared" si="146"/>
        <v>505253.0734814406</v>
      </c>
      <c r="R266" s="196">
        <f t="shared" si="147"/>
        <v>593831.80979779141</v>
      </c>
      <c r="S266" s="196">
        <f t="shared" si="32"/>
        <v>-717101.93621649232</v>
      </c>
      <c r="T266" s="196">
        <f t="shared" si="33"/>
        <v>0</v>
      </c>
      <c r="U266" s="214">
        <f t="shared" si="19"/>
        <v>0.96650191719882639</v>
      </c>
      <c r="V266" s="224"/>
      <c r="W266" s="196">
        <f t="shared" si="20"/>
        <v>-717101.93621649232</v>
      </c>
      <c r="X266" s="199">
        <f t="shared" si="21"/>
        <v>2.9828948067924137</v>
      </c>
      <c r="Y266" s="196">
        <f t="shared" si="22"/>
        <v>1651724.0195840974</v>
      </c>
      <c r="Z266" s="196">
        <f t="shared" si="23"/>
        <v>934622.08336760511</v>
      </c>
      <c r="AA266" s="201">
        <f t="shared" si="24"/>
        <v>2644292.7149624</v>
      </c>
      <c r="AB266" s="200">
        <f t="shared" si="25"/>
        <v>2.6442927149624</v>
      </c>
      <c r="AC266" s="217">
        <f t="shared" si="26"/>
        <v>1927190.7787459078</v>
      </c>
      <c r="AD266" s="199">
        <f t="shared" si="27"/>
        <v>1.9271907787459077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29"/>
        <v>1586554.4970297029</v>
      </c>
      <c r="Q267" s="196">
        <f t="shared" si="146"/>
        <v>526813.38805175619</v>
      </c>
      <c r="R267" s="196">
        <f t="shared" si="147"/>
        <v>595068.95940153685</v>
      </c>
      <c r="S267" s="196">
        <f t="shared" si="32"/>
        <v>-721756.52761739434</v>
      </c>
      <c r="T267" s="196">
        <f t="shared" si="33"/>
        <v>0</v>
      </c>
      <c r="U267" s="214">
        <f t="shared" si="19"/>
        <v>0.9747989060594805</v>
      </c>
      <c r="V267" s="224"/>
      <c r="W267" s="196">
        <f t="shared" si="20"/>
        <v>-721756.52761739434</v>
      </c>
      <c r="X267" s="199">
        <f t="shared" si="21"/>
        <v>3.022658435294022</v>
      </c>
      <c r="Y267" s="196">
        <f t="shared" si="22"/>
        <v>1681854.3489462673</v>
      </c>
      <c r="Z267" s="196">
        <f t="shared" si="23"/>
        <v>960097.82132887293</v>
      </c>
      <c r="AA267" s="201">
        <f t="shared" si="24"/>
        <v>2708436.8444829956</v>
      </c>
      <c r="AB267" s="200">
        <f t="shared" si="25"/>
        <v>2.7084368444829954</v>
      </c>
      <c r="AC267" s="217">
        <f t="shared" si="26"/>
        <v>1986680.3168656011</v>
      </c>
      <c r="AD267" s="199">
        <f t="shared" si="27"/>
        <v>1.9866803168656011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29"/>
        <v>1585960.4019801982</v>
      </c>
      <c r="Q268" s="196">
        <f t="shared" si="146"/>
        <v>526750.56770662044</v>
      </c>
      <c r="R268" s="196">
        <f t="shared" si="147"/>
        <v>596308.68640029011</v>
      </c>
      <c r="S268" s="196">
        <f t="shared" si="32"/>
        <v>-726430.51314913342</v>
      </c>
      <c r="T268" s="196">
        <f t="shared" si="33"/>
        <v>0</v>
      </c>
      <c r="U268" s="214">
        <f t="shared" si="19"/>
        <v>0.97432350904602183</v>
      </c>
      <c r="V268" s="224"/>
      <c r="W268" s="196">
        <f t="shared" si="20"/>
        <v>-726430.51314913342</v>
      </c>
      <c r="X268" s="199">
        <f t="shared" si="21"/>
        <v>3.0040988764640137</v>
      </c>
      <c r="Y268" s="196">
        <f t="shared" si="22"/>
        <v>1682628.6203304171</v>
      </c>
      <c r="Z268" s="196">
        <f t="shared" si="23"/>
        <v>956198.10718128365</v>
      </c>
      <c r="AA268" s="201">
        <f t="shared" si="24"/>
        <v>2709019.6560871089</v>
      </c>
      <c r="AB268" s="200">
        <f t="shared" si="25"/>
        <v>2.7090196560871087</v>
      </c>
      <c r="AC268" s="217">
        <f t="shared" si="26"/>
        <v>1982589.1429379755</v>
      </c>
      <c r="AD268" s="199">
        <f t="shared" si="27"/>
        <v>1.9825891429379754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21" t="s">
        <v>358</v>
      </c>
      <c r="B269" s="222">
        <v>301.97000100000002</v>
      </c>
      <c r="C269" s="223">
        <v>314.69000199999999</v>
      </c>
      <c r="D269" s="223">
        <v>298.08999599999999</v>
      </c>
      <c r="E269" s="223">
        <v>313.73998999999998</v>
      </c>
      <c r="F269" s="223">
        <v>307.26773100000003</v>
      </c>
      <c r="G269" s="223">
        <v>569870600</v>
      </c>
      <c r="H269" s="226" t="s">
        <v>358</v>
      </c>
      <c r="I269" s="223">
        <v>53.255001</v>
      </c>
      <c r="J269" s="223">
        <v>57.959999000000003</v>
      </c>
      <c r="K269" s="223">
        <v>51.880001</v>
      </c>
      <c r="L269" s="223">
        <v>57.555</v>
      </c>
      <c r="M269" s="223">
        <v>57.168526</v>
      </c>
      <c r="N269" s="223">
        <v>56182800</v>
      </c>
      <c r="O269" s="223"/>
      <c r="P269" s="196">
        <f t="shared" si="29"/>
        <v>1770831.6594059407</v>
      </c>
      <c r="Q269" s="196">
        <f t="shared" si="146"/>
        <v>652215.24283865269</v>
      </c>
      <c r="R269" s="196">
        <f t="shared" si="147"/>
        <v>597550.99616362411</v>
      </c>
      <c r="S269" s="196">
        <f t="shared" si="32"/>
        <v>-731123.97362058808</v>
      </c>
      <c r="T269" s="196">
        <f t="shared" si="33"/>
        <v>0</v>
      </c>
      <c r="U269" s="214">
        <f t="shared" si="19"/>
        <v>1.0180971610633229</v>
      </c>
      <c r="V269" s="199">
        <f>(E269-B258)/B258</f>
        <v>0.46333954654868131</v>
      </c>
      <c r="W269" s="196">
        <f t="shared" si="20"/>
        <v>-731123.97362058808</v>
      </c>
      <c r="X269" s="199">
        <f t="shared" si="21"/>
        <v>3.2393721735605689</v>
      </c>
      <c r="Y269" s="196">
        <f t="shared" si="22"/>
        <v>1813231.1179012377</v>
      </c>
      <c r="Z269" s="196">
        <f t="shared" si="23"/>
        <v>1082107.1442806497</v>
      </c>
      <c r="AA269" s="201">
        <f t="shared" si="24"/>
        <v>3020597.8984082174</v>
      </c>
      <c r="AB269" s="200">
        <f t="shared" si="25"/>
        <v>3.0205978984082176</v>
      </c>
      <c r="AC269" s="217">
        <f t="shared" si="26"/>
        <v>2289473.9247876294</v>
      </c>
      <c r="AD269" s="199">
        <f t="shared" si="27"/>
        <v>2.2894739247876292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29"/>
        <v>1812950.4534653469</v>
      </c>
      <c r="Q270" s="196">
        <f>(Q258+(Q269-Q258)*(1-$Q$3))*K270/K269</f>
        <v>542703.18251498032</v>
      </c>
      <c r="R270" s="196">
        <f>R269*(1+($S$5/2/12))+(Q269-Q258)*($Q$3)</f>
        <v>734207.87605228066</v>
      </c>
      <c r="S270" s="196">
        <f t="shared" si="32"/>
        <v>-735836.99017734046</v>
      </c>
      <c r="T270" s="196">
        <f t="shared" si="33"/>
        <v>0</v>
      </c>
      <c r="U270" s="214">
        <f t="shared" si="19"/>
        <v>0.93802159326832668</v>
      </c>
      <c r="V270" s="224"/>
      <c r="W270" s="196">
        <f t="shared" si="20"/>
        <v>-735836.99017734046</v>
      </c>
      <c r="X270" s="199">
        <f t="shared" si="21"/>
        <v>3.461579620920864</v>
      </c>
      <c r="Y270" s="196">
        <f t="shared" si="22"/>
        <v>1973904.8784359321</v>
      </c>
      <c r="Z270" s="196">
        <f t="shared" si="23"/>
        <v>1238067.8882585918</v>
      </c>
      <c r="AA270" s="201">
        <f t="shared" si="24"/>
        <v>3089861.5120326076</v>
      </c>
      <c r="AB270" s="200">
        <f t="shared" si="25"/>
        <v>3.0898615120326074</v>
      </c>
      <c r="AC270" s="217">
        <f t="shared" si="26"/>
        <v>2354024.5218552672</v>
      </c>
      <c r="AD270" s="199">
        <f t="shared" si="27"/>
        <v>2.3540245218552673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29"/>
        <v>1846811.9108910894</v>
      </c>
      <c r="Q271" s="196">
        <f t="shared" ref="Q271:Q281" si="148">Q270*K271/K270</f>
        <v>558292.92912345275</v>
      </c>
      <c r="R271" s="196">
        <f t="shared" ref="R271:R281" si="149">R270*(1+$S$5/2/12)</f>
        <v>735737.47579405631</v>
      </c>
      <c r="S271" s="196">
        <f t="shared" si="32"/>
        <v>-740569.64430307935</v>
      </c>
      <c r="T271" s="196">
        <f t="shared" si="33"/>
        <v>0</v>
      </c>
      <c r="U271" s="214">
        <f t="shared" si="19"/>
        <v>0.94350415308101165</v>
      </c>
      <c r="V271" s="224"/>
      <c r="W271" s="196">
        <f t="shared" si="20"/>
        <v>-740569.64430307935</v>
      </c>
      <c r="X271" s="199">
        <f t="shared" si="21"/>
        <v>3.4872471570387957</v>
      </c>
      <c r="Y271" s="196">
        <f t="shared" si="22"/>
        <v>1999076.3143860565</v>
      </c>
      <c r="Z271" s="196">
        <f t="shared" si="23"/>
        <v>1258506.670082977</v>
      </c>
      <c r="AA271" s="201">
        <f t="shared" si="24"/>
        <v>3140842.3158085984</v>
      </c>
      <c r="AB271" s="200">
        <f t="shared" si="25"/>
        <v>3.1408423158085985</v>
      </c>
      <c r="AC271" s="217">
        <f t="shared" si="26"/>
        <v>2400272.6715055192</v>
      </c>
      <c r="AD271" s="199">
        <f t="shared" si="27"/>
        <v>2.4002726715055194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29"/>
        <v>1767029.7742574264</v>
      </c>
      <c r="Q272" s="196">
        <f t="shared" si="148"/>
        <v>510029.43258939381</v>
      </c>
      <c r="R272" s="196">
        <f t="shared" si="149"/>
        <v>737270.26220196066</v>
      </c>
      <c r="S272" s="196">
        <f t="shared" si="32"/>
        <v>-745322.01782100881</v>
      </c>
      <c r="T272" s="196">
        <f t="shared" si="33"/>
        <v>0</v>
      </c>
      <c r="U272" s="214">
        <f t="shared" si="19"/>
        <v>0.92461314134838879</v>
      </c>
      <c r="V272" s="224"/>
      <c r="W272" s="196">
        <f t="shared" si="20"/>
        <v>-745322.01782100881</v>
      </c>
      <c r="X272" s="199">
        <f t="shared" si="21"/>
        <v>3.360024226549553</v>
      </c>
      <c r="Y272" s="196">
        <f t="shared" si="22"/>
        <v>1944700.2936940806</v>
      </c>
      <c r="Z272" s="196">
        <f t="shared" si="23"/>
        <v>1199378.2758730717</v>
      </c>
      <c r="AA272" s="201">
        <f t="shared" si="24"/>
        <v>3014329.4690487809</v>
      </c>
      <c r="AB272" s="200">
        <f t="shared" si="25"/>
        <v>3.0143294690487807</v>
      </c>
      <c r="AC272" s="217">
        <f t="shared" si="26"/>
        <v>2269007.451227772</v>
      </c>
      <c r="AD272" s="199">
        <f t="shared" si="27"/>
        <v>2.2690074512277723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29"/>
        <v>1917683.1564356443</v>
      </c>
      <c r="Q273" s="196">
        <f t="shared" si="148"/>
        <v>597790.32484063157</v>
      </c>
      <c r="R273" s="196">
        <f t="shared" si="149"/>
        <v>738806.24191488151</v>
      </c>
      <c r="S273" s="196">
        <f t="shared" si="32"/>
        <v>-750094.19289526297</v>
      </c>
      <c r="T273" s="196">
        <f t="shared" si="33"/>
        <v>0</v>
      </c>
      <c r="U273" s="214">
        <f t="shared" si="19"/>
        <v>0.95666754886824268</v>
      </c>
      <c r="V273" s="224"/>
      <c r="W273" s="196">
        <f t="shared" si="20"/>
        <v>-750094.19289526297</v>
      </c>
      <c r="X273" s="199">
        <f t="shared" si="21"/>
        <v>3.5415410804566196</v>
      </c>
      <c r="Y273" s="196">
        <f t="shared" si="22"/>
        <v>2051632.201743237</v>
      </c>
      <c r="Z273" s="196">
        <f t="shared" si="23"/>
        <v>1301538.008847974</v>
      </c>
      <c r="AA273" s="201">
        <f t="shared" si="24"/>
        <v>3254279.723191157</v>
      </c>
      <c r="AB273" s="200">
        <f t="shared" si="25"/>
        <v>3.2542797231911571</v>
      </c>
      <c r="AC273" s="217">
        <f t="shared" si="26"/>
        <v>2504185.530295894</v>
      </c>
      <c r="AD273" s="199">
        <f t="shared" si="27"/>
        <v>2.504185530295894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29"/>
        <v>1877227.7227722779</v>
      </c>
      <c r="Q274" s="196">
        <f t="shared" si="148"/>
        <v>569698.87050896732</v>
      </c>
      <c r="R274" s="196">
        <f t="shared" si="149"/>
        <v>740345.42158553761</v>
      </c>
      <c r="S274" s="196">
        <f t="shared" si="32"/>
        <v>-754886.25203232653</v>
      </c>
      <c r="T274" s="196">
        <f t="shared" si="33"/>
        <v>0</v>
      </c>
      <c r="U274" s="214">
        <f t="shared" si="19"/>
        <v>0.94645999767807631</v>
      </c>
      <c r="V274" s="224"/>
      <c r="W274" s="196">
        <f t="shared" si="20"/>
        <v>-754886.25203232653</v>
      </c>
      <c r="X274" s="199">
        <f t="shared" si="21"/>
        <v>3.4675067101973438</v>
      </c>
      <c r="Y274" s="196">
        <f t="shared" si="22"/>
        <v>2024791.0106627103</v>
      </c>
      <c r="Z274" s="196">
        <f t="shared" si="23"/>
        <v>1269904.7586303838</v>
      </c>
      <c r="AA274" s="201">
        <f t="shared" si="24"/>
        <v>3187272.0148667828</v>
      </c>
      <c r="AB274" s="200">
        <f t="shared" si="25"/>
        <v>3.187272014866783</v>
      </c>
      <c r="AC274" s="217">
        <f t="shared" si="26"/>
        <v>2432385.7628344563</v>
      </c>
      <c r="AD274" s="199">
        <f t="shared" si="27"/>
        <v>2.4323857628344561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29"/>
        <v>1950178.2118811887</v>
      </c>
      <c r="Q275" s="196">
        <f t="shared" si="148"/>
        <v>613330.30373434897</v>
      </c>
      <c r="R275" s="196">
        <f t="shared" si="149"/>
        <v>741887.80788050755</v>
      </c>
      <c r="S275" s="196">
        <f t="shared" si="32"/>
        <v>-759698.27808246121</v>
      </c>
      <c r="T275" s="196">
        <f t="shared" si="33"/>
        <v>0</v>
      </c>
      <c r="U275" s="214">
        <f t="shared" ref="U275:U307" si="150">(Q275*2+P275)/(P275+Q275+R275)</f>
        <v>0.96110678068093625</v>
      </c>
      <c r="V275" s="224"/>
      <c r="W275" s="196">
        <f t="shared" ref="W275:W307" si="151">S275+T275</f>
        <v>-759698.27808246121</v>
      </c>
      <c r="X275" s="199">
        <f t="shared" ref="X275:X307" si="152">IF(S275+T275=0,"NA",((P275+R275)/-(S275+T275)))</f>
        <v>3.543598948988913</v>
      </c>
      <c r="Y275" s="196">
        <f t="shared" ref="Y275:Y307" si="153">P275*0.7+R275*0.96</f>
        <v>2077337.043882119</v>
      </c>
      <c r="Z275" s="196">
        <f t="shared" ref="Z275:Z307" si="154">Y275+S275+T275</f>
        <v>1317638.7657996579</v>
      </c>
      <c r="AA275" s="201">
        <f t="shared" ref="AA275:AA307" si="155">P275+Q275+R275</f>
        <v>3305396.3234960455</v>
      </c>
      <c r="AB275" s="200">
        <f t="shared" ref="AB275:AB307" si="156">AA275/($O$8)</f>
        <v>3.3053963234960455</v>
      </c>
      <c r="AC275" s="217">
        <f t="shared" ref="AC275:AC307" si="157">SUM(P275:T275)</f>
        <v>2545698.0454135844</v>
      </c>
      <c r="AD275" s="199">
        <f t="shared" ref="AD275:AD307" si="158">AC275/($O$8)</f>
        <v>2.5456980454135842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159">P275*D276/D275</f>
        <v>2091326.7861386146</v>
      </c>
      <c r="Q276" s="196">
        <f t="shared" si="148"/>
        <v>704577.78501090489</v>
      </c>
      <c r="R276" s="196">
        <f t="shared" si="149"/>
        <v>743433.40748025873</v>
      </c>
      <c r="S276" s="196">
        <f t="shared" ref="S276:S307" si="160">S275*(1+$S$5/12)+$S$20</f>
        <v>-764530.35424113809</v>
      </c>
      <c r="T276" s="196">
        <f t="shared" ref="T276:T307" si="161">T275*(1+$S$5/12)</f>
        <v>0</v>
      </c>
      <c r="U276" s="214">
        <f t="shared" si="150"/>
        <v>0.98902178240564753</v>
      </c>
      <c r="V276" s="224"/>
      <c r="W276" s="196">
        <f t="shared" si="151"/>
        <v>-764530.35424113809</v>
      </c>
      <c r="X276" s="199">
        <f t="shared" si="152"/>
        <v>3.7078451861242523</v>
      </c>
      <c r="Y276" s="196">
        <f t="shared" si="153"/>
        <v>2177624.8214780786</v>
      </c>
      <c r="Z276" s="196">
        <f t="shared" si="154"/>
        <v>1413094.4672369405</v>
      </c>
      <c r="AA276" s="201">
        <f t="shared" si="155"/>
        <v>3539337.9786297781</v>
      </c>
      <c r="AB276" s="200">
        <f t="shared" si="156"/>
        <v>3.5393379786297783</v>
      </c>
      <c r="AC276" s="217">
        <f t="shared" si="157"/>
        <v>2774807.6243886398</v>
      </c>
      <c r="AD276" s="199">
        <f t="shared" si="158"/>
        <v>2.7748076243886399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59"/>
        <v>2138376.1841584169</v>
      </c>
      <c r="Q277" s="196">
        <f t="shared" si="148"/>
        <v>735159.6273442565</v>
      </c>
      <c r="R277" s="196">
        <f t="shared" si="149"/>
        <v>744982.22707917599</v>
      </c>
      <c r="S277" s="196">
        <f t="shared" si="160"/>
        <v>-769382.56405047607</v>
      </c>
      <c r="T277" s="196">
        <f t="shared" si="161"/>
        <v>0</v>
      </c>
      <c r="U277" s="214">
        <f t="shared" si="150"/>
        <v>0.99728546337749657</v>
      </c>
      <c r="V277" s="224"/>
      <c r="W277" s="196">
        <f t="shared" si="151"/>
        <v>-769382.56405047607</v>
      </c>
      <c r="X277" s="199">
        <f t="shared" si="152"/>
        <v>3.7476264032523972</v>
      </c>
      <c r="Y277" s="196">
        <f t="shared" si="153"/>
        <v>2212046.2669069003</v>
      </c>
      <c r="Z277" s="196">
        <f t="shared" si="154"/>
        <v>1442663.7028564243</v>
      </c>
      <c r="AA277" s="201">
        <f t="shared" si="155"/>
        <v>3618518.0385818495</v>
      </c>
      <c r="AB277" s="200">
        <f t="shared" si="156"/>
        <v>3.6185180385818496</v>
      </c>
      <c r="AC277" s="217">
        <f t="shared" si="157"/>
        <v>2849135.4745313735</v>
      </c>
      <c r="AD277" s="199">
        <f t="shared" si="158"/>
        <v>2.8491354745313733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59"/>
        <v>2121386.1742574265</v>
      </c>
      <c r="Q278" s="196">
        <f t="shared" si="148"/>
        <v>724500.80933230661</v>
      </c>
      <c r="R278" s="196">
        <f t="shared" si="149"/>
        <v>746534.27338559099</v>
      </c>
      <c r="S278" s="196">
        <f t="shared" si="160"/>
        <v>-774254.99140068633</v>
      </c>
      <c r="T278" s="196">
        <f t="shared" si="161"/>
        <v>0</v>
      </c>
      <c r="U278" s="214">
        <f t="shared" si="150"/>
        <v>0.99386668141702406</v>
      </c>
      <c r="V278" s="224"/>
      <c r="W278" s="196">
        <f t="shared" si="151"/>
        <v>-774254.99140068633</v>
      </c>
      <c r="X278" s="199">
        <f t="shared" si="152"/>
        <v>3.7041032728180809</v>
      </c>
      <c r="Y278" s="196">
        <f t="shared" si="153"/>
        <v>2201643.2244303655</v>
      </c>
      <c r="Z278" s="196">
        <f t="shared" si="154"/>
        <v>1427388.2330296792</v>
      </c>
      <c r="AA278" s="201">
        <f t="shared" si="155"/>
        <v>3592421.2569753239</v>
      </c>
      <c r="AB278" s="200">
        <f t="shared" si="156"/>
        <v>3.592421256975324</v>
      </c>
      <c r="AC278" s="217">
        <f t="shared" si="157"/>
        <v>2818166.2655746378</v>
      </c>
      <c r="AD278" s="199">
        <f t="shared" si="158"/>
        <v>2.818166265574638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59"/>
        <v>2081108.9524752479</v>
      </c>
      <c r="Q279" s="196">
        <f t="shared" si="148"/>
        <v>694616.27285020414</v>
      </c>
      <c r="R279" s="196">
        <f t="shared" si="149"/>
        <v>748089.55312181101</v>
      </c>
      <c r="S279" s="196">
        <f t="shared" si="160"/>
        <v>-779147.72053152241</v>
      </c>
      <c r="T279" s="196">
        <f t="shared" si="161"/>
        <v>0</v>
      </c>
      <c r="U279" s="214">
        <f t="shared" si="150"/>
        <v>0.98482517282160642</v>
      </c>
      <c r="V279" s="224"/>
      <c r="W279" s="196">
        <f t="shared" si="151"/>
        <v>-779147.72053152241</v>
      </c>
      <c r="X279" s="199">
        <f t="shared" si="152"/>
        <v>3.6311452001258808</v>
      </c>
      <c r="Y279" s="196">
        <f t="shared" si="153"/>
        <v>2174942.2377296118</v>
      </c>
      <c r="Z279" s="196">
        <f t="shared" si="154"/>
        <v>1395794.5171980895</v>
      </c>
      <c r="AA279" s="201">
        <f t="shared" si="155"/>
        <v>3523814.7784472629</v>
      </c>
      <c r="AB279" s="200">
        <f t="shared" si="156"/>
        <v>3.5238147784472629</v>
      </c>
      <c r="AC279" s="217">
        <f t="shared" si="157"/>
        <v>2744667.0579157406</v>
      </c>
      <c r="AD279" s="199">
        <f t="shared" si="158"/>
        <v>2.7446670579157408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59"/>
        <v>2283683.2455445551</v>
      </c>
      <c r="Q280" s="196">
        <f t="shared" si="148"/>
        <v>834675.11390663334</v>
      </c>
      <c r="R280" s="196">
        <f t="shared" si="149"/>
        <v>749648.07302414824</v>
      </c>
      <c r="S280" s="196">
        <f t="shared" si="160"/>
        <v>-784060.83603373705</v>
      </c>
      <c r="T280" s="196">
        <f t="shared" si="161"/>
        <v>0</v>
      </c>
      <c r="U280" s="214">
        <f t="shared" si="150"/>
        <v>1.0219821353368514</v>
      </c>
      <c r="V280" s="224"/>
      <c r="W280" s="196">
        <f t="shared" si="151"/>
        <v>-784060.83603373705</v>
      </c>
      <c r="X280" s="199">
        <f t="shared" si="152"/>
        <v>3.8687448462713205</v>
      </c>
      <c r="Y280" s="196">
        <f t="shared" si="153"/>
        <v>2318240.4219843708</v>
      </c>
      <c r="Z280" s="196">
        <f t="shared" si="154"/>
        <v>1534179.5859506337</v>
      </c>
      <c r="AA280" s="201">
        <f t="shared" si="155"/>
        <v>3868006.4324753368</v>
      </c>
      <c r="AB280" s="200">
        <f t="shared" si="156"/>
        <v>3.8680064324753367</v>
      </c>
      <c r="AC280" s="217">
        <f t="shared" si="157"/>
        <v>3083945.5964415995</v>
      </c>
      <c r="AD280" s="199">
        <f t="shared" si="158"/>
        <v>3.0839455964415996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21" t="s">
        <v>370</v>
      </c>
      <c r="B281" s="222">
        <v>398.27999899999998</v>
      </c>
      <c r="C281" s="223">
        <v>404.57998700000002</v>
      </c>
      <c r="D281" s="223">
        <v>377.47000100000002</v>
      </c>
      <c r="E281" s="223">
        <v>397.85000600000001</v>
      </c>
      <c r="F281" s="223">
        <v>391.72909499999997</v>
      </c>
      <c r="G281" s="223">
        <v>1232817200</v>
      </c>
      <c r="H281" s="226" t="s">
        <v>370</v>
      </c>
      <c r="I281" s="223">
        <v>89.650002000000001</v>
      </c>
      <c r="J281" s="223">
        <v>92.25</v>
      </c>
      <c r="K281" s="223">
        <v>80.330001999999993</v>
      </c>
      <c r="L281" s="223">
        <v>89.019997000000004</v>
      </c>
      <c r="M281" s="223">
        <v>88.422225999999995</v>
      </c>
      <c r="N281" s="223">
        <v>101761400</v>
      </c>
      <c r="O281" s="223"/>
      <c r="P281" s="196">
        <f t="shared" si="159"/>
        <v>2242396.0455445554</v>
      </c>
      <c r="Q281" s="196">
        <f t="shared" si="148"/>
        <v>800208.29179212055</v>
      </c>
      <c r="R281" s="196">
        <f t="shared" si="149"/>
        <v>751209.8398429486</v>
      </c>
      <c r="S281" s="196">
        <f t="shared" si="160"/>
        <v>-788994.42285054422</v>
      </c>
      <c r="T281" s="196">
        <f t="shared" si="161"/>
        <v>0</v>
      </c>
      <c r="U281" s="214">
        <f t="shared" si="150"/>
        <v>1.0129153536944178</v>
      </c>
      <c r="V281" s="199">
        <f>(E281-B270)/B270</f>
        <v>0.26257505296127004</v>
      </c>
      <c r="W281" s="196">
        <f t="shared" si="151"/>
        <v>-788994.42285054422</v>
      </c>
      <c r="X281" s="199">
        <f t="shared" si="152"/>
        <v>3.7942041143611096</v>
      </c>
      <c r="Y281" s="196">
        <f t="shared" si="153"/>
        <v>2290838.6781304195</v>
      </c>
      <c r="Z281" s="196">
        <f t="shared" si="154"/>
        <v>1501844.2552798754</v>
      </c>
      <c r="AA281" s="201">
        <f t="shared" si="155"/>
        <v>3793814.1771796248</v>
      </c>
      <c r="AB281" s="200">
        <f t="shared" si="156"/>
        <v>3.793814177179625</v>
      </c>
      <c r="AC281" s="217">
        <f t="shared" si="157"/>
        <v>3004819.7543290807</v>
      </c>
      <c r="AD281" s="199">
        <f t="shared" si="158"/>
        <v>3.0048197543290809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159"/>
        <v>1985049.4693069314</v>
      </c>
      <c r="Q282" s="196">
        <f>(Q270+(Q281-Q270)*(1-$Q$3))*K282/K281</f>
        <v>521333.15837352036</v>
      </c>
      <c r="R282" s="196">
        <f>R281*(1+($S$5/2/12))+(Q281-Q270)*($Q$3)</f>
        <v>881527.41498119151</v>
      </c>
      <c r="S282" s="196">
        <f t="shared" si="160"/>
        <v>-793948.56627908815</v>
      </c>
      <c r="T282" s="196">
        <f t="shared" si="161"/>
        <v>0</v>
      </c>
      <c r="U282" s="214">
        <f t="shared" si="150"/>
        <v>0.89368246143729024</v>
      </c>
      <c r="V282" s="224"/>
      <c r="W282" s="196">
        <f t="shared" si="151"/>
        <v>-793948.56627908815</v>
      </c>
      <c r="X282" s="199">
        <f t="shared" si="152"/>
        <v>3.6105322259382557</v>
      </c>
      <c r="Y282" s="196">
        <f t="shared" si="153"/>
        <v>2235800.9468967956</v>
      </c>
      <c r="Z282" s="196">
        <f t="shared" si="154"/>
        <v>1441852.3806177075</v>
      </c>
      <c r="AA282" s="201">
        <f t="shared" si="155"/>
        <v>3387910.0426616431</v>
      </c>
      <c r="AB282" s="200">
        <f t="shared" si="156"/>
        <v>3.3879100426616433</v>
      </c>
      <c r="AC282" s="217">
        <f t="shared" si="157"/>
        <v>2593961.476382555</v>
      </c>
      <c r="AD282" s="199">
        <f t="shared" si="158"/>
        <v>2.5939614763825549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159"/>
        <v>1890653.5247524763</v>
      </c>
      <c r="Q283" s="196">
        <f t="shared" ref="Q283:Q293" si="162">Q282*K283/K282</f>
        <v>469091.17838191416</v>
      </c>
      <c r="R283" s="196">
        <f t="shared" ref="R283:R293" si="163">R282*(1+$S$5/2/12)</f>
        <v>883363.93042906909</v>
      </c>
      <c r="S283" s="196">
        <f t="shared" si="160"/>
        <v>-798923.35197191767</v>
      </c>
      <c r="T283" s="196">
        <f t="shared" si="161"/>
        <v>0</v>
      </c>
      <c r="U283" s="214">
        <f t="shared" si="150"/>
        <v>0.87226059967286362</v>
      </c>
      <c r="V283" s="224"/>
      <c r="W283" s="196">
        <f t="shared" si="151"/>
        <v>-798923.35197191767</v>
      </c>
      <c r="X283" s="199">
        <f t="shared" si="152"/>
        <v>3.4721947334930983</v>
      </c>
      <c r="Y283" s="196">
        <f t="shared" si="153"/>
        <v>2171486.8405386396</v>
      </c>
      <c r="Z283" s="196">
        <f t="shared" si="154"/>
        <v>1372563.4885667218</v>
      </c>
      <c r="AA283" s="201">
        <f t="shared" si="155"/>
        <v>3243108.6335634599</v>
      </c>
      <c r="AB283" s="200">
        <f t="shared" si="156"/>
        <v>3.2431086335634598</v>
      </c>
      <c r="AC283" s="217">
        <f t="shared" si="157"/>
        <v>2444185.2815915421</v>
      </c>
      <c r="AD283" s="199">
        <f t="shared" si="158"/>
        <v>2.4441852815915421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59"/>
        <v>1885841.6554455457</v>
      </c>
      <c r="Q284" s="196">
        <f t="shared" si="162"/>
        <v>463323.67214955762</v>
      </c>
      <c r="R284" s="196">
        <f t="shared" si="163"/>
        <v>885204.27195079636</v>
      </c>
      <c r="S284" s="196">
        <f t="shared" si="160"/>
        <v>-803918.86593846732</v>
      </c>
      <c r="T284" s="196">
        <f t="shared" si="161"/>
        <v>0</v>
      </c>
      <c r="U284" s="214">
        <f t="shared" si="150"/>
        <v>0.86956326826084751</v>
      </c>
      <c r="V284" s="224"/>
      <c r="W284" s="196">
        <f t="shared" si="151"/>
        <v>-803918.86593846732</v>
      </c>
      <c r="X284" s="199">
        <f t="shared" si="152"/>
        <v>3.4469223758812007</v>
      </c>
      <c r="Y284" s="196">
        <f t="shared" si="153"/>
        <v>2169885.2598846462</v>
      </c>
      <c r="Z284" s="196">
        <f t="shared" si="154"/>
        <v>1365966.3939461787</v>
      </c>
      <c r="AA284" s="201">
        <f t="shared" si="155"/>
        <v>3234369.5995458998</v>
      </c>
      <c r="AB284" s="200">
        <f t="shared" si="156"/>
        <v>3.2343695995458996</v>
      </c>
      <c r="AC284" s="217">
        <f t="shared" si="157"/>
        <v>2430450.7336074323</v>
      </c>
      <c r="AD284" s="199">
        <f t="shared" si="158"/>
        <v>2.4304507336074321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59"/>
        <v>1857029.7386138623</v>
      </c>
      <c r="Q285" s="196">
        <f t="shared" si="162"/>
        <v>443095.56077937415</v>
      </c>
      <c r="R285" s="196">
        <f t="shared" si="163"/>
        <v>887048.44751736056</v>
      </c>
      <c r="S285" s="196">
        <f t="shared" si="160"/>
        <v>-808935.19454654423</v>
      </c>
      <c r="T285" s="196">
        <f t="shared" si="161"/>
        <v>0</v>
      </c>
      <c r="U285" s="214">
        <f t="shared" si="150"/>
        <v>0.86070640574009483</v>
      </c>
      <c r="V285" s="224"/>
      <c r="W285" s="196">
        <f t="shared" si="151"/>
        <v>-808935.19454654423</v>
      </c>
      <c r="X285" s="199">
        <f t="shared" si="152"/>
        <v>3.3922101605054289</v>
      </c>
      <c r="Y285" s="196">
        <f t="shared" si="153"/>
        <v>2151487.3266463699</v>
      </c>
      <c r="Z285" s="196">
        <f t="shared" si="154"/>
        <v>1342552.1320998257</v>
      </c>
      <c r="AA285" s="201">
        <f t="shared" si="155"/>
        <v>3187173.7469105972</v>
      </c>
      <c r="AB285" s="200">
        <f t="shared" si="156"/>
        <v>3.1871737469105974</v>
      </c>
      <c r="AC285" s="217">
        <f t="shared" si="157"/>
        <v>2378238.5523640532</v>
      </c>
      <c r="AD285" s="199">
        <f t="shared" si="158"/>
        <v>2.3782385523640532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59"/>
        <v>1664613.8079207928</v>
      </c>
      <c r="Q286" s="196">
        <f t="shared" si="162"/>
        <v>350731.74851293111</v>
      </c>
      <c r="R286" s="196">
        <f t="shared" si="163"/>
        <v>888896.4651163551</v>
      </c>
      <c r="S286" s="196">
        <f t="shared" si="160"/>
        <v>-813972.42452382145</v>
      </c>
      <c r="T286" s="196">
        <f t="shared" si="161"/>
        <v>0</v>
      </c>
      <c r="U286" s="214">
        <f t="shared" si="150"/>
        <v>0.81469701470809597</v>
      </c>
      <c r="V286" s="224"/>
      <c r="W286" s="196">
        <f t="shared" si="151"/>
        <v>-813972.42452382145</v>
      </c>
      <c r="X286" s="199">
        <f t="shared" si="152"/>
        <v>3.1370967812957127</v>
      </c>
      <c r="Y286" s="196">
        <f t="shared" si="153"/>
        <v>2018570.2720562557</v>
      </c>
      <c r="Z286" s="196">
        <f t="shared" si="154"/>
        <v>1204597.8475324344</v>
      </c>
      <c r="AA286" s="201">
        <f t="shared" si="155"/>
        <v>2904242.0215500789</v>
      </c>
      <c r="AB286" s="200">
        <f t="shared" si="156"/>
        <v>2.904242021550079</v>
      </c>
      <c r="AC286" s="217">
        <f t="shared" si="157"/>
        <v>2090269.5970262573</v>
      </c>
      <c r="AD286" s="199">
        <f t="shared" si="158"/>
        <v>2.0902695970262575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59"/>
        <v>1599683.1623762383</v>
      </c>
      <c r="Q287" s="196">
        <f t="shared" si="162"/>
        <v>319637.34709807741</v>
      </c>
      <c r="R287" s="196">
        <f t="shared" si="163"/>
        <v>890748.33275201428</v>
      </c>
      <c r="S287" s="196">
        <f t="shared" si="160"/>
        <v>-819030.64295933733</v>
      </c>
      <c r="T287" s="196">
        <f t="shared" si="161"/>
        <v>0</v>
      </c>
      <c r="U287" s="214">
        <f t="shared" si="150"/>
        <v>0.79676263546573356</v>
      </c>
      <c r="V287" s="224"/>
      <c r="W287" s="196">
        <f t="shared" si="151"/>
        <v>-819030.64295933733</v>
      </c>
      <c r="X287" s="199">
        <f t="shared" si="152"/>
        <v>3.0407061280757182</v>
      </c>
      <c r="Y287" s="196">
        <f t="shared" si="153"/>
        <v>1974896.6131053003</v>
      </c>
      <c r="Z287" s="196">
        <f t="shared" si="154"/>
        <v>1155865.9701459631</v>
      </c>
      <c r="AA287" s="201">
        <f t="shared" si="155"/>
        <v>2810068.8422263302</v>
      </c>
      <c r="AB287" s="200">
        <f t="shared" si="156"/>
        <v>2.8100688422263302</v>
      </c>
      <c r="AC287" s="217">
        <f t="shared" si="157"/>
        <v>1991038.199266993</v>
      </c>
      <c r="AD287" s="199">
        <f t="shared" si="158"/>
        <v>1.991038199266993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59"/>
        <v>1644059.4059405949</v>
      </c>
      <c r="Q288" s="196">
        <f t="shared" si="162"/>
        <v>337190.63565782359</v>
      </c>
      <c r="R288" s="196">
        <f t="shared" si="163"/>
        <v>892604.05844524771</v>
      </c>
      <c r="S288" s="196">
        <f t="shared" si="160"/>
        <v>-824109.93730500119</v>
      </c>
      <c r="T288" s="196">
        <f t="shared" si="161"/>
        <v>0</v>
      </c>
      <c r="U288" s="214">
        <f t="shared" si="150"/>
        <v>0.80673569240032572</v>
      </c>
      <c r="V288" s="224"/>
      <c r="W288" s="196">
        <f t="shared" si="151"/>
        <v>-824109.93730500119</v>
      </c>
      <c r="X288" s="199">
        <f t="shared" si="152"/>
        <v>3.078064405680172</v>
      </c>
      <c r="Y288" s="196">
        <f t="shared" si="153"/>
        <v>2007741.4802658542</v>
      </c>
      <c r="Z288" s="196">
        <f t="shared" si="154"/>
        <v>1183631.5429608529</v>
      </c>
      <c r="AA288" s="201">
        <f t="shared" si="155"/>
        <v>2873854.1000436661</v>
      </c>
      <c r="AB288" s="200">
        <f t="shared" si="156"/>
        <v>2.8738541000436659</v>
      </c>
      <c r="AC288" s="217">
        <f t="shared" si="157"/>
        <v>2049744.162738665</v>
      </c>
      <c r="AD288" s="199">
        <f t="shared" si="158"/>
        <v>2.0497441627386652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59"/>
        <v>1772910.902970298</v>
      </c>
      <c r="Q289" s="196">
        <f t="shared" si="162"/>
        <v>385336.82770065434</v>
      </c>
      <c r="R289" s="196">
        <f t="shared" si="163"/>
        <v>894463.65023367538</v>
      </c>
      <c r="S289" s="196">
        <f t="shared" si="160"/>
        <v>-829210.39537710533</v>
      </c>
      <c r="T289" s="196">
        <f t="shared" si="161"/>
        <v>0</v>
      </c>
      <c r="U289" s="214">
        <f t="shared" si="150"/>
        <v>0.83322143530576798</v>
      </c>
      <c r="V289" s="224"/>
      <c r="W289" s="196">
        <f t="shared" si="151"/>
        <v>-829210.39537710533</v>
      </c>
      <c r="X289" s="199">
        <f t="shared" si="152"/>
        <v>3.2167644883309916</v>
      </c>
      <c r="Y289" s="196">
        <f t="shared" si="153"/>
        <v>2099722.7363035367</v>
      </c>
      <c r="Z289" s="196">
        <f t="shared" si="154"/>
        <v>1270512.3409264314</v>
      </c>
      <c r="AA289" s="201">
        <f t="shared" si="155"/>
        <v>3052711.3809046275</v>
      </c>
      <c r="AB289" s="200">
        <f t="shared" si="156"/>
        <v>3.0527113809046273</v>
      </c>
      <c r="AC289" s="217">
        <f t="shared" si="157"/>
        <v>2223500.9855275219</v>
      </c>
      <c r="AD289" s="199">
        <f t="shared" si="158"/>
        <v>2.2235009855275218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59"/>
        <v>1586732.708910892</v>
      </c>
      <c r="Q290" s="196">
        <f t="shared" si="162"/>
        <v>306179.80469352286</v>
      </c>
      <c r="R290" s="196">
        <f t="shared" si="163"/>
        <v>896327.11617166235</v>
      </c>
      <c r="S290" s="196">
        <f t="shared" si="160"/>
        <v>-834332.10535784322</v>
      </c>
      <c r="T290" s="196">
        <f t="shared" si="161"/>
        <v>0</v>
      </c>
      <c r="U290" s="214">
        <f t="shared" si="150"/>
        <v>0.78842000336646678</v>
      </c>
      <c r="V290" s="224"/>
      <c r="W290" s="196">
        <f t="shared" si="151"/>
        <v>-834332.10535784322</v>
      </c>
      <c r="X290" s="199">
        <f t="shared" si="152"/>
        <v>2.9761048497799032</v>
      </c>
      <c r="Y290" s="196">
        <f t="shared" si="153"/>
        <v>1971186.9277624201</v>
      </c>
      <c r="Z290" s="196">
        <f t="shared" si="154"/>
        <v>1136854.8224045769</v>
      </c>
      <c r="AA290" s="201">
        <f t="shared" si="155"/>
        <v>2789239.6297760773</v>
      </c>
      <c r="AB290" s="200">
        <f t="shared" si="156"/>
        <v>2.7892396297760773</v>
      </c>
      <c r="AC290" s="217">
        <f t="shared" si="157"/>
        <v>1954907.5244182341</v>
      </c>
      <c r="AD290" s="199">
        <f t="shared" si="158"/>
        <v>1.9549075244182341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59"/>
        <v>1510455.415841585</v>
      </c>
      <c r="Q291" s="196">
        <f t="shared" si="162"/>
        <v>275670.48001970799</v>
      </c>
      <c r="R291" s="196">
        <f t="shared" si="163"/>
        <v>898194.46433035342</v>
      </c>
      <c r="S291" s="196">
        <f t="shared" si="160"/>
        <v>-839475.15579683415</v>
      </c>
      <c r="T291" s="196">
        <f t="shared" si="161"/>
        <v>0</v>
      </c>
      <c r="U291" s="214">
        <f t="shared" si="150"/>
        <v>0.76808878942221315</v>
      </c>
      <c r="V291" s="224"/>
      <c r="W291" s="196">
        <f t="shared" si="151"/>
        <v>-839475.15579683415</v>
      </c>
      <c r="X291" s="199">
        <f t="shared" si="152"/>
        <v>2.8692330720444437</v>
      </c>
      <c r="Y291" s="196">
        <f t="shared" si="153"/>
        <v>1919585.4768462486</v>
      </c>
      <c r="Z291" s="196">
        <f t="shared" si="154"/>
        <v>1080110.3210494146</v>
      </c>
      <c r="AA291" s="201">
        <f t="shared" si="155"/>
        <v>2684320.3601916465</v>
      </c>
      <c r="AB291" s="200">
        <f t="shared" si="156"/>
        <v>2.6843203601916463</v>
      </c>
      <c r="AC291" s="217">
        <f t="shared" si="157"/>
        <v>1844845.2043948122</v>
      </c>
      <c r="AD291" s="199">
        <f t="shared" si="158"/>
        <v>1.8448452043948123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59"/>
        <v>1539089.0316831693</v>
      </c>
      <c r="Q292" s="196">
        <f t="shared" si="162"/>
        <v>283360.51619190606</v>
      </c>
      <c r="R292" s="196">
        <f t="shared" si="163"/>
        <v>900065.70279770845</v>
      </c>
      <c r="S292" s="196">
        <f t="shared" si="160"/>
        <v>-844639.63561265427</v>
      </c>
      <c r="T292" s="196">
        <f t="shared" si="161"/>
        <v>0</v>
      </c>
      <c r="U292" s="214">
        <f t="shared" si="150"/>
        <v>0.77347962093016631</v>
      </c>
      <c r="V292" s="224"/>
      <c r="W292" s="196">
        <f t="shared" si="151"/>
        <v>-844639.63561265427</v>
      </c>
      <c r="X292" s="199">
        <f t="shared" si="152"/>
        <v>2.8878052031167725</v>
      </c>
      <c r="Y292" s="196">
        <f t="shared" si="153"/>
        <v>1941425.3968640186</v>
      </c>
      <c r="Z292" s="196">
        <f t="shared" si="154"/>
        <v>1096785.7612513644</v>
      </c>
      <c r="AA292" s="201">
        <f t="shared" si="155"/>
        <v>2722515.2506727837</v>
      </c>
      <c r="AB292" s="200">
        <f t="shared" si="156"/>
        <v>2.7225152506727839</v>
      </c>
      <c r="AC292" s="217">
        <f t="shared" si="157"/>
        <v>1877875.6150601294</v>
      </c>
      <c r="AD292" s="199">
        <f t="shared" si="158"/>
        <v>1.8778756150601295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21" t="s">
        <v>382</v>
      </c>
      <c r="B293" s="222">
        <v>293.69000199999999</v>
      </c>
      <c r="C293" s="223">
        <v>296.88000499999998</v>
      </c>
      <c r="D293" s="223">
        <v>259.73001099999999</v>
      </c>
      <c r="E293" s="223">
        <v>266.27999899999998</v>
      </c>
      <c r="F293" s="223">
        <v>263.82122800000002</v>
      </c>
      <c r="G293" s="223">
        <v>1057037700</v>
      </c>
      <c r="H293" s="226" t="s">
        <v>382</v>
      </c>
      <c r="I293" s="223">
        <v>42.970001000000003</v>
      </c>
      <c r="J293" s="223">
        <v>43.720001000000003</v>
      </c>
      <c r="K293" s="223">
        <v>33.380001</v>
      </c>
      <c r="L293" s="223">
        <v>35.040000999999997</v>
      </c>
      <c r="M293" s="223">
        <v>34.80471</v>
      </c>
      <c r="N293" s="223">
        <v>98713400</v>
      </c>
      <c r="O293" s="223"/>
      <c r="P293" s="196">
        <f t="shared" si="159"/>
        <v>1542950.5603960403</v>
      </c>
      <c r="Q293" s="196">
        <f t="shared" si="162"/>
        <v>279013.97509788763</v>
      </c>
      <c r="R293" s="196">
        <f t="shared" si="163"/>
        <v>901940.8396785371</v>
      </c>
      <c r="S293" s="196">
        <f t="shared" si="160"/>
        <v>-849825.63409437356</v>
      </c>
      <c r="T293" s="196">
        <f t="shared" si="161"/>
        <v>0</v>
      </c>
      <c r="U293" s="214">
        <f t="shared" si="150"/>
        <v>0.77131112179650929</v>
      </c>
      <c r="V293" s="199">
        <f>(E293-B282)/B282</f>
        <v>-0.33271518103641695</v>
      </c>
      <c r="W293" s="196">
        <f t="shared" si="151"/>
        <v>-849825.63409437356</v>
      </c>
      <c r="X293" s="199">
        <f t="shared" si="152"/>
        <v>2.876932987176839</v>
      </c>
      <c r="Y293" s="196">
        <f t="shared" si="153"/>
        <v>1945928.5983686238</v>
      </c>
      <c r="Z293" s="196">
        <f t="shared" si="154"/>
        <v>1096102.9642742502</v>
      </c>
      <c r="AA293" s="201">
        <f t="shared" si="155"/>
        <v>2723905.3751724651</v>
      </c>
      <c r="AB293" s="200">
        <f t="shared" si="156"/>
        <v>2.7239053751724649</v>
      </c>
      <c r="AC293" s="217">
        <f t="shared" si="157"/>
        <v>1874079.7410780916</v>
      </c>
      <c r="AD293" s="199">
        <f t="shared" si="158"/>
        <v>1.8740797410780916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159"/>
        <v>1546574.2336633671</v>
      </c>
      <c r="Q294" s="196">
        <f>(Q293+$S$3)*K294/K293</f>
        <v>299372.26334245625</v>
      </c>
      <c r="R294" s="196">
        <f>R293*(1+($S$5)/2/12)-$S$3</f>
        <v>883819.88309453416</v>
      </c>
      <c r="S294" s="196">
        <f t="shared" si="160"/>
        <v>-855033.24090310012</v>
      </c>
      <c r="T294" s="196">
        <f t="shared" si="161"/>
        <v>0</v>
      </c>
      <c r="U294" s="214">
        <f t="shared" si="150"/>
        <v>0.78589830103681213</v>
      </c>
      <c r="V294" s="224"/>
      <c r="W294" s="196">
        <f t="shared" si="151"/>
        <v>-855033.24090310012</v>
      </c>
      <c r="X294" s="199">
        <f t="shared" si="152"/>
        <v>2.8424557087287967</v>
      </c>
      <c r="Y294" s="196">
        <f t="shared" si="153"/>
        <v>1931069.0513351099</v>
      </c>
      <c r="Z294" s="196">
        <f t="shared" si="154"/>
        <v>1076035.8104320099</v>
      </c>
      <c r="AA294" s="201">
        <f t="shared" si="155"/>
        <v>2729766.3801003573</v>
      </c>
      <c r="AB294" s="200">
        <f t="shared" si="156"/>
        <v>2.7297663801003575</v>
      </c>
      <c r="AC294" s="217">
        <f t="shared" si="157"/>
        <v>1874733.1391972573</v>
      </c>
      <c r="AD294" s="199">
        <f t="shared" si="158"/>
        <v>1.8747331391972573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159"/>
        <v>1723069.2356435652</v>
      </c>
      <c r="Q295" s="196">
        <f t="shared" ref="Q295:Q305" si="164">Q294*K295/K294</f>
        <v>365033.52666882542</v>
      </c>
      <c r="R295" s="196">
        <f t="shared" ref="R295:R305" si="165">R294*(1+$S$5/2/12)</f>
        <v>885661.17451764783</v>
      </c>
      <c r="S295" s="196">
        <f t="shared" si="160"/>
        <v>-860262.54607352964</v>
      </c>
      <c r="T295" s="196">
        <f t="shared" si="161"/>
        <v>0</v>
      </c>
      <c r="U295" s="214">
        <f t="shared" si="150"/>
        <v>0.82492636977641243</v>
      </c>
      <c r="V295" s="224"/>
      <c r="W295" s="196">
        <f t="shared" si="151"/>
        <v>-860262.54607352964</v>
      </c>
      <c r="X295" s="199">
        <f t="shared" si="152"/>
        <v>3.03248167907363</v>
      </c>
      <c r="Y295" s="196">
        <f t="shared" si="153"/>
        <v>2056383.1924874375</v>
      </c>
      <c r="Z295" s="196">
        <f t="shared" si="154"/>
        <v>1196120.6464139079</v>
      </c>
      <c r="AA295" s="201">
        <f t="shared" si="155"/>
        <v>2973763.9368300382</v>
      </c>
      <c r="AB295" s="200">
        <f t="shared" si="156"/>
        <v>2.9737639368300384</v>
      </c>
      <c r="AC295" s="217">
        <f t="shared" si="157"/>
        <v>2113501.3907565083</v>
      </c>
      <c r="AD295" s="199">
        <f t="shared" si="158"/>
        <v>2.1135013907565083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59"/>
        <v>1694198.0316831691</v>
      </c>
      <c r="Q296" s="196">
        <f t="shared" si="164"/>
        <v>351507.14887243585</v>
      </c>
      <c r="R296" s="196">
        <f t="shared" si="165"/>
        <v>887506.30196455971</v>
      </c>
      <c r="S296" s="196">
        <f t="shared" si="160"/>
        <v>-865513.64001550258</v>
      </c>
      <c r="T296" s="196">
        <f t="shared" si="161"/>
        <v>0</v>
      </c>
      <c r="U296" s="214">
        <f t="shared" si="150"/>
        <v>0.81726542518795731</v>
      </c>
      <c r="V296" s="224"/>
      <c r="W296" s="196">
        <f t="shared" si="151"/>
        <v>-865513.64001550258</v>
      </c>
      <c r="X296" s="199">
        <f t="shared" si="152"/>
        <v>2.9828580559417723</v>
      </c>
      <c r="Y296" s="196">
        <f t="shared" si="153"/>
        <v>2037944.6720641956</v>
      </c>
      <c r="Z296" s="196">
        <f t="shared" si="154"/>
        <v>1172431.0320486929</v>
      </c>
      <c r="AA296" s="201">
        <f t="shared" si="155"/>
        <v>2933211.4825201645</v>
      </c>
      <c r="AB296" s="200">
        <f t="shared" si="156"/>
        <v>2.9332114825201643</v>
      </c>
      <c r="AC296" s="217">
        <f t="shared" si="157"/>
        <v>2067697.842504662</v>
      </c>
      <c r="AD296" s="199">
        <f t="shared" si="158"/>
        <v>2.0676978425046619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59"/>
        <v>1840930.7821782187</v>
      </c>
      <c r="Q297" s="196">
        <f t="shared" si="164"/>
        <v>411883.22837380593</v>
      </c>
      <c r="R297" s="196">
        <f t="shared" si="165"/>
        <v>889355.27342698595</v>
      </c>
      <c r="S297" s="196">
        <f t="shared" si="160"/>
        <v>-870786.61351556715</v>
      </c>
      <c r="T297" s="196">
        <f t="shared" si="161"/>
        <v>0</v>
      </c>
      <c r="U297" s="214">
        <f t="shared" si="150"/>
        <v>0.84804381880770452</v>
      </c>
      <c r="V297" s="224"/>
      <c r="W297" s="196">
        <f t="shared" si="151"/>
        <v>-870786.61351556715</v>
      </c>
      <c r="X297" s="199">
        <f t="shared" si="152"/>
        <v>3.135424928711763</v>
      </c>
      <c r="Y297" s="196">
        <f t="shared" si="153"/>
        <v>2142432.6100146594</v>
      </c>
      <c r="Z297" s="196">
        <f t="shared" si="154"/>
        <v>1271645.9964990923</v>
      </c>
      <c r="AA297" s="201">
        <f t="shared" si="155"/>
        <v>3142169.2839790103</v>
      </c>
      <c r="AB297" s="200">
        <f t="shared" si="156"/>
        <v>3.1421692839790105</v>
      </c>
      <c r="AC297" s="217">
        <f t="shared" si="157"/>
        <v>2271382.6704634433</v>
      </c>
      <c r="AD297" s="199">
        <f t="shared" si="158"/>
        <v>2.2713826704634434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59"/>
        <v>1871999.9702970306</v>
      </c>
      <c r="Q298" s="196">
        <f t="shared" si="164"/>
        <v>424692.9938495463</v>
      </c>
      <c r="R298" s="196">
        <f t="shared" si="165"/>
        <v>891208.09691329231</v>
      </c>
      <c r="S298" s="196">
        <f t="shared" si="160"/>
        <v>-876081.55773854861</v>
      </c>
      <c r="T298" s="196">
        <f t="shared" si="161"/>
        <v>0</v>
      </c>
      <c r="U298" s="214">
        <f t="shared" si="150"/>
        <v>0.85366073346434257</v>
      </c>
      <c r="V298" s="224"/>
      <c r="W298" s="196">
        <f t="shared" si="151"/>
        <v>-876081.55773854861</v>
      </c>
      <c r="X298" s="199">
        <f t="shared" si="152"/>
        <v>3.1540534586107047</v>
      </c>
      <c r="Y298" s="196">
        <f t="shared" si="153"/>
        <v>2165959.7522446821</v>
      </c>
      <c r="Z298" s="196">
        <f t="shared" si="154"/>
        <v>1289878.1945061334</v>
      </c>
      <c r="AA298" s="201">
        <f t="shared" si="155"/>
        <v>3187901.0610598689</v>
      </c>
      <c r="AB298" s="200">
        <f t="shared" si="156"/>
        <v>3.1879010610598688</v>
      </c>
      <c r="AC298" s="217">
        <f t="shared" si="157"/>
        <v>2311819.5033213203</v>
      </c>
      <c r="AD298" s="199">
        <f t="shared" si="158"/>
        <v>2.3118195033213205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59"/>
        <v>2059366.3603960406</v>
      </c>
      <c r="Q299" s="196">
        <f t="shared" si="164"/>
        <v>510151.15849872719</v>
      </c>
      <c r="R299" s="196">
        <f t="shared" si="165"/>
        <v>893064.78044852847</v>
      </c>
      <c r="S299" s="196">
        <f t="shared" si="160"/>
        <v>-881398.56422912586</v>
      </c>
      <c r="T299" s="196">
        <f t="shared" si="161"/>
        <v>0</v>
      </c>
      <c r="U299" s="214">
        <f t="shared" si="150"/>
        <v>0.8894138568136204</v>
      </c>
      <c r="V299" s="224"/>
      <c r="W299" s="196">
        <f t="shared" si="151"/>
        <v>-881398.56422912586</v>
      </c>
      <c r="X299" s="199">
        <f t="shared" si="152"/>
        <v>3.3497117656718389</v>
      </c>
      <c r="Y299" s="196">
        <f t="shared" si="153"/>
        <v>2298898.6415078156</v>
      </c>
      <c r="Z299" s="196">
        <f t="shared" si="154"/>
        <v>1417500.0772786897</v>
      </c>
      <c r="AA299" s="201">
        <f t="shared" si="155"/>
        <v>3462582.2993432963</v>
      </c>
      <c r="AB299" s="200">
        <f t="shared" si="156"/>
        <v>3.4625822993432962</v>
      </c>
      <c r="AC299" s="217">
        <f t="shared" si="157"/>
        <v>2581183.7351141702</v>
      </c>
      <c r="AD299" s="199">
        <f t="shared" si="158"/>
        <v>2.5811837351141702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59"/>
        <v>2158871.3108910904</v>
      </c>
      <c r="Q300" s="196">
        <f t="shared" si="164"/>
        <v>557180.01776280906</v>
      </c>
      <c r="R300" s="196">
        <f t="shared" si="165"/>
        <v>894925.33207446302</v>
      </c>
      <c r="S300" s="196">
        <f t="shared" si="160"/>
        <v>-886737.72491341387</v>
      </c>
      <c r="T300" s="196">
        <f t="shared" si="161"/>
        <v>0</v>
      </c>
      <c r="U300" s="214">
        <f t="shared" si="150"/>
        <v>0.90646704588682447</v>
      </c>
      <c r="V300" s="224"/>
      <c r="W300" s="196">
        <f t="shared" si="151"/>
        <v>-886737.72491341387</v>
      </c>
      <c r="X300" s="199">
        <f t="shared" si="152"/>
        <v>3.4438555586024533</v>
      </c>
      <c r="Y300" s="196">
        <f t="shared" si="153"/>
        <v>2370338.2364152474</v>
      </c>
      <c r="Z300" s="196">
        <f t="shared" si="154"/>
        <v>1483600.5115018336</v>
      </c>
      <c r="AA300" s="201">
        <f t="shared" si="155"/>
        <v>3610976.6607283624</v>
      </c>
      <c r="AB300" s="200">
        <f t="shared" si="156"/>
        <v>3.6109766607283622</v>
      </c>
      <c r="AC300" s="217">
        <f t="shared" si="157"/>
        <v>2724238.9358149488</v>
      </c>
      <c r="AD300" s="199">
        <f t="shared" si="158"/>
        <v>2.7242389358149488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59"/>
        <v>2107188.0653465358</v>
      </c>
      <c r="Q301" s="196">
        <f t="shared" si="164"/>
        <v>525289.95432702813</v>
      </c>
      <c r="R301" s="196">
        <f t="shared" si="165"/>
        <v>896789.75984961819</v>
      </c>
      <c r="S301" s="196">
        <f t="shared" si="160"/>
        <v>-892099.13210055302</v>
      </c>
      <c r="T301" s="196">
        <f t="shared" si="161"/>
        <v>0</v>
      </c>
      <c r="U301" s="214">
        <f t="shared" si="150"/>
        <v>0.89473742749755825</v>
      </c>
      <c r="V301" s="224"/>
      <c r="W301" s="196">
        <f t="shared" si="151"/>
        <v>-892099.13210055302</v>
      </c>
      <c r="X301" s="199">
        <f t="shared" si="152"/>
        <v>3.3673139196121991</v>
      </c>
      <c r="Y301" s="196">
        <f t="shared" si="153"/>
        <v>2335949.8151982082</v>
      </c>
      <c r="Z301" s="196">
        <f t="shared" si="154"/>
        <v>1443850.6830976552</v>
      </c>
      <c r="AA301" s="201">
        <f t="shared" si="155"/>
        <v>3529267.7795231822</v>
      </c>
      <c r="AB301" s="200">
        <f t="shared" si="156"/>
        <v>3.5292677795231824</v>
      </c>
      <c r="AC301" s="217">
        <f t="shared" si="157"/>
        <v>2637168.6474226294</v>
      </c>
      <c r="AD301" s="199">
        <f t="shared" si="158"/>
        <v>2.6371686474226292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59"/>
        <v>2087287.0396039614</v>
      </c>
      <c r="Q302" s="196">
        <f t="shared" si="164"/>
        <v>511494.8133183528</v>
      </c>
      <c r="R302" s="196">
        <f t="shared" si="165"/>
        <v>898658.07184930495</v>
      </c>
      <c r="S302" s="196">
        <f t="shared" si="160"/>
        <v>-897482.87848430523</v>
      </c>
      <c r="T302" s="196">
        <f t="shared" si="161"/>
        <v>0</v>
      </c>
      <c r="U302" s="214">
        <f t="shared" si="150"/>
        <v>0.88930095531055231</v>
      </c>
      <c r="V302" s="224"/>
      <c r="W302" s="196">
        <f t="shared" si="151"/>
        <v>-897482.87848430523</v>
      </c>
      <c r="X302" s="199">
        <f t="shared" si="152"/>
        <v>3.3270218107068694</v>
      </c>
      <c r="Y302" s="196">
        <f t="shared" si="153"/>
        <v>2323812.6766981054</v>
      </c>
      <c r="Z302" s="196">
        <f t="shared" si="154"/>
        <v>1426329.7982138002</v>
      </c>
      <c r="AA302" s="201">
        <f t="shared" si="155"/>
        <v>3497439.924771619</v>
      </c>
      <c r="AB302" s="200">
        <f t="shared" si="156"/>
        <v>3.4974399247716192</v>
      </c>
      <c r="AC302" s="217">
        <f t="shared" si="157"/>
        <v>2599957.046287314</v>
      </c>
      <c r="AD302" s="199">
        <f t="shared" si="158"/>
        <v>2.5999570462873138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59"/>
        <v>2033762.4118811893</v>
      </c>
      <c r="Q303" s="196">
        <f t="shared" si="164"/>
        <v>481217.21270387311</v>
      </c>
      <c r="R303" s="196">
        <f t="shared" si="165"/>
        <v>900530.27616565779</v>
      </c>
      <c r="S303" s="196">
        <f t="shared" si="160"/>
        <v>-902889.05714465643</v>
      </c>
      <c r="T303" s="196">
        <f t="shared" si="161"/>
        <v>0</v>
      </c>
      <c r="U303" s="214">
        <f t="shared" si="150"/>
        <v>0.87723266052614268</v>
      </c>
      <c r="V303" s="224"/>
      <c r="W303" s="196">
        <f t="shared" si="151"/>
        <v>-902889.05714465643</v>
      </c>
      <c r="X303" s="199">
        <f t="shared" si="152"/>
        <v>3.2498928465546006</v>
      </c>
      <c r="Y303" s="196">
        <f t="shared" si="153"/>
        <v>2288142.7534358641</v>
      </c>
      <c r="Z303" s="196">
        <f t="shared" si="154"/>
        <v>1385253.6962912078</v>
      </c>
      <c r="AA303" s="201">
        <f t="shared" si="155"/>
        <v>3415509.9007507199</v>
      </c>
      <c r="AB303" s="200">
        <f t="shared" si="156"/>
        <v>3.4155099007507199</v>
      </c>
      <c r="AC303" s="217">
        <f t="shared" si="157"/>
        <v>2512620.8436060636</v>
      </c>
      <c r="AD303" s="199">
        <f t="shared" si="158"/>
        <v>2.5126208436060637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59"/>
        <v>2088831.6534653481</v>
      </c>
      <c r="Q304" s="196">
        <f t="shared" si="164"/>
        <v>507374.19841690175</v>
      </c>
      <c r="R304" s="196">
        <f t="shared" si="165"/>
        <v>902406.38090766966</v>
      </c>
      <c r="S304" s="196">
        <f t="shared" si="160"/>
        <v>-908317.76154942578</v>
      </c>
      <c r="T304" s="196">
        <f t="shared" si="161"/>
        <v>0</v>
      </c>
      <c r="U304" s="214">
        <f t="shared" si="150"/>
        <v>0.88708889233610355</v>
      </c>
      <c r="V304" s="224"/>
      <c r="W304" s="196">
        <f t="shared" si="151"/>
        <v>-908317.76154942578</v>
      </c>
      <c r="X304" s="199">
        <f t="shared" si="152"/>
        <v>3.2931625483911127</v>
      </c>
      <c r="Y304" s="196">
        <f t="shared" si="153"/>
        <v>2328492.2830971065</v>
      </c>
      <c r="Z304" s="196">
        <f t="shared" si="154"/>
        <v>1420174.5215476807</v>
      </c>
      <c r="AA304" s="201">
        <f t="shared" si="155"/>
        <v>3498612.2327899197</v>
      </c>
      <c r="AB304" s="200">
        <f t="shared" si="156"/>
        <v>3.4986122327899198</v>
      </c>
      <c r="AC304" s="217">
        <f t="shared" si="157"/>
        <v>2590294.4712404939</v>
      </c>
      <c r="AD304" s="199">
        <f t="shared" si="158"/>
        <v>2.5902944712404938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21" t="s">
        <v>394</v>
      </c>
      <c r="B305" s="222">
        <v>387.75</v>
      </c>
      <c r="C305" s="223">
        <v>412.92001299999998</v>
      </c>
      <c r="D305" s="223">
        <v>382.66000400000001</v>
      </c>
      <c r="E305" s="223">
        <v>409.51998900000001</v>
      </c>
      <c r="F305" s="223">
        <v>408.48876999999999</v>
      </c>
      <c r="G305" s="223">
        <v>867235900</v>
      </c>
      <c r="H305" s="226" t="s">
        <v>394</v>
      </c>
      <c r="I305" s="223">
        <v>68.300003000000004</v>
      </c>
      <c r="J305" s="223">
        <v>77.290001000000004</v>
      </c>
      <c r="K305" s="223">
        <v>66.489998</v>
      </c>
      <c r="L305" s="223">
        <v>76</v>
      </c>
      <c r="M305" s="223">
        <v>75.922081000000006</v>
      </c>
      <c r="N305" s="223">
        <v>66720600</v>
      </c>
      <c r="O305" s="223"/>
      <c r="P305" s="196">
        <f t="shared" si="159"/>
        <v>2273227.7465346549</v>
      </c>
      <c r="Q305" s="196">
        <f t="shared" si="164"/>
        <v>595609.28731639637</v>
      </c>
      <c r="R305" s="196">
        <f t="shared" si="165"/>
        <v>904286.39420122735</v>
      </c>
      <c r="S305" s="196">
        <f t="shared" si="160"/>
        <v>-913769.08555588161</v>
      </c>
      <c r="T305" s="196">
        <f t="shared" si="161"/>
        <v>0</v>
      </c>
      <c r="U305" s="214">
        <f t="shared" si="150"/>
        <v>0.91819056207122995</v>
      </c>
      <c r="V305" s="199">
        <f>(E305-B294)/B294</f>
        <v>0.52436254660776216</v>
      </c>
      <c r="W305" s="196">
        <f t="shared" si="151"/>
        <v>-913769.08555588161</v>
      </c>
      <c r="X305" s="199">
        <f t="shared" si="152"/>
        <v>3.4773710239965885</v>
      </c>
      <c r="Y305" s="196">
        <f t="shared" si="153"/>
        <v>2459374.3610074366</v>
      </c>
      <c r="Z305" s="196">
        <f t="shared" si="154"/>
        <v>1545605.2754515549</v>
      </c>
      <c r="AA305" s="201">
        <f t="shared" si="155"/>
        <v>3773123.4280522787</v>
      </c>
      <c r="AB305" s="200">
        <f t="shared" si="156"/>
        <v>3.7731234280522785</v>
      </c>
      <c r="AC305" s="217">
        <f t="shared" si="157"/>
        <v>2859354.342496397</v>
      </c>
      <c r="AD305" s="199">
        <f t="shared" si="158"/>
        <v>2.8593543424963972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159"/>
        <v>2348554.4316831697</v>
      </c>
      <c r="Q306" s="196">
        <f>(Q294+(Q305-Q294)*(1-$Q$3))*K306/K305</f>
        <v>476094.11195683992</v>
      </c>
      <c r="R306" s="196">
        <f>R305*(1+($S$5/2/12))+(Q305-Q294)*($Q$3)</f>
        <v>1054288.8361761167</v>
      </c>
      <c r="S306" s="196">
        <f t="shared" si="160"/>
        <v>-919243.1234123644</v>
      </c>
      <c r="T306" s="196">
        <f t="shared" si="161"/>
        <v>0</v>
      </c>
      <c r="U306" s="214">
        <f t="shared" si="150"/>
        <v>0.85093991791981838</v>
      </c>
      <c r="V306" s="224"/>
      <c r="W306" s="196">
        <f t="shared" si="151"/>
        <v>-919243.1234123644</v>
      </c>
      <c r="X306" s="199">
        <f t="shared" si="152"/>
        <v>3.7017881137118946</v>
      </c>
      <c r="Y306" s="196">
        <f t="shared" si="153"/>
        <v>2656105.3849072908</v>
      </c>
      <c r="Z306" s="196">
        <f t="shared" si="154"/>
        <v>1736862.2614949264</v>
      </c>
      <c r="AA306" s="201">
        <f t="shared" si="155"/>
        <v>3878937.3798161261</v>
      </c>
      <c r="AB306" s="200">
        <f t="shared" si="156"/>
        <v>3.8789373798161262</v>
      </c>
      <c r="AC306" s="217">
        <f t="shared" si="157"/>
        <v>2959694.2564037619</v>
      </c>
      <c r="AD306" s="199">
        <f t="shared" si="158"/>
        <v>2.959694256403762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159"/>
        <v>2424653.4297029716</v>
      </c>
      <c r="Q307" s="196">
        <f>Q306*K307/K306</f>
        <v>506480.94402023667</v>
      </c>
      <c r="R307" s="196">
        <f>R306*(1+$S$5/2/12)</f>
        <v>1056485.2712514838</v>
      </c>
      <c r="S307" s="196">
        <f t="shared" si="160"/>
        <v>-924739.96975991584</v>
      </c>
      <c r="T307" s="196">
        <f t="shared" si="161"/>
        <v>0</v>
      </c>
      <c r="U307" s="214">
        <f t="shared" si="150"/>
        <v>0.86207201884854334</v>
      </c>
      <c r="V307" s="224"/>
      <c r="W307" s="196">
        <f t="shared" si="151"/>
        <v>-924739.96975991584</v>
      </c>
      <c r="X307" s="199">
        <f t="shared" si="152"/>
        <v>3.7644514293658577</v>
      </c>
      <c r="Y307" s="196">
        <f t="shared" si="153"/>
        <v>2711483.2611935046</v>
      </c>
      <c r="Z307" s="196">
        <f t="shared" si="154"/>
        <v>1786743.2914335886</v>
      </c>
      <c r="AA307" s="201">
        <f t="shared" si="155"/>
        <v>3987619.6449746923</v>
      </c>
      <c r="AB307" s="200">
        <f t="shared" si="156"/>
        <v>3.9876196449746923</v>
      </c>
      <c r="AC307" s="217">
        <f t="shared" si="157"/>
        <v>3062879.6752147763</v>
      </c>
      <c r="AD307" s="199">
        <f t="shared" si="158"/>
        <v>3.0628796752147762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5"/>
      <c r="X308" s="234"/>
      <c r="Y308" s="235"/>
      <c r="Z308" s="235"/>
      <c r="AA308" s="236"/>
      <c r="AB308" s="234"/>
      <c r="AC308" s="237"/>
      <c r="AD308" s="238"/>
      <c r="AE308" s="239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2"/>
      <c r="X309" s="241"/>
      <c r="Y309" s="242"/>
      <c r="Z309" s="242"/>
      <c r="AA309" s="243"/>
      <c r="AB309" s="241"/>
      <c r="AC309" s="244"/>
      <c r="AD309" s="245"/>
      <c r="AE309" s="239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2"/>
      <c r="X310" s="241"/>
      <c r="Y310" s="242"/>
      <c r="Z310" s="242"/>
      <c r="AA310" s="243"/>
      <c r="AB310" s="241"/>
      <c r="AC310" s="244"/>
      <c r="AD310" s="245"/>
      <c r="AE310" s="239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2"/>
      <c r="X311" s="241"/>
      <c r="Y311" s="242"/>
      <c r="Z311" s="242"/>
      <c r="AA311" s="243"/>
      <c r="AB311" s="241"/>
      <c r="AC311" s="244"/>
      <c r="AD311" s="245"/>
      <c r="AE311" s="239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2"/>
      <c r="X312" s="241"/>
      <c r="Y312" s="242"/>
      <c r="Z312" s="242"/>
      <c r="AA312" s="243"/>
      <c r="AB312" s="241"/>
      <c r="AC312" s="244"/>
      <c r="AD312" s="245"/>
      <c r="AE312" s="239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2"/>
      <c r="X313" s="241"/>
      <c r="Y313" s="242"/>
      <c r="Z313" s="242"/>
      <c r="AA313" s="243"/>
      <c r="AB313" s="241"/>
      <c r="AC313" s="244"/>
      <c r="AD313" s="245"/>
      <c r="AE313" s="239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2"/>
      <c r="X314" s="241"/>
      <c r="Y314" s="242"/>
      <c r="Z314" s="242"/>
      <c r="AA314" s="243"/>
      <c r="AB314" s="241"/>
      <c r="AC314" s="244"/>
      <c r="AD314" s="245"/>
      <c r="AE314" s="239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2"/>
      <c r="X315" s="241"/>
      <c r="Y315" s="242"/>
      <c r="Z315" s="242"/>
      <c r="AA315" s="243"/>
      <c r="AB315" s="241"/>
      <c r="AC315" s="244"/>
      <c r="AD315" s="245"/>
      <c r="AE315" s="239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2"/>
      <c r="X316" s="241"/>
      <c r="Y316" s="242"/>
      <c r="Z316" s="242"/>
      <c r="AA316" s="243"/>
      <c r="AB316" s="241"/>
      <c r="AC316" s="244"/>
      <c r="AD316" s="245"/>
      <c r="AE316" s="239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2"/>
      <c r="X317" s="241"/>
      <c r="Y317" s="242"/>
      <c r="Z317" s="242"/>
      <c r="AA317" s="243"/>
      <c r="AB317" s="241"/>
      <c r="AC317" s="244"/>
      <c r="AD317" s="245"/>
      <c r="AE317" s="239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2"/>
      <c r="X318" s="241"/>
      <c r="Y318" s="242"/>
      <c r="Z318" s="242"/>
      <c r="AA318" s="243"/>
      <c r="AB318" s="241"/>
      <c r="AC318" s="244"/>
      <c r="AD318" s="245"/>
      <c r="AE318" s="239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2"/>
      <c r="X319" s="241"/>
      <c r="Y319" s="242"/>
      <c r="Z319" s="242"/>
      <c r="AA319" s="243"/>
      <c r="AB319" s="241"/>
      <c r="AC319" s="244"/>
      <c r="AD319" s="245"/>
      <c r="AE319" s="239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2"/>
      <c r="X320" s="241"/>
      <c r="Y320" s="242"/>
      <c r="Z320" s="242"/>
      <c r="AA320" s="243"/>
      <c r="AB320" s="241"/>
      <c r="AC320" s="244"/>
      <c r="AD320" s="245"/>
      <c r="AE320" s="239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2"/>
      <c r="X321" s="241"/>
      <c r="Y321" s="242"/>
      <c r="Z321" s="242"/>
      <c r="AA321" s="243"/>
      <c r="AB321" s="241"/>
      <c r="AC321" s="244"/>
      <c r="AD321" s="245"/>
      <c r="AE321" s="239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2"/>
      <c r="X322" s="241"/>
      <c r="Y322" s="242"/>
      <c r="Z322" s="242"/>
      <c r="AA322" s="243"/>
      <c r="AB322" s="241"/>
      <c r="AC322" s="244"/>
      <c r="AD322" s="245"/>
      <c r="AE322" s="239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2"/>
      <c r="X323" s="241"/>
      <c r="Y323" s="242"/>
      <c r="Z323" s="242"/>
      <c r="AA323" s="243"/>
      <c r="AB323" s="241"/>
      <c r="AC323" s="244"/>
      <c r="AD323" s="245"/>
      <c r="AE323" s="239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2"/>
      <c r="X324" s="241"/>
      <c r="Y324" s="242"/>
      <c r="Z324" s="242"/>
      <c r="AA324" s="243"/>
      <c r="AB324" s="241"/>
      <c r="AC324" s="244"/>
      <c r="AD324" s="245"/>
      <c r="AE324" s="239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2"/>
      <c r="X325" s="241"/>
      <c r="Y325" s="242"/>
      <c r="Z325" s="242"/>
      <c r="AA325" s="243"/>
      <c r="AB325" s="241"/>
      <c r="AC325" s="244"/>
      <c r="AD325" s="245"/>
      <c r="AE325" s="239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2"/>
      <c r="X326" s="241"/>
      <c r="Y326" s="242"/>
      <c r="Z326" s="242"/>
      <c r="AA326" s="243"/>
      <c r="AB326" s="241"/>
      <c r="AC326" s="244"/>
      <c r="AD326" s="245"/>
      <c r="AE326" s="239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2"/>
      <c r="X327" s="241"/>
      <c r="Y327" s="242"/>
      <c r="Z327" s="242"/>
      <c r="AA327" s="243"/>
      <c r="AB327" s="241"/>
      <c r="AC327" s="244"/>
      <c r="AD327" s="245"/>
      <c r="AE327" s="239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2"/>
      <c r="X328" s="241"/>
      <c r="Y328" s="242"/>
      <c r="Z328" s="242"/>
      <c r="AA328" s="243"/>
      <c r="AB328" s="241"/>
      <c r="AC328" s="244"/>
      <c r="AD328" s="245"/>
      <c r="AE328" s="239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2"/>
      <c r="X329" s="241"/>
      <c r="Y329" s="242"/>
      <c r="Z329" s="242"/>
      <c r="AA329" s="243"/>
      <c r="AB329" s="241"/>
      <c r="AC329" s="244"/>
      <c r="AD329" s="245"/>
      <c r="AE329" s="239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2"/>
      <c r="X330" s="241"/>
      <c r="Y330" s="242"/>
      <c r="Z330" s="242"/>
      <c r="AA330" s="243"/>
      <c r="AB330" s="241"/>
      <c r="AC330" s="244"/>
      <c r="AD330" s="245"/>
      <c r="AE330" s="239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2"/>
      <c r="X331" s="241"/>
      <c r="Y331" s="242"/>
      <c r="Z331" s="242"/>
      <c r="AA331" s="243"/>
      <c r="AB331" s="241"/>
      <c r="AC331" s="244"/>
      <c r="AD331" s="245"/>
      <c r="AE331" s="239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2"/>
      <c r="X332" s="241"/>
      <c r="Y332" s="242"/>
      <c r="Z332" s="242"/>
      <c r="AA332" s="243"/>
      <c r="AB332" s="241"/>
      <c r="AC332" s="244"/>
      <c r="AD332" s="245"/>
      <c r="AE332" s="239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2"/>
      <c r="X333" s="241"/>
      <c r="Y333" s="242"/>
      <c r="Z333" s="242"/>
      <c r="AA333" s="243"/>
      <c r="AB333" s="241"/>
      <c r="AC333" s="244"/>
      <c r="AD333" s="245"/>
      <c r="AE333" s="239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2"/>
      <c r="X334" s="241"/>
      <c r="Y334" s="242"/>
      <c r="Z334" s="242"/>
      <c r="AA334" s="243"/>
      <c r="AB334" s="241"/>
      <c r="AC334" s="244"/>
      <c r="AD334" s="245"/>
      <c r="AE334" s="239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2"/>
      <c r="X335" s="241"/>
      <c r="Y335" s="242"/>
      <c r="Z335" s="242"/>
      <c r="AA335" s="243"/>
      <c r="AB335" s="241"/>
      <c r="AC335" s="244"/>
      <c r="AD335" s="245"/>
      <c r="AE335" s="239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2"/>
      <c r="X336" s="241"/>
      <c r="Y336" s="242"/>
      <c r="Z336" s="242"/>
      <c r="AA336" s="243"/>
      <c r="AB336" s="241"/>
      <c r="AC336" s="244"/>
      <c r="AD336" s="245"/>
      <c r="AE336" s="239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2"/>
      <c r="X337" s="241"/>
      <c r="Y337" s="242"/>
      <c r="Z337" s="242"/>
      <c r="AA337" s="243"/>
      <c r="AB337" s="241"/>
      <c r="AC337" s="244"/>
      <c r="AD337" s="245"/>
      <c r="AE337" s="239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2"/>
      <c r="X338" s="241"/>
      <c r="Y338" s="242"/>
      <c r="Z338" s="242"/>
      <c r="AA338" s="243"/>
      <c r="AB338" s="241"/>
      <c r="AC338" s="244"/>
      <c r="AD338" s="245"/>
      <c r="AE338" s="239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2"/>
      <c r="X339" s="241"/>
      <c r="Y339" s="242"/>
      <c r="Z339" s="242"/>
      <c r="AA339" s="243"/>
      <c r="AB339" s="241"/>
      <c r="AC339" s="244"/>
      <c r="AD339" s="245"/>
      <c r="AE339" s="239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2"/>
      <c r="X340" s="241"/>
      <c r="Y340" s="242"/>
      <c r="Z340" s="242"/>
      <c r="AA340" s="243"/>
      <c r="AB340" s="241"/>
      <c r="AC340" s="244"/>
      <c r="AD340" s="245"/>
      <c r="AE340" s="239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2"/>
      <c r="X341" s="241"/>
      <c r="Y341" s="242"/>
      <c r="Z341" s="242"/>
      <c r="AA341" s="243"/>
      <c r="AB341" s="241"/>
      <c r="AC341" s="244"/>
      <c r="AD341" s="245"/>
      <c r="AE341" s="239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2"/>
      <c r="X342" s="241"/>
      <c r="Y342" s="242"/>
      <c r="Z342" s="242"/>
      <c r="AA342" s="243"/>
      <c r="AB342" s="241"/>
      <c r="AC342" s="244"/>
      <c r="AD342" s="245"/>
      <c r="AE342" s="239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2"/>
      <c r="X343" s="241"/>
      <c r="Y343" s="242"/>
      <c r="Z343" s="242"/>
      <c r="AA343" s="243"/>
      <c r="AB343" s="241"/>
      <c r="AC343" s="244"/>
      <c r="AD343" s="245"/>
      <c r="AE343" s="239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2"/>
      <c r="X344" s="241"/>
      <c r="Y344" s="242"/>
      <c r="Z344" s="242"/>
      <c r="AA344" s="243"/>
      <c r="AB344" s="241"/>
      <c r="AC344" s="244"/>
      <c r="AD344" s="245"/>
      <c r="AE344" s="239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2"/>
      <c r="X345" s="241"/>
      <c r="Y345" s="242"/>
      <c r="Z345" s="242"/>
      <c r="AA345" s="243"/>
      <c r="AB345" s="241"/>
      <c r="AC345" s="244"/>
      <c r="AD345" s="245"/>
      <c r="AE345" s="239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2"/>
      <c r="X346" s="241"/>
      <c r="Y346" s="242"/>
      <c r="Z346" s="242"/>
      <c r="AA346" s="243"/>
      <c r="AB346" s="241"/>
      <c r="AC346" s="244"/>
      <c r="AD346" s="245"/>
      <c r="AE346" s="239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2"/>
      <c r="X347" s="241"/>
      <c r="Y347" s="242"/>
      <c r="Z347" s="242"/>
      <c r="AA347" s="243"/>
      <c r="AB347" s="241"/>
      <c r="AC347" s="244"/>
      <c r="AD347" s="245"/>
      <c r="AE347" s="239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2"/>
      <c r="X348" s="241"/>
      <c r="Y348" s="242"/>
      <c r="Z348" s="242"/>
      <c r="AA348" s="243"/>
      <c r="AB348" s="241"/>
      <c r="AC348" s="244"/>
      <c r="AD348" s="245"/>
      <c r="AE348" s="239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2"/>
      <c r="X349" s="241"/>
      <c r="Y349" s="242"/>
      <c r="Z349" s="242"/>
      <c r="AA349" s="243"/>
      <c r="AB349" s="241"/>
      <c r="AC349" s="244"/>
      <c r="AD349" s="245"/>
      <c r="AE349" s="239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2"/>
      <c r="X350" s="241"/>
      <c r="Y350" s="242"/>
      <c r="Z350" s="242"/>
      <c r="AA350" s="243"/>
      <c r="AB350" s="241"/>
      <c r="AC350" s="244"/>
      <c r="AD350" s="245"/>
      <c r="AE350" s="239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2"/>
      <c r="X351" s="241"/>
      <c r="Y351" s="242"/>
      <c r="Z351" s="242"/>
      <c r="AA351" s="243"/>
      <c r="AB351" s="241"/>
      <c r="AC351" s="244"/>
      <c r="AD351" s="245"/>
      <c r="AE351" s="239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2"/>
      <c r="X352" s="241"/>
      <c r="Y352" s="242"/>
      <c r="Z352" s="242"/>
      <c r="AA352" s="243"/>
      <c r="AB352" s="241"/>
      <c r="AC352" s="244"/>
      <c r="AD352" s="245"/>
      <c r="AE352" s="239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2"/>
      <c r="X353" s="241"/>
      <c r="Y353" s="242"/>
      <c r="Z353" s="242"/>
      <c r="AA353" s="243"/>
      <c r="AB353" s="241"/>
      <c r="AC353" s="244"/>
      <c r="AD353" s="245"/>
      <c r="AE353" s="239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2"/>
      <c r="X354" s="241"/>
      <c r="Y354" s="242"/>
      <c r="Z354" s="242"/>
      <c r="AA354" s="243"/>
      <c r="AB354" s="241"/>
      <c r="AC354" s="244"/>
      <c r="AD354" s="245"/>
      <c r="AE354" s="239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2"/>
      <c r="X355" s="241"/>
      <c r="Y355" s="242"/>
      <c r="Z355" s="242"/>
      <c r="AA355" s="243"/>
      <c r="AB355" s="241"/>
      <c r="AC355" s="244"/>
      <c r="AD355" s="245"/>
      <c r="AE355" s="239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2"/>
      <c r="X356" s="241"/>
      <c r="Y356" s="242"/>
      <c r="Z356" s="242"/>
      <c r="AA356" s="243"/>
      <c r="AB356" s="241"/>
      <c r="AC356" s="244"/>
      <c r="AD356" s="245"/>
      <c r="AE356" s="239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2"/>
      <c r="X357" s="241"/>
      <c r="Y357" s="242"/>
      <c r="Z357" s="242"/>
      <c r="AA357" s="243"/>
      <c r="AB357" s="241"/>
      <c r="AC357" s="244"/>
      <c r="AD357" s="245"/>
      <c r="AE357" s="239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2"/>
      <c r="X358" s="241"/>
      <c r="Y358" s="242"/>
      <c r="Z358" s="242"/>
      <c r="AA358" s="243"/>
      <c r="AB358" s="241"/>
      <c r="AC358" s="244"/>
      <c r="AD358" s="245"/>
      <c r="AE358" s="239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2"/>
      <c r="X359" s="241"/>
      <c r="Y359" s="242"/>
      <c r="Z359" s="242"/>
      <c r="AA359" s="243"/>
      <c r="AB359" s="241"/>
      <c r="AC359" s="244"/>
      <c r="AD359" s="245"/>
      <c r="AE359" s="239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2"/>
      <c r="X360" s="241"/>
      <c r="Y360" s="242"/>
      <c r="Z360" s="242"/>
      <c r="AA360" s="243"/>
      <c r="AB360" s="241"/>
      <c r="AC360" s="244"/>
      <c r="AD360" s="245"/>
      <c r="AE360" s="239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2"/>
      <c r="X361" s="241"/>
      <c r="Y361" s="242"/>
      <c r="Z361" s="242"/>
      <c r="AA361" s="243"/>
      <c r="AB361" s="241"/>
      <c r="AC361" s="244"/>
      <c r="AD361" s="245"/>
      <c r="AE361" s="239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2"/>
      <c r="X362" s="241"/>
      <c r="Y362" s="242"/>
      <c r="Z362" s="242"/>
      <c r="AA362" s="243"/>
      <c r="AB362" s="241"/>
      <c r="AC362" s="244"/>
      <c r="AD362" s="245"/>
      <c r="AE362" s="239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2"/>
      <c r="X363" s="241"/>
      <c r="Y363" s="242"/>
      <c r="Z363" s="242"/>
      <c r="AA363" s="243"/>
      <c r="AB363" s="241"/>
      <c r="AC363" s="244"/>
      <c r="AD363" s="245"/>
      <c r="AE363" s="239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2"/>
      <c r="X364" s="241"/>
      <c r="Y364" s="242"/>
      <c r="Z364" s="242"/>
      <c r="AA364" s="243"/>
      <c r="AB364" s="241"/>
      <c r="AC364" s="244"/>
      <c r="AD364" s="245"/>
      <c r="AE364" s="239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2"/>
      <c r="X365" s="241"/>
      <c r="Y365" s="242"/>
      <c r="Z365" s="242"/>
      <c r="AA365" s="243"/>
      <c r="AB365" s="241"/>
      <c r="AC365" s="244"/>
      <c r="AD365" s="245"/>
      <c r="AE365" s="239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2"/>
      <c r="X366" s="241"/>
      <c r="Y366" s="242"/>
      <c r="Z366" s="242"/>
      <c r="AA366" s="243"/>
      <c r="AB366" s="241"/>
      <c r="AC366" s="244"/>
      <c r="AD366" s="245"/>
      <c r="AE366" s="239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2"/>
      <c r="X367" s="241"/>
      <c r="Y367" s="242"/>
      <c r="Z367" s="242"/>
      <c r="AA367" s="243"/>
      <c r="AB367" s="241"/>
      <c r="AC367" s="244"/>
      <c r="AD367" s="245"/>
      <c r="AE367" s="239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2"/>
      <c r="X368" s="241"/>
      <c r="Y368" s="242"/>
      <c r="Z368" s="242"/>
      <c r="AA368" s="243"/>
      <c r="AB368" s="241"/>
      <c r="AC368" s="244"/>
      <c r="AD368" s="245"/>
      <c r="AE368" s="239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2"/>
      <c r="X369" s="241"/>
      <c r="Y369" s="242"/>
      <c r="Z369" s="242"/>
      <c r="AA369" s="243"/>
      <c r="AB369" s="241"/>
      <c r="AC369" s="244"/>
      <c r="AD369" s="245"/>
      <c r="AE369" s="239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2"/>
      <c r="X370" s="241"/>
      <c r="Y370" s="242"/>
      <c r="Z370" s="242"/>
      <c r="AA370" s="243"/>
      <c r="AB370" s="241"/>
      <c r="AC370" s="244"/>
      <c r="AD370" s="245"/>
      <c r="AE370" s="239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2"/>
      <c r="X371" s="241"/>
      <c r="Y371" s="242"/>
      <c r="Z371" s="242"/>
      <c r="AA371" s="243"/>
      <c r="AB371" s="241"/>
      <c r="AC371" s="244"/>
      <c r="AD371" s="245"/>
      <c r="AE371" s="239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2"/>
      <c r="X372" s="241"/>
      <c r="Y372" s="242"/>
      <c r="Z372" s="242"/>
      <c r="AA372" s="243"/>
      <c r="AB372" s="241"/>
      <c r="AC372" s="244"/>
      <c r="AD372" s="245"/>
      <c r="AE372" s="239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2"/>
      <c r="X373" s="241"/>
      <c r="Y373" s="242"/>
      <c r="Z373" s="242"/>
      <c r="AA373" s="243"/>
      <c r="AB373" s="241"/>
      <c r="AC373" s="244"/>
      <c r="AD373" s="245"/>
      <c r="AE373" s="239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2"/>
      <c r="X374" s="241"/>
      <c r="Y374" s="242"/>
      <c r="Z374" s="242"/>
      <c r="AA374" s="243"/>
      <c r="AB374" s="241"/>
      <c r="AC374" s="244"/>
      <c r="AD374" s="245"/>
      <c r="AE374" s="239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2"/>
      <c r="X375" s="241"/>
      <c r="Y375" s="242"/>
      <c r="Z375" s="242"/>
      <c r="AA375" s="243"/>
      <c r="AB375" s="241"/>
      <c r="AC375" s="244"/>
      <c r="AD375" s="245"/>
      <c r="AE375" s="239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2"/>
      <c r="X376" s="241"/>
      <c r="Y376" s="242"/>
      <c r="Z376" s="242"/>
      <c r="AA376" s="243"/>
      <c r="AB376" s="241"/>
      <c r="AC376" s="244"/>
      <c r="AD376" s="245"/>
      <c r="AE376" s="239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2"/>
      <c r="X377" s="241"/>
      <c r="Y377" s="242"/>
      <c r="Z377" s="242"/>
      <c r="AA377" s="243"/>
      <c r="AB377" s="241"/>
      <c r="AC377" s="244"/>
      <c r="AD377" s="245"/>
      <c r="AE377" s="239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2"/>
      <c r="X378" s="241"/>
      <c r="Y378" s="242"/>
      <c r="Z378" s="242"/>
      <c r="AA378" s="243"/>
      <c r="AB378" s="241"/>
      <c r="AC378" s="244"/>
      <c r="AD378" s="245"/>
      <c r="AE378" s="239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2"/>
      <c r="X379" s="241"/>
      <c r="Y379" s="242"/>
      <c r="Z379" s="242"/>
      <c r="AA379" s="243"/>
      <c r="AB379" s="241"/>
      <c r="AC379" s="244"/>
      <c r="AD379" s="245"/>
      <c r="AE379" s="239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2"/>
      <c r="X380" s="241"/>
      <c r="Y380" s="242"/>
      <c r="Z380" s="242"/>
      <c r="AA380" s="243"/>
      <c r="AB380" s="241"/>
      <c r="AC380" s="244"/>
      <c r="AD380" s="245"/>
      <c r="AE380" s="239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2"/>
      <c r="X381" s="241"/>
      <c r="Y381" s="242"/>
      <c r="Z381" s="242"/>
      <c r="AA381" s="243"/>
      <c r="AB381" s="241"/>
      <c r="AC381" s="244"/>
      <c r="AD381" s="245"/>
      <c r="AE381" s="239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2"/>
      <c r="X382" s="241"/>
      <c r="Y382" s="242"/>
      <c r="Z382" s="242"/>
      <c r="AA382" s="243"/>
      <c r="AB382" s="241"/>
      <c r="AC382" s="244"/>
      <c r="AD382" s="245"/>
      <c r="AE382" s="239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2"/>
      <c r="X383" s="241"/>
      <c r="Y383" s="242"/>
      <c r="Z383" s="242"/>
      <c r="AA383" s="243"/>
      <c r="AB383" s="241"/>
      <c r="AC383" s="244"/>
      <c r="AD383" s="245"/>
      <c r="AE383" s="239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2"/>
      <c r="X384" s="241"/>
      <c r="Y384" s="242"/>
      <c r="Z384" s="242"/>
      <c r="AA384" s="243"/>
      <c r="AB384" s="241"/>
      <c r="AC384" s="244"/>
      <c r="AD384" s="245"/>
      <c r="AE384" s="239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2"/>
      <c r="X385" s="241"/>
      <c r="Y385" s="242"/>
      <c r="Z385" s="242"/>
      <c r="AA385" s="243"/>
      <c r="AB385" s="241"/>
      <c r="AC385" s="244"/>
      <c r="AD385" s="245"/>
      <c r="AE385" s="239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2"/>
      <c r="X386" s="241"/>
      <c r="Y386" s="242"/>
      <c r="Z386" s="242"/>
      <c r="AA386" s="243"/>
      <c r="AB386" s="241"/>
      <c r="AC386" s="244"/>
      <c r="AD386" s="245"/>
      <c r="AE386" s="239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2"/>
      <c r="X387" s="241"/>
      <c r="Y387" s="242"/>
      <c r="Z387" s="242"/>
      <c r="AA387" s="243"/>
      <c r="AB387" s="241"/>
      <c r="AC387" s="244"/>
      <c r="AD387" s="245"/>
      <c r="AE387" s="239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2"/>
      <c r="X388" s="241"/>
      <c r="Y388" s="242"/>
      <c r="Z388" s="242"/>
      <c r="AA388" s="243"/>
      <c r="AB388" s="241"/>
      <c r="AC388" s="244"/>
      <c r="AD388" s="245"/>
      <c r="AE388" s="239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2"/>
      <c r="X389" s="241"/>
      <c r="Y389" s="242"/>
      <c r="Z389" s="242"/>
      <c r="AA389" s="243"/>
      <c r="AB389" s="241"/>
      <c r="AC389" s="244"/>
      <c r="AD389" s="245"/>
      <c r="AE389" s="239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2"/>
      <c r="X390" s="241"/>
      <c r="Y390" s="242"/>
      <c r="Z390" s="242"/>
      <c r="AA390" s="243"/>
      <c r="AB390" s="241"/>
      <c r="AC390" s="244"/>
      <c r="AD390" s="245"/>
      <c r="AE390" s="239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2"/>
      <c r="X391" s="241"/>
      <c r="Y391" s="242"/>
      <c r="Z391" s="242"/>
      <c r="AA391" s="243"/>
      <c r="AB391" s="241"/>
      <c r="AC391" s="244"/>
      <c r="AD391" s="245"/>
      <c r="AE391" s="239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2"/>
      <c r="X392" s="241"/>
      <c r="Y392" s="242"/>
      <c r="Z392" s="242"/>
      <c r="AA392" s="243"/>
      <c r="AB392" s="241"/>
      <c r="AC392" s="244"/>
      <c r="AD392" s="245"/>
      <c r="AE392" s="239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2"/>
      <c r="X393" s="241"/>
      <c r="Y393" s="242"/>
      <c r="Z393" s="242"/>
      <c r="AA393" s="243"/>
      <c r="AB393" s="241"/>
      <c r="AC393" s="244"/>
      <c r="AD393" s="245"/>
      <c r="AE393" s="239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2"/>
      <c r="X394" s="241"/>
      <c r="Y394" s="242"/>
      <c r="Z394" s="242"/>
      <c r="AA394" s="243"/>
      <c r="AB394" s="241"/>
      <c r="AC394" s="244"/>
      <c r="AD394" s="245"/>
      <c r="AE394" s="239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2"/>
      <c r="X395" s="241"/>
      <c r="Y395" s="242"/>
      <c r="Z395" s="242"/>
      <c r="AA395" s="243"/>
      <c r="AB395" s="241"/>
      <c r="AC395" s="244"/>
      <c r="AD395" s="245"/>
      <c r="AE395" s="239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2"/>
      <c r="X396" s="241"/>
      <c r="Y396" s="242"/>
      <c r="Z396" s="242"/>
      <c r="AA396" s="243"/>
      <c r="AB396" s="241"/>
      <c r="AC396" s="244"/>
      <c r="AD396" s="245"/>
      <c r="AE396" s="239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2"/>
      <c r="X397" s="241"/>
      <c r="Y397" s="242"/>
      <c r="Z397" s="242"/>
      <c r="AA397" s="243"/>
      <c r="AB397" s="241"/>
      <c r="AC397" s="244"/>
      <c r="AD397" s="245"/>
      <c r="AE397" s="239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2"/>
      <c r="X398" s="241"/>
      <c r="Y398" s="242"/>
      <c r="Z398" s="242"/>
      <c r="AA398" s="243"/>
      <c r="AB398" s="241"/>
      <c r="AC398" s="244"/>
      <c r="AD398" s="245"/>
      <c r="AE398" s="239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2"/>
      <c r="X399" s="241"/>
      <c r="Y399" s="242"/>
      <c r="Z399" s="242"/>
      <c r="AA399" s="243"/>
      <c r="AB399" s="241"/>
      <c r="AC399" s="244"/>
      <c r="AD399" s="245"/>
      <c r="AE399" s="239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2"/>
      <c r="X400" s="241"/>
      <c r="Y400" s="242"/>
      <c r="Z400" s="242"/>
      <c r="AA400" s="243"/>
      <c r="AB400" s="241"/>
      <c r="AC400" s="244"/>
      <c r="AD400" s="245"/>
      <c r="AE400" s="239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2"/>
      <c r="X401" s="241"/>
      <c r="Y401" s="242"/>
      <c r="Z401" s="242"/>
      <c r="AA401" s="243"/>
      <c r="AB401" s="241"/>
      <c r="AC401" s="244"/>
      <c r="AD401" s="245"/>
      <c r="AE401" s="239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2"/>
      <c r="X402" s="241"/>
      <c r="Y402" s="242"/>
      <c r="Z402" s="242"/>
      <c r="AA402" s="243"/>
      <c r="AB402" s="241"/>
      <c r="AC402" s="244"/>
      <c r="AD402" s="245"/>
      <c r="AE402" s="239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2"/>
      <c r="X403" s="241"/>
      <c r="Y403" s="242"/>
      <c r="Z403" s="242"/>
      <c r="AA403" s="243"/>
      <c r="AB403" s="241"/>
      <c r="AC403" s="244"/>
      <c r="AD403" s="245"/>
      <c r="AE403" s="239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2"/>
      <c r="X404" s="241"/>
      <c r="Y404" s="242"/>
      <c r="Z404" s="242"/>
      <c r="AA404" s="243"/>
      <c r="AB404" s="241"/>
      <c r="AC404" s="244"/>
      <c r="AD404" s="245"/>
      <c r="AE404" s="239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2"/>
      <c r="X405" s="241"/>
      <c r="Y405" s="242"/>
      <c r="Z405" s="242"/>
      <c r="AA405" s="243"/>
      <c r="AB405" s="241"/>
      <c r="AC405" s="244"/>
      <c r="AD405" s="245"/>
      <c r="AE405" s="239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2"/>
      <c r="X406" s="241"/>
      <c r="Y406" s="242"/>
      <c r="Z406" s="242"/>
      <c r="AA406" s="243"/>
      <c r="AB406" s="241"/>
      <c r="AC406" s="244"/>
      <c r="AD406" s="245"/>
      <c r="AE406" s="239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2"/>
      <c r="X407" s="241"/>
      <c r="Y407" s="242"/>
      <c r="Z407" s="242"/>
      <c r="AA407" s="243"/>
      <c r="AB407" s="241"/>
      <c r="AC407" s="244"/>
      <c r="AD407" s="245"/>
      <c r="AE407" s="239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2"/>
      <c r="X408" s="241"/>
      <c r="Y408" s="242"/>
      <c r="Z408" s="242"/>
      <c r="AA408" s="243"/>
      <c r="AB408" s="241"/>
      <c r="AC408" s="244"/>
      <c r="AD408" s="245"/>
      <c r="AE408" s="239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2"/>
      <c r="X409" s="241"/>
      <c r="Y409" s="242"/>
      <c r="Z409" s="242"/>
      <c r="AA409" s="243"/>
      <c r="AB409" s="241"/>
      <c r="AC409" s="244"/>
      <c r="AD409" s="245"/>
      <c r="AE409" s="239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2"/>
      <c r="X410" s="241"/>
      <c r="Y410" s="242"/>
      <c r="Z410" s="242"/>
      <c r="AA410" s="243"/>
      <c r="AB410" s="241"/>
      <c r="AC410" s="244"/>
      <c r="AD410" s="245"/>
      <c r="AE410" s="239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2"/>
      <c r="X411" s="241"/>
      <c r="Y411" s="242"/>
      <c r="Z411" s="242"/>
      <c r="AA411" s="243"/>
      <c r="AB411" s="241"/>
      <c r="AC411" s="244"/>
      <c r="AD411" s="245"/>
      <c r="AE411" s="239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2"/>
      <c r="X412" s="241"/>
      <c r="Y412" s="242"/>
      <c r="Z412" s="242"/>
      <c r="AA412" s="243"/>
      <c r="AB412" s="241"/>
      <c r="AC412" s="244"/>
      <c r="AD412" s="245"/>
      <c r="AE412" s="239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2"/>
      <c r="X413" s="241"/>
      <c r="Y413" s="242"/>
      <c r="Z413" s="242"/>
      <c r="AA413" s="243"/>
      <c r="AB413" s="241"/>
      <c r="AC413" s="244"/>
      <c r="AD413" s="245"/>
      <c r="AE413" s="239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2"/>
      <c r="X414" s="241"/>
      <c r="Y414" s="242"/>
      <c r="Z414" s="242"/>
      <c r="AA414" s="243"/>
      <c r="AB414" s="241"/>
      <c r="AC414" s="244"/>
      <c r="AD414" s="245"/>
      <c r="AE414" s="239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2"/>
      <c r="X415" s="241"/>
      <c r="Y415" s="242"/>
      <c r="Z415" s="242"/>
      <c r="AA415" s="243"/>
      <c r="AB415" s="241"/>
      <c r="AC415" s="244"/>
      <c r="AD415" s="245"/>
      <c r="AE415" s="239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2"/>
      <c r="X416" s="241"/>
      <c r="Y416" s="242"/>
      <c r="Z416" s="242"/>
      <c r="AA416" s="243"/>
      <c r="AB416" s="241"/>
      <c r="AC416" s="244"/>
      <c r="AD416" s="245"/>
      <c r="AE416" s="239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2"/>
      <c r="X417" s="241"/>
      <c r="Y417" s="242"/>
      <c r="Z417" s="242"/>
      <c r="AA417" s="243"/>
      <c r="AB417" s="241"/>
      <c r="AC417" s="244"/>
      <c r="AD417" s="245"/>
      <c r="AE417" s="239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2"/>
      <c r="X418" s="241"/>
      <c r="Y418" s="242"/>
      <c r="Z418" s="242"/>
      <c r="AA418" s="243"/>
      <c r="AB418" s="241"/>
      <c r="AC418" s="244"/>
      <c r="AD418" s="245"/>
      <c r="AE418" s="239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2"/>
      <c r="X419" s="241"/>
      <c r="Y419" s="242"/>
      <c r="Z419" s="242"/>
      <c r="AA419" s="243"/>
      <c r="AB419" s="241"/>
      <c r="AC419" s="244"/>
      <c r="AD419" s="245"/>
      <c r="AE419" s="239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2"/>
      <c r="X420" s="241"/>
      <c r="Y420" s="242"/>
      <c r="Z420" s="242"/>
      <c r="AA420" s="243"/>
      <c r="AB420" s="241"/>
      <c r="AC420" s="244"/>
      <c r="AD420" s="245"/>
      <c r="AE420" s="239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2"/>
      <c r="X421" s="241"/>
      <c r="Y421" s="242"/>
      <c r="Z421" s="242"/>
      <c r="AA421" s="243"/>
      <c r="AB421" s="241"/>
      <c r="AC421" s="244"/>
      <c r="AD421" s="245"/>
      <c r="AE421" s="239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2"/>
      <c r="X422" s="241"/>
      <c r="Y422" s="242"/>
      <c r="Z422" s="242"/>
      <c r="AA422" s="243"/>
      <c r="AB422" s="241"/>
      <c r="AC422" s="244"/>
      <c r="AD422" s="245"/>
      <c r="AE422" s="239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2"/>
      <c r="X423" s="241"/>
      <c r="Y423" s="242"/>
      <c r="Z423" s="242"/>
      <c r="AA423" s="243"/>
      <c r="AB423" s="241"/>
      <c r="AC423" s="244"/>
      <c r="AD423" s="245"/>
      <c r="AE423" s="239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2"/>
      <c r="X424" s="241"/>
      <c r="Y424" s="242"/>
      <c r="Z424" s="242"/>
      <c r="AA424" s="243"/>
      <c r="AB424" s="241"/>
      <c r="AC424" s="244"/>
      <c r="AD424" s="245"/>
      <c r="AE424" s="239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2"/>
      <c r="X425" s="241"/>
      <c r="Y425" s="242"/>
      <c r="Z425" s="242"/>
      <c r="AA425" s="243"/>
      <c r="AB425" s="241"/>
      <c r="AC425" s="244"/>
      <c r="AD425" s="245"/>
      <c r="AE425" s="239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2"/>
      <c r="X426" s="241"/>
      <c r="Y426" s="242"/>
      <c r="Z426" s="242"/>
      <c r="AA426" s="243"/>
      <c r="AB426" s="241"/>
      <c r="AC426" s="244"/>
      <c r="AD426" s="245"/>
      <c r="AE426" s="239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2"/>
      <c r="X427" s="241"/>
      <c r="Y427" s="242"/>
      <c r="Z427" s="242"/>
      <c r="AA427" s="243"/>
      <c r="AB427" s="241"/>
      <c r="AC427" s="244"/>
      <c r="AD427" s="245"/>
      <c r="AE427" s="239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2"/>
      <c r="X428" s="241"/>
      <c r="Y428" s="242"/>
      <c r="Z428" s="242"/>
      <c r="AA428" s="243"/>
      <c r="AB428" s="241"/>
      <c r="AC428" s="244"/>
      <c r="AD428" s="245"/>
      <c r="AE428" s="239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2"/>
      <c r="X429" s="241"/>
      <c r="Y429" s="242"/>
      <c r="Z429" s="242"/>
      <c r="AA429" s="243"/>
      <c r="AB429" s="241"/>
      <c r="AC429" s="244"/>
      <c r="AD429" s="245"/>
      <c r="AE429" s="239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2"/>
      <c r="X430" s="241"/>
      <c r="Y430" s="242"/>
      <c r="Z430" s="242"/>
      <c r="AA430" s="243"/>
      <c r="AB430" s="241"/>
      <c r="AC430" s="244"/>
      <c r="AD430" s="245"/>
      <c r="AE430" s="239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2"/>
      <c r="X431" s="241"/>
      <c r="Y431" s="242"/>
      <c r="Z431" s="242"/>
      <c r="AA431" s="243"/>
      <c r="AB431" s="241"/>
      <c r="AC431" s="244"/>
      <c r="AD431" s="245"/>
      <c r="AE431" s="239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2"/>
      <c r="X432" s="241"/>
      <c r="Y432" s="242"/>
      <c r="Z432" s="242"/>
      <c r="AA432" s="243"/>
      <c r="AB432" s="241"/>
      <c r="AC432" s="244"/>
      <c r="AD432" s="245"/>
      <c r="AE432" s="239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2"/>
      <c r="X433" s="241"/>
      <c r="Y433" s="242"/>
      <c r="Z433" s="242"/>
      <c r="AA433" s="243"/>
      <c r="AB433" s="241"/>
      <c r="AC433" s="244"/>
      <c r="AD433" s="245"/>
      <c r="AE433" s="239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2"/>
      <c r="X434" s="241"/>
      <c r="Y434" s="242"/>
      <c r="Z434" s="242"/>
      <c r="AA434" s="243"/>
      <c r="AB434" s="241"/>
      <c r="AC434" s="244"/>
      <c r="AD434" s="245"/>
      <c r="AE434" s="239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2"/>
      <c r="X435" s="241"/>
      <c r="Y435" s="242"/>
      <c r="Z435" s="242"/>
      <c r="AA435" s="243"/>
      <c r="AB435" s="241"/>
      <c r="AC435" s="244"/>
      <c r="AD435" s="245"/>
      <c r="AE435" s="239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2"/>
      <c r="X436" s="241"/>
      <c r="Y436" s="242"/>
      <c r="Z436" s="242"/>
      <c r="AA436" s="243"/>
      <c r="AB436" s="241"/>
      <c r="AC436" s="244"/>
      <c r="AD436" s="245"/>
      <c r="AE436" s="239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2"/>
      <c r="X437" s="241"/>
      <c r="Y437" s="242"/>
      <c r="Z437" s="242"/>
      <c r="AA437" s="243"/>
      <c r="AB437" s="241"/>
      <c r="AC437" s="244"/>
      <c r="AD437" s="245"/>
      <c r="AE437" s="239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2"/>
      <c r="X438" s="241"/>
      <c r="Y438" s="242"/>
      <c r="Z438" s="242"/>
      <c r="AA438" s="243"/>
      <c r="AB438" s="241"/>
      <c r="AC438" s="244"/>
      <c r="AD438" s="245"/>
      <c r="AE438" s="239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2"/>
      <c r="X439" s="241"/>
      <c r="Y439" s="242"/>
      <c r="Z439" s="242"/>
      <c r="AA439" s="243"/>
      <c r="AB439" s="241"/>
      <c r="AC439" s="244"/>
      <c r="AD439" s="245"/>
      <c r="AE439" s="239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2"/>
      <c r="X440" s="241"/>
      <c r="Y440" s="242"/>
      <c r="Z440" s="242"/>
      <c r="AA440" s="243"/>
      <c r="AB440" s="241"/>
      <c r="AC440" s="244"/>
      <c r="AD440" s="245"/>
      <c r="AE440" s="239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2"/>
      <c r="X441" s="241"/>
      <c r="Y441" s="242"/>
      <c r="Z441" s="242"/>
      <c r="AA441" s="243"/>
      <c r="AB441" s="241"/>
      <c r="AC441" s="244"/>
      <c r="AD441" s="245"/>
      <c r="AE441" s="239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2"/>
      <c r="X442" s="241"/>
      <c r="Y442" s="242"/>
      <c r="Z442" s="242"/>
      <c r="AA442" s="243"/>
      <c r="AB442" s="241"/>
      <c r="AC442" s="244"/>
      <c r="AD442" s="245"/>
      <c r="AE442" s="239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2"/>
      <c r="X443" s="241"/>
      <c r="Y443" s="242"/>
      <c r="Z443" s="242"/>
      <c r="AA443" s="243"/>
      <c r="AB443" s="241"/>
      <c r="AC443" s="244"/>
      <c r="AD443" s="245"/>
      <c r="AE443" s="239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2"/>
      <c r="X444" s="241"/>
      <c r="Y444" s="242"/>
      <c r="Z444" s="242"/>
      <c r="AA444" s="243"/>
      <c r="AB444" s="241"/>
      <c r="AC444" s="244"/>
      <c r="AD444" s="245"/>
      <c r="AE444" s="239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2"/>
      <c r="X445" s="241"/>
      <c r="Y445" s="242"/>
      <c r="Z445" s="242"/>
      <c r="AA445" s="243"/>
      <c r="AB445" s="241"/>
      <c r="AC445" s="244"/>
      <c r="AD445" s="245"/>
      <c r="AE445" s="239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2"/>
      <c r="X446" s="241"/>
      <c r="Y446" s="242"/>
      <c r="Z446" s="242"/>
      <c r="AA446" s="243"/>
      <c r="AB446" s="241"/>
      <c r="AC446" s="244"/>
      <c r="AD446" s="245"/>
      <c r="AE446" s="239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2"/>
      <c r="X447" s="241"/>
      <c r="Y447" s="242"/>
      <c r="Z447" s="242"/>
      <c r="AA447" s="243"/>
      <c r="AB447" s="241"/>
      <c r="AC447" s="244"/>
      <c r="AD447" s="245"/>
      <c r="AE447" s="239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2"/>
      <c r="X448" s="241"/>
      <c r="Y448" s="242"/>
      <c r="Z448" s="242"/>
      <c r="AA448" s="243"/>
      <c r="AB448" s="241"/>
      <c r="AC448" s="244"/>
      <c r="AD448" s="245"/>
      <c r="AE448" s="239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2"/>
      <c r="X449" s="241"/>
      <c r="Y449" s="242"/>
      <c r="Z449" s="242"/>
      <c r="AA449" s="243"/>
      <c r="AB449" s="241"/>
      <c r="AC449" s="244"/>
      <c r="AD449" s="245"/>
      <c r="AE449" s="239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2"/>
      <c r="X450" s="241"/>
      <c r="Y450" s="242"/>
      <c r="Z450" s="242"/>
      <c r="AA450" s="243"/>
      <c r="AB450" s="241"/>
      <c r="AC450" s="244"/>
      <c r="AD450" s="245"/>
      <c r="AE450" s="239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2"/>
      <c r="X451" s="241"/>
      <c r="Y451" s="242"/>
      <c r="Z451" s="242"/>
      <c r="AA451" s="243"/>
      <c r="AB451" s="241"/>
      <c r="AC451" s="244"/>
      <c r="AD451" s="245"/>
      <c r="AE451" s="239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2"/>
      <c r="X452" s="241"/>
      <c r="Y452" s="242"/>
      <c r="Z452" s="242"/>
      <c r="AA452" s="243"/>
      <c r="AB452" s="241"/>
      <c r="AC452" s="244"/>
      <c r="AD452" s="245"/>
      <c r="AE452" s="239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2"/>
      <c r="X453" s="241"/>
      <c r="Y453" s="242"/>
      <c r="Z453" s="242"/>
      <c r="AA453" s="243"/>
      <c r="AB453" s="241"/>
      <c r="AC453" s="244"/>
      <c r="AD453" s="245"/>
      <c r="AE453" s="239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2"/>
      <c r="X454" s="241"/>
      <c r="Y454" s="242"/>
      <c r="Z454" s="242"/>
      <c r="AA454" s="243"/>
      <c r="AB454" s="241"/>
      <c r="AC454" s="244"/>
      <c r="AD454" s="245"/>
      <c r="AE454" s="239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2"/>
      <c r="X455" s="241"/>
      <c r="Y455" s="242"/>
      <c r="Z455" s="242"/>
      <c r="AA455" s="243"/>
      <c r="AB455" s="241"/>
      <c r="AC455" s="244"/>
      <c r="AD455" s="245"/>
      <c r="AE455" s="239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2"/>
      <c r="X456" s="241"/>
      <c r="Y456" s="242"/>
      <c r="Z456" s="242"/>
      <c r="AA456" s="243"/>
      <c r="AB456" s="241"/>
      <c r="AC456" s="244"/>
      <c r="AD456" s="245"/>
      <c r="AE456" s="239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2"/>
      <c r="X457" s="241"/>
      <c r="Y457" s="242"/>
      <c r="Z457" s="242"/>
      <c r="AA457" s="243"/>
      <c r="AB457" s="241"/>
      <c r="AC457" s="244"/>
      <c r="AD457" s="245"/>
      <c r="AE457" s="239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2"/>
      <c r="X458" s="241"/>
      <c r="Y458" s="242"/>
      <c r="Z458" s="242"/>
      <c r="AA458" s="243"/>
      <c r="AB458" s="241"/>
      <c r="AC458" s="244"/>
      <c r="AD458" s="245"/>
      <c r="AE458" s="239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2"/>
      <c r="X459" s="241"/>
      <c r="Y459" s="242"/>
      <c r="Z459" s="242"/>
      <c r="AA459" s="243"/>
      <c r="AB459" s="241"/>
      <c r="AC459" s="244"/>
      <c r="AD459" s="245"/>
      <c r="AE459" s="239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2"/>
      <c r="X460" s="241"/>
      <c r="Y460" s="242"/>
      <c r="Z460" s="242"/>
      <c r="AA460" s="243"/>
      <c r="AB460" s="241"/>
      <c r="AC460" s="244"/>
      <c r="AD460" s="245"/>
      <c r="AE460" s="239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2"/>
      <c r="X461" s="241"/>
      <c r="Y461" s="242"/>
      <c r="Z461" s="242"/>
      <c r="AA461" s="243"/>
      <c r="AB461" s="241"/>
      <c r="AC461" s="244"/>
      <c r="AD461" s="245"/>
      <c r="AE461" s="239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2"/>
      <c r="X462" s="241"/>
      <c r="Y462" s="242"/>
      <c r="Z462" s="242"/>
      <c r="AA462" s="243"/>
      <c r="AB462" s="241"/>
      <c r="AC462" s="244"/>
      <c r="AD462" s="245"/>
      <c r="AE462" s="239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2"/>
      <c r="X463" s="241"/>
      <c r="Y463" s="242"/>
      <c r="Z463" s="242"/>
      <c r="AA463" s="243"/>
      <c r="AB463" s="241"/>
      <c r="AC463" s="244"/>
      <c r="AD463" s="245"/>
      <c r="AE463" s="239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2"/>
      <c r="X464" s="241"/>
      <c r="Y464" s="242"/>
      <c r="Z464" s="242"/>
      <c r="AA464" s="243"/>
      <c r="AB464" s="241"/>
      <c r="AC464" s="244"/>
      <c r="AD464" s="245"/>
      <c r="AE464" s="239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2"/>
      <c r="X465" s="241"/>
      <c r="Y465" s="242"/>
      <c r="Z465" s="242"/>
      <c r="AA465" s="243"/>
      <c r="AB465" s="241"/>
      <c r="AC465" s="244"/>
      <c r="AD465" s="245"/>
      <c r="AE465" s="239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2"/>
      <c r="X466" s="241"/>
      <c r="Y466" s="242"/>
      <c r="Z466" s="242"/>
      <c r="AA466" s="243"/>
      <c r="AB466" s="241"/>
      <c r="AC466" s="244"/>
      <c r="AD466" s="245"/>
      <c r="AE466" s="239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2"/>
      <c r="X467" s="241"/>
      <c r="Y467" s="242"/>
      <c r="Z467" s="242"/>
      <c r="AA467" s="243"/>
      <c r="AB467" s="241"/>
      <c r="AC467" s="244"/>
      <c r="AD467" s="245"/>
      <c r="AE467" s="239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2"/>
      <c r="X468" s="241"/>
      <c r="Y468" s="242"/>
      <c r="Z468" s="242"/>
      <c r="AA468" s="243"/>
      <c r="AB468" s="241"/>
      <c r="AC468" s="244"/>
      <c r="AD468" s="245"/>
      <c r="AE468" s="239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2"/>
      <c r="X469" s="241"/>
      <c r="Y469" s="242"/>
      <c r="Z469" s="242"/>
      <c r="AA469" s="243"/>
      <c r="AB469" s="241"/>
      <c r="AC469" s="244"/>
      <c r="AD469" s="245"/>
      <c r="AE469" s="239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2"/>
      <c r="X470" s="241"/>
      <c r="Y470" s="242"/>
      <c r="Z470" s="242"/>
      <c r="AA470" s="243"/>
      <c r="AB470" s="241"/>
      <c r="AC470" s="244"/>
      <c r="AD470" s="245"/>
      <c r="AE470" s="239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2"/>
      <c r="X471" s="241"/>
      <c r="Y471" s="242"/>
      <c r="Z471" s="242"/>
      <c r="AA471" s="243"/>
      <c r="AB471" s="241"/>
      <c r="AC471" s="244"/>
      <c r="AD471" s="245"/>
      <c r="AE471" s="239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2"/>
      <c r="X472" s="241"/>
      <c r="Y472" s="242"/>
      <c r="Z472" s="242"/>
      <c r="AA472" s="243"/>
      <c r="AB472" s="241"/>
      <c r="AC472" s="244"/>
      <c r="AD472" s="245"/>
      <c r="AE472" s="239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2"/>
      <c r="X473" s="241"/>
      <c r="Y473" s="242"/>
      <c r="Z473" s="242"/>
      <c r="AA473" s="243"/>
      <c r="AB473" s="241"/>
      <c r="AC473" s="244"/>
      <c r="AD473" s="245"/>
      <c r="AE473" s="239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2"/>
      <c r="X474" s="241"/>
      <c r="Y474" s="242"/>
      <c r="Z474" s="242"/>
      <c r="AA474" s="243"/>
      <c r="AB474" s="241"/>
      <c r="AC474" s="244"/>
      <c r="AD474" s="245"/>
      <c r="AE474" s="239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2"/>
      <c r="X475" s="241"/>
      <c r="Y475" s="242"/>
      <c r="Z475" s="242"/>
      <c r="AA475" s="243"/>
      <c r="AB475" s="241"/>
      <c r="AC475" s="244"/>
      <c r="AD475" s="245"/>
      <c r="AE475" s="239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2"/>
      <c r="X476" s="241"/>
      <c r="Y476" s="242"/>
      <c r="Z476" s="242"/>
      <c r="AA476" s="243"/>
      <c r="AB476" s="241"/>
      <c r="AC476" s="244"/>
      <c r="AD476" s="245"/>
      <c r="AE476" s="239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2"/>
      <c r="X477" s="241"/>
      <c r="Y477" s="242"/>
      <c r="Z477" s="242"/>
      <c r="AA477" s="243"/>
      <c r="AB477" s="241"/>
      <c r="AC477" s="244"/>
      <c r="AD477" s="245"/>
      <c r="AE477" s="239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2"/>
      <c r="X478" s="241"/>
      <c r="Y478" s="242"/>
      <c r="Z478" s="242"/>
      <c r="AA478" s="243"/>
      <c r="AB478" s="241"/>
      <c r="AC478" s="244"/>
      <c r="AD478" s="245"/>
      <c r="AE478" s="239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2"/>
      <c r="X479" s="241"/>
      <c r="Y479" s="242"/>
      <c r="Z479" s="242"/>
      <c r="AA479" s="243"/>
      <c r="AB479" s="241"/>
      <c r="AC479" s="244"/>
      <c r="AD479" s="245"/>
      <c r="AE479" s="239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2"/>
      <c r="X480" s="241"/>
      <c r="Y480" s="242"/>
      <c r="Z480" s="242"/>
      <c r="AA480" s="243"/>
      <c r="AB480" s="241"/>
      <c r="AC480" s="244"/>
      <c r="AD480" s="245"/>
      <c r="AE480" s="239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2"/>
      <c r="X481" s="241"/>
      <c r="Y481" s="242"/>
      <c r="Z481" s="242"/>
      <c r="AA481" s="243"/>
      <c r="AB481" s="241"/>
      <c r="AC481" s="244"/>
      <c r="AD481" s="245"/>
      <c r="AE481" s="239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2"/>
      <c r="X482" s="241"/>
      <c r="Y482" s="242"/>
      <c r="Z482" s="242"/>
      <c r="AA482" s="243"/>
      <c r="AB482" s="241"/>
      <c r="AC482" s="244"/>
      <c r="AD482" s="245"/>
      <c r="AE482" s="239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2"/>
      <c r="X483" s="241"/>
      <c r="Y483" s="242"/>
      <c r="Z483" s="242"/>
      <c r="AA483" s="243"/>
      <c r="AB483" s="241"/>
      <c r="AC483" s="244"/>
      <c r="AD483" s="245"/>
      <c r="AE483" s="239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2"/>
      <c r="X484" s="241"/>
      <c r="Y484" s="242"/>
      <c r="Z484" s="242"/>
      <c r="AA484" s="243"/>
      <c r="AB484" s="241"/>
      <c r="AC484" s="244"/>
      <c r="AD484" s="245"/>
      <c r="AE484" s="239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2"/>
      <c r="X485" s="241"/>
      <c r="Y485" s="242"/>
      <c r="Z485" s="242"/>
      <c r="AA485" s="243"/>
      <c r="AB485" s="241"/>
      <c r="AC485" s="244"/>
      <c r="AD485" s="245"/>
      <c r="AE485" s="239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2"/>
      <c r="X486" s="241"/>
      <c r="Y486" s="242"/>
      <c r="Z486" s="242"/>
      <c r="AA486" s="243"/>
      <c r="AB486" s="241"/>
      <c r="AC486" s="244"/>
      <c r="AD486" s="245"/>
      <c r="AE486" s="239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2"/>
      <c r="X487" s="241"/>
      <c r="Y487" s="242"/>
      <c r="Z487" s="242"/>
      <c r="AA487" s="243"/>
      <c r="AB487" s="241"/>
      <c r="AC487" s="244"/>
      <c r="AD487" s="245"/>
      <c r="AE487" s="239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2"/>
      <c r="X488" s="241"/>
      <c r="Y488" s="242"/>
      <c r="Z488" s="242"/>
      <c r="AA488" s="243"/>
      <c r="AB488" s="241"/>
      <c r="AC488" s="244"/>
      <c r="AD488" s="245"/>
      <c r="AE488" s="239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2"/>
      <c r="X489" s="241"/>
      <c r="Y489" s="242"/>
      <c r="Z489" s="242"/>
      <c r="AA489" s="243"/>
      <c r="AB489" s="241"/>
      <c r="AC489" s="244"/>
      <c r="AD489" s="245"/>
      <c r="AE489" s="239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2"/>
      <c r="X490" s="241"/>
      <c r="Y490" s="242"/>
      <c r="Z490" s="242"/>
      <c r="AA490" s="243"/>
      <c r="AB490" s="241"/>
      <c r="AC490" s="244"/>
      <c r="AD490" s="245"/>
      <c r="AE490" s="239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2"/>
      <c r="X491" s="241"/>
      <c r="Y491" s="242"/>
      <c r="Z491" s="242"/>
      <c r="AA491" s="243"/>
      <c r="AB491" s="241"/>
      <c r="AC491" s="244"/>
      <c r="AD491" s="245"/>
      <c r="AE491" s="239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2"/>
      <c r="X492" s="241"/>
      <c r="Y492" s="242"/>
      <c r="Z492" s="242"/>
      <c r="AA492" s="243"/>
      <c r="AB492" s="241"/>
      <c r="AC492" s="244"/>
      <c r="AD492" s="245"/>
      <c r="AE492" s="239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2"/>
      <c r="X493" s="241"/>
      <c r="Y493" s="242"/>
      <c r="Z493" s="242"/>
      <c r="AA493" s="243"/>
      <c r="AB493" s="241"/>
      <c r="AC493" s="244"/>
      <c r="AD493" s="245"/>
      <c r="AE493" s="239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2"/>
      <c r="X494" s="241"/>
      <c r="Y494" s="242"/>
      <c r="Z494" s="242"/>
      <c r="AA494" s="243"/>
      <c r="AB494" s="241"/>
      <c r="AC494" s="244"/>
      <c r="AD494" s="245"/>
      <c r="AE494" s="239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2"/>
      <c r="X495" s="241"/>
      <c r="Y495" s="242"/>
      <c r="Z495" s="242"/>
      <c r="AA495" s="243"/>
      <c r="AB495" s="241"/>
      <c r="AC495" s="244"/>
      <c r="AD495" s="245"/>
      <c r="AE495" s="239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2"/>
      <c r="X496" s="241"/>
      <c r="Y496" s="242"/>
      <c r="Z496" s="242"/>
      <c r="AA496" s="243"/>
      <c r="AB496" s="241"/>
      <c r="AC496" s="244"/>
      <c r="AD496" s="245"/>
      <c r="AE496" s="239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2"/>
      <c r="X497" s="241"/>
      <c r="Y497" s="242"/>
      <c r="Z497" s="242"/>
      <c r="AA497" s="243"/>
      <c r="AB497" s="241"/>
      <c r="AC497" s="244"/>
      <c r="AD497" s="245"/>
      <c r="AE497" s="239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2"/>
      <c r="X498" s="241"/>
      <c r="Y498" s="242"/>
      <c r="Z498" s="242"/>
      <c r="AA498" s="243"/>
      <c r="AB498" s="241"/>
      <c r="AC498" s="244"/>
      <c r="AD498" s="245"/>
      <c r="AE498" s="239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2"/>
      <c r="X499" s="241"/>
      <c r="Y499" s="242"/>
      <c r="Z499" s="242"/>
      <c r="AA499" s="243"/>
      <c r="AB499" s="241"/>
      <c r="AC499" s="244"/>
      <c r="AD499" s="245"/>
      <c r="AE499" s="239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2"/>
      <c r="X500" s="241"/>
      <c r="Y500" s="242"/>
      <c r="Z500" s="242"/>
      <c r="AA500" s="243"/>
      <c r="AB500" s="241"/>
      <c r="AC500" s="244"/>
      <c r="AD500" s="245"/>
      <c r="AE500" s="239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2"/>
      <c r="X501" s="241"/>
      <c r="Y501" s="242"/>
      <c r="Z501" s="242"/>
      <c r="AA501" s="243"/>
      <c r="AB501" s="241"/>
      <c r="AC501" s="244"/>
      <c r="AD501" s="245"/>
      <c r="AE501" s="239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2"/>
      <c r="X502" s="241"/>
      <c r="Y502" s="242"/>
      <c r="Z502" s="242"/>
      <c r="AA502" s="243"/>
      <c r="AB502" s="241"/>
      <c r="AC502" s="244"/>
      <c r="AD502" s="245"/>
      <c r="AE502" s="239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2"/>
      <c r="X503" s="241"/>
      <c r="Y503" s="242"/>
      <c r="Z503" s="242"/>
      <c r="AA503" s="243"/>
      <c r="AB503" s="241"/>
      <c r="AC503" s="244"/>
      <c r="AD503" s="245"/>
      <c r="AE503" s="239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2"/>
      <c r="X504" s="241"/>
      <c r="Y504" s="242"/>
      <c r="Z504" s="242"/>
      <c r="AA504" s="243"/>
      <c r="AB504" s="241"/>
      <c r="AC504" s="244"/>
      <c r="AD504" s="245"/>
      <c r="AE504" s="239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2"/>
      <c r="X505" s="241"/>
      <c r="Y505" s="242"/>
      <c r="Z505" s="242"/>
      <c r="AA505" s="243"/>
      <c r="AB505" s="241"/>
      <c r="AC505" s="244"/>
      <c r="AD505" s="245"/>
      <c r="AE505" s="239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2"/>
      <c r="X506" s="241"/>
      <c r="Y506" s="242"/>
      <c r="Z506" s="242"/>
      <c r="AA506" s="243"/>
      <c r="AB506" s="241"/>
      <c r="AC506" s="244"/>
      <c r="AD506" s="245"/>
      <c r="AE506" s="239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2"/>
      <c r="X507" s="241"/>
      <c r="Y507" s="242"/>
      <c r="Z507" s="242"/>
      <c r="AA507" s="243"/>
      <c r="AB507" s="241"/>
      <c r="AC507" s="244"/>
      <c r="AD507" s="245"/>
      <c r="AE507" s="239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4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1000"/>
  <sheetViews>
    <sheetView showGridLines="0" topLeftCell="H1" workbookViewId="0">
      <selection activeCell="Q4" sqref="Q4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24" t="s">
        <v>397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31"/>
      <c r="O2" s="113" t="s">
        <v>62</v>
      </c>
      <c r="P2" s="114" t="s">
        <v>63</v>
      </c>
      <c r="Q2" s="115">
        <v>0</v>
      </c>
      <c r="R2" s="114" t="s">
        <v>64</v>
      </c>
      <c r="S2" s="116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134">
        <f>'狀況1~3 資料與模擬結果'!B4</f>
        <v>1000000</v>
      </c>
      <c r="P3" s="135" t="s">
        <v>65</v>
      </c>
      <c r="Q3" s="354">
        <v>0.5</v>
      </c>
      <c r="R3" s="137" t="s">
        <v>66</v>
      </c>
      <c r="S3" s="334">
        <f>O3*Q4</f>
        <v>20000</v>
      </c>
      <c r="T3" s="139" t="s">
        <v>67</v>
      </c>
      <c r="U3" s="139" t="s">
        <v>68</v>
      </c>
      <c r="V3" s="140"/>
      <c r="W3" s="141"/>
      <c r="X3" s="142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>
      <c r="A4" s="143" t="s">
        <v>69</v>
      </c>
      <c r="B4" s="143" t="s">
        <v>70</v>
      </c>
      <c r="C4" s="143" t="s">
        <v>71</v>
      </c>
      <c r="D4" s="143" t="s">
        <v>72</v>
      </c>
      <c r="E4" s="143" t="s">
        <v>73</v>
      </c>
      <c r="F4" s="143" t="s">
        <v>74</v>
      </c>
      <c r="G4" s="143" t="s">
        <v>75</v>
      </c>
      <c r="H4" s="144" t="s">
        <v>69</v>
      </c>
      <c r="I4" s="144" t="s">
        <v>70</v>
      </c>
      <c r="J4" s="144" t="s">
        <v>71</v>
      </c>
      <c r="K4" s="144" t="s">
        <v>72</v>
      </c>
      <c r="L4" s="144" t="s">
        <v>73</v>
      </c>
      <c r="M4" s="144" t="s">
        <v>74</v>
      </c>
      <c r="N4" s="144" t="s">
        <v>75</v>
      </c>
      <c r="O4" s="4"/>
      <c r="P4" s="341" t="s">
        <v>425</v>
      </c>
      <c r="Q4" s="352">
        <f>'狀況1~3 資料與模擬結果'!B5</f>
        <v>0.02</v>
      </c>
      <c r="R4" s="145"/>
      <c r="S4" s="139" t="s">
        <v>76</v>
      </c>
      <c r="T4" s="146">
        <f>0</f>
        <v>0</v>
      </c>
      <c r="U4" s="147"/>
      <c r="V4" s="148" t="s">
        <v>77</v>
      </c>
      <c r="W4" s="149" t="s">
        <v>78</v>
      </c>
      <c r="X4" s="149" t="s">
        <v>79</v>
      </c>
      <c r="Y4" s="149" t="s">
        <v>80</v>
      </c>
      <c r="Z4" s="149" t="s">
        <v>81</v>
      </c>
      <c r="AA4" s="150" t="s">
        <v>82</v>
      </c>
      <c r="AB4" s="149" t="s">
        <v>83</v>
      </c>
      <c r="AC4" s="151" t="s">
        <v>84</v>
      </c>
      <c r="AD4" s="149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>
      <c r="A5" s="143"/>
      <c r="B5" s="143"/>
      <c r="C5" s="143"/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52"/>
      <c r="O5" s="153" t="s">
        <v>86</v>
      </c>
      <c r="P5" s="154" t="s">
        <v>87</v>
      </c>
      <c r="Q5" s="154" t="s">
        <v>88</v>
      </c>
      <c r="R5" s="155" t="s">
        <v>89</v>
      </c>
      <c r="S5" s="156">
        <v>0.05</v>
      </c>
      <c r="T5" s="157"/>
      <c r="U5" s="157"/>
      <c r="V5" s="158"/>
      <c r="W5" s="121"/>
      <c r="X5" s="149"/>
      <c r="Y5" s="121"/>
      <c r="Z5" s="121"/>
      <c r="AA5" s="122"/>
      <c r="AB5" s="149"/>
      <c r="AC5" s="151"/>
      <c r="AD5" s="149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3"/>
      <c r="B6" s="143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52"/>
      <c r="O6" s="159">
        <v>1</v>
      </c>
      <c r="P6" s="246" t="s">
        <v>398</v>
      </c>
      <c r="Q6" s="246" t="s">
        <v>399</v>
      </c>
      <c r="R6" s="247" t="s">
        <v>399</v>
      </c>
      <c r="S6" s="139" t="s">
        <v>93</v>
      </c>
      <c r="T6" s="162"/>
      <c r="U6" s="163"/>
      <c r="V6" s="158"/>
      <c r="W6" s="121"/>
      <c r="X6" s="149"/>
      <c r="Y6" s="121"/>
      <c r="Z6" s="121"/>
      <c r="AA6" s="122"/>
      <c r="AB6" s="149"/>
      <c r="AC6" s="151"/>
      <c r="AD6" s="149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3"/>
      <c r="B7" s="143"/>
      <c r="C7" s="143"/>
      <c r="D7" s="143"/>
      <c r="E7" s="143"/>
      <c r="F7" s="143"/>
      <c r="G7" s="143"/>
      <c r="H7" s="144"/>
      <c r="I7" s="144"/>
      <c r="J7" s="144"/>
      <c r="K7" s="144"/>
      <c r="L7" s="144"/>
      <c r="M7" s="144"/>
      <c r="N7" s="152"/>
      <c r="O7" s="164"/>
      <c r="P7" s="165"/>
      <c r="Q7" s="165"/>
      <c r="R7" s="166"/>
      <c r="S7" s="351">
        <f>'狀況1~3 資料與模擬結果'!B6</f>
        <v>0.02</v>
      </c>
      <c r="T7" s="162" t="s">
        <v>94</v>
      </c>
      <c r="U7" s="163"/>
      <c r="V7" s="158"/>
      <c r="W7" s="121"/>
      <c r="X7" s="149"/>
      <c r="Y7" s="121"/>
      <c r="Z7" s="121"/>
      <c r="AA7" s="122"/>
      <c r="AB7" s="149"/>
      <c r="AC7" s="151"/>
      <c r="AD7" s="149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7"/>
      <c r="B8" s="167"/>
      <c r="C8" s="167"/>
      <c r="D8" s="167"/>
      <c r="E8" s="167"/>
      <c r="F8" s="167"/>
      <c r="G8" s="167"/>
      <c r="H8" s="168"/>
      <c r="I8" s="168"/>
      <c r="J8" s="168"/>
      <c r="K8" s="168"/>
      <c r="L8" s="168"/>
      <c r="M8" s="168"/>
      <c r="N8" s="169"/>
      <c r="O8" s="170">
        <f>O3+S2</f>
        <v>1000000</v>
      </c>
      <c r="P8" s="171">
        <f>(O8+T20*(2*T8))*P6</f>
        <v>500000</v>
      </c>
      <c r="Q8" s="171">
        <f>(O8+T4*(2*T8))*Q6</f>
        <v>250000</v>
      </c>
      <c r="R8" s="172">
        <f>(O8+T4*(2*T8))*R6-T4*(2*T8)</f>
        <v>250000</v>
      </c>
      <c r="S8" s="173">
        <f>O8*S7</f>
        <v>20000</v>
      </c>
      <c r="T8" s="174">
        <v>0</v>
      </c>
      <c r="U8" s="175"/>
      <c r="V8" s="176"/>
      <c r="W8" s="177"/>
      <c r="X8" s="178"/>
      <c r="Y8" s="177"/>
      <c r="Z8" s="177"/>
      <c r="AA8" s="179"/>
      <c r="AB8" s="178"/>
      <c r="AC8" s="180"/>
      <c r="AD8" s="178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4"/>
      <c r="P9" s="185"/>
      <c r="Q9" s="185"/>
      <c r="R9" s="186"/>
      <c r="S9" s="187"/>
      <c r="T9" s="187"/>
      <c r="U9" s="187"/>
      <c r="V9" s="188"/>
      <c r="W9" s="189"/>
      <c r="X9" s="190"/>
      <c r="Y9" s="189"/>
      <c r="Z9" s="189"/>
      <c r="AA9" s="191"/>
      <c r="AB9" s="190"/>
      <c r="AC9" s="192"/>
      <c r="AD9" s="190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197"/>
      <c r="T10" s="118"/>
      <c r="U10" s="198"/>
      <c r="V10" s="199"/>
      <c r="W10" s="196"/>
      <c r="X10" s="200"/>
      <c r="Y10" s="196"/>
      <c r="Z10" s="196"/>
      <c r="AA10" s="201"/>
      <c r="AB10" s="200"/>
      <c r="AC10" s="202"/>
      <c r="AD10" s="200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6"/>
      <c r="U11" s="196"/>
      <c r="V11" s="199"/>
      <c r="W11" s="196"/>
      <c r="X11" s="200"/>
      <c r="Y11" s="196"/>
      <c r="Z11" s="196"/>
      <c r="AA11" s="201"/>
      <c r="AB11" s="200"/>
      <c r="AC11" s="202"/>
      <c r="AD11" s="200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6"/>
      <c r="U12" s="196"/>
      <c r="V12" s="199"/>
      <c r="W12" s="196"/>
      <c r="X12" s="200"/>
      <c r="Y12" s="196"/>
      <c r="Z12" s="196"/>
      <c r="AA12" s="201"/>
      <c r="AB12" s="200"/>
      <c r="AC12" s="202"/>
      <c r="AD12" s="200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6"/>
      <c r="U13" s="196"/>
      <c r="V13" s="199"/>
      <c r="W13" s="196"/>
      <c r="X13" s="200"/>
      <c r="Y13" s="196"/>
      <c r="Z13" s="196"/>
      <c r="AA13" s="201"/>
      <c r="AB13" s="200"/>
      <c r="AC13" s="202"/>
      <c r="AD13" s="200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6"/>
      <c r="U14" s="196"/>
      <c r="V14" s="199"/>
      <c r="W14" s="196"/>
      <c r="X14" s="200"/>
      <c r="Y14" s="196"/>
      <c r="Z14" s="196"/>
      <c r="AA14" s="201"/>
      <c r="AB14" s="200"/>
      <c r="AC14" s="202"/>
      <c r="AD14" s="200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6"/>
      <c r="U15" s="196"/>
      <c r="V15" s="199"/>
      <c r="W15" s="196"/>
      <c r="X15" s="200"/>
      <c r="Y15" s="196"/>
      <c r="Z15" s="196"/>
      <c r="AA15" s="201"/>
      <c r="AB15" s="200"/>
      <c r="AC15" s="202"/>
      <c r="AD15" s="200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6"/>
      <c r="U16" s="196"/>
      <c r="V16" s="195"/>
      <c r="W16" s="196"/>
      <c r="X16" s="200"/>
      <c r="Y16" s="196"/>
      <c r="Z16" s="196"/>
      <c r="AA16" s="201"/>
      <c r="AB16" s="200"/>
      <c r="AC16" s="202"/>
      <c r="AD16" s="200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204">
        <f t="shared" ref="P17:U17" si="9">MAX(P20:P307)</f>
        <v>2020544.5247524732</v>
      </c>
      <c r="Q17" s="205">
        <f t="shared" si="9"/>
        <v>859622.81145747064</v>
      </c>
      <c r="R17" s="205">
        <f t="shared" si="9"/>
        <v>1176404.1070255665</v>
      </c>
      <c r="S17" s="205">
        <f t="shared" si="9"/>
        <v>-1666.6666666666667</v>
      </c>
      <c r="T17" s="205">
        <f t="shared" si="9"/>
        <v>0</v>
      </c>
      <c r="U17" s="206">
        <f t="shared" si="9"/>
        <v>1.0012035056201143</v>
      </c>
      <c r="V17" s="207"/>
      <c r="W17" s="205">
        <f>MIN(W20:W307)</f>
        <v>-924739.96975991584</v>
      </c>
      <c r="X17" s="208">
        <f t="shared" ref="X17:AD17" si="10">MAX(X20:X307)</f>
        <v>450</v>
      </c>
      <c r="Y17" s="205">
        <f t="shared" si="10"/>
        <v>2543729.1100712749</v>
      </c>
      <c r="Z17" s="205">
        <f t="shared" si="10"/>
        <v>1618989.140311359</v>
      </c>
      <c r="AA17" s="209">
        <f t="shared" si="10"/>
        <v>3717555.2955314838</v>
      </c>
      <c r="AB17" s="208">
        <f t="shared" si="10"/>
        <v>3.7175552955314837</v>
      </c>
      <c r="AC17" s="210">
        <f t="shared" si="10"/>
        <v>2833899.9220626093</v>
      </c>
      <c r="AD17" s="208">
        <f t="shared" si="10"/>
        <v>2.8338999220626095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f t="shared" ref="P18:U18" si="12">P307</f>
        <v>2020544.5247524732</v>
      </c>
      <c r="Q18" s="196">
        <f t="shared" si="12"/>
        <v>520606.66375344421</v>
      </c>
      <c r="R18" s="196">
        <f t="shared" si="12"/>
        <v>1176404.1070255665</v>
      </c>
      <c r="S18" s="196">
        <f t="shared" si="12"/>
        <v>-924739.96975991584</v>
      </c>
      <c r="T18" s="196">
        <f t="shared" si="12"/>
        <v>0</v>
      </c>
      <c r="U18" s="212">
        <f t="shared" si="12"/>
        <v>0.82359443474576066</v>
      </c>
      <c r="V18" s="199"/>
      <c r="W18" s="196">
        <f t="shared" ref="W18:AD18" si="13">W307</f>
        <v>-924739.96975991584</v>
      </c>
      <c r="X18" s="213">
        <f t="shared" si="13"/>
        <v>3.4571325305729381</v>
      </c>
      <c r="Y18" s="196">
        <f t="shared" si="13"/>
        <v>2543729.1100712749</v>
      </c>
      <c r="Z18" s="196">
        <f t="shared" si="13"/>
        <v>1618989.140311359</v>
      </c>
      <c r="AA18" s="196">
        <f t="shared" si="13"/>
        <v>3717555.2955314838</v>
      </c>
      <c r="AB18" s="213">
        <f t="shared" si="13"/>
        <v>3.7175552955314837</v>
      </c>
      <c r="AC18" s="196">
        <f t="shared" si="13"/>
        <v>2792815.3257715679</v>
      </c>
      <c r="AD18" s="213">
        <f t="shared" si="13"/>
        <v>2.792815325771568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4">(I20/B20*B19)/B20*B19</f>
        <v>12.057432324239059</v>
      </c>
      <c r="J19" s="195">
        <f t="shared" si="14"/>
        <v>17.368094025312296</v>
      </c>
      <c r="K19" s="195">
        <f t="shared" si="14"/>
        <v>11.745641894736886</v>
      </c>
      <c r="L19" s="195">
        <f t="shared" si="14"/>
        <v>17.01115804626221</v>
      </c>
      <c r="M19" s="195">
        <f t="shared" si="14"/>
        <v>14.462279006702733</v>
      </c>
      <c r="N19" s="195">
        <f t="shared" si="14"/>
        <v>7330329.191425032</v>
      </c>
      <c r="O19" s="211" t="s">
        <v>108</v>
      </c>
      <c r="P19" s="196">
        <f t="shared" ref="P19:U19" si="15">MIN(P20:P307)</f>
        <v>97821.782178217822</v>
      </c>
      <c r="Q19" s="196">
        <f t="shared" si="15"/>
        <v>17507.415711557187</v>
      </c>
      <c r="R19" s="196">
        <f t="shared" si="15"/>
        <v>206800.70811633416</v>
      </c>
      <c r="S19" s="196">
        <f t="shared" si="15"/>
        <v>-924739.96975991584</v>
      </c>
      <c r="T19" s="196">
        <f t="shared" si="15"/>
        <v>0</v>
      </c>
      <c r="U19" s="214">
        <f t="shared" si="15"/>
        <v>0.37076026393133732</v>
      </c>
      <c r="V19" s="199"/>
      <c r="W19" s="196">
        <f>(S20+T20)</f>
        <v>-1666.6666666666667</v>
      </c>
      <c r="X19" s="199">
        <f t="shared" ref="X19:AD19" si="16">MIN(X20:X307)</f>
        <v>1.7452412650053761</v>
      </c>
      <c r="Y19" s="196">
        <f t="shared" si="16"/>
        <v>279754.16239603225</v>
      </c>
      <c r="Z19" s="196">
        <f t="shared" si="16"/>
        <v>121921.18099368908</v>
      </c>
      <c r="AA19" s="215">
        <f t="shared" si="16"/>
        <v>340718.28740484675</v>
      </c>
      <c r="AB19" s="199">
        <f t="shared" si="16"/>
        <v>0.34071828740484678</v>
      </c>
      <c r="AC19" s="216">
        <f t="shared" si="16"/>
        <v>206460.80597714815</v>
      </c>
      <c r="AD19" s="199">
        <f t="shared" si="16"/>
        <v>0.20646080597714814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7">(I21/B21*B20)/B21*B20</f>
        <v>17.3021526277189</v>
      </c>
      <c r="J20" s="195">
        <f t="shared" si="17"/>
        <v>21.822742435568706</v>
      </c>
      <c r="K20" s="195">
        <f t="shared" si="17"/>
        <v>15.319570477774484</v>
      </c>
      <c r="L20" s="195">
        <f t="shared" si="17"/>
        <v>17.898900362680251</v>
      </c>
      <c r="M20" s="195">
        <f t="shared" si="17"/>
        <v>15.217004194305867</v>
      </c>
      <c r="N20" s="195">
        <f t="shared" si="17"/>
        <v>11522073.231914233</v>
      </c>
      <c r="O20" s="195"/>
      <c r="P20" s="196">
        <f t="shared" ref="P20:R20" si="18">P8</f>
        <v>500000</v>
      </c>
      <c r="Q20" s="196">
        <f t="shared" si="18"/>
        <v>250000</v>
      </c>
      <c r="R20" s="196">
        <f t="shared" si="18"/>
        <v>250000</v>
      </c>
      <c r="S20" s="196">
        <f>-$S$8/12</f>
        <v>-1666.6666666666667</v>
      </c>
      <c r="T20" s="196">
        <f>T4</f>
        <v>0</v>
      </c>
      <c r="U20" s="214">
        <f t="shared" ref="U20:U274" si="19">(Q20*2+P20)/(P20+Q20+R20)</f>
        <v>1</v>
      </c>
      <c r="V20" s="199"/>
      <c r="W20" s="196">
        <f t="shared" ref="W20:W274" si="20">S20+T20</f>
        <v>-1666.6666666666667</v>
      </c>
      <c r="X20" s="199">
        <f t="shared" ref="X20:X274" si="21">IF(S20+T20=0,"NA",((P20+R20)/-(S20+T20)))</f>
        <v>450</v>
      </c>
      <c r="Y20" s="196">
        <f t="shared" ref="Y20:Y274" si="22">P20*0.7+R20*0.96</f>
        <v>590000</v>
      </c>
      <c r="Z20" s="196">
        <f t="shared" ref="Z20:Z274" si="23">Y20+S20+T20</f>
        <v>588333.33333333337</v>
      </c>
      <c r="AA20" s="201">
        <f t="shared" ref="AA20:AA274" si="24">P20+Q20+R20</f>
        <v>1000000</v>
      </c>
      <c r="AB20" s="200">
        <f t="shared" ref="AB20:AB274" si="25">AA20/($O$8)</f>
        <v>1</v>
      </c>
      <c r="AC20" s="217">
        <f t="shared" ref="AC20:AC274" si="26">SUM(P20:T20)</f>
        <v>998333.33333333337</v>
      </c>
      <c r="AD20" s="199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8">(I22/B22*B21)/B22*B21</f>
        <v>17.46891940022627</v>
      </c>
      <c r="J21" s="195">
        <f t="shared" si="28"/>
        <v>17.89714458006657</v>
      </c>
      <c r="K21" s="195">
        <f t="shared" si="28"/>
        <v>9.1367774518949076</v>
      </c>
      <c r="L21" s="195">
        <f t="shared" si="28"/>
        <v>13.401596854714008</v>
      </c>
      <c r="M21" s="195">
        <f t="shared" si="28"/>
        <v>11.393555067818641</v>
      </c>
      <c r="N21" s="195">
        <f t="shared" si="28"/>
        <v>10198060.948237082</v>
      </c>
      <c r="O21" s="195"/>
      <c r="P21" s="196">
        <f t="shared" ref="P21:P275" si="29">P20*D21/D20</f>
        <v>386138.61386138614</v>
      </c>
      <c r="Q21" s="196">
        <f t="shared" ref="Q21:Q29" si="30">Q20*K21/K20</f>
        <v>149103.02911479265</v>
      </c>
      <c r="R21" s="196">
        <f t="shared" ref="R21:R29" si="31">R20*(1+$S$5/2/12)</f>
        <v>250520.83333333337</v>
      </c>
      <c r="S21" s="196">
        <f t="shared" ref="S21:S275" si="32">S20*(1+$S$5/12)+$S$20</f>
        <v>-3340.2777777777778</v>
      </c>
      <c r="T21" s="196">
        <f t="shared" ref="T21:T275" si="33">T20*(1+$S$5/12)</f>
        <v>0</v>
      </c>
      <c r="U21" s="214">
        <f t="shared" si="19"/>
        <v>0.87093071090023355</v>
      </c>
      <c r="V21" s="199"/>
      <c r="W21" s="196">
        <f t="shared" si="20"/>
        <v>-3340.2777777777778</v>
      </c>
      <c r="X21" s="199">
        <f t="shared" si="21"/>
        <v>190.60074926411559</v>
      </c>
      <c r="Y21" s="196">
        <f t="shared" si="22"/>
        <v>510797.02970297029</v>
      </c>
      <c r="Z21" s="196">
        <f t="shared" si="23"/>
        <v>507456.75192519254</v>
      </c>
      <c r="AA21" s="201">
        <f t="shared" si="24"/>
        <v>785762.47630951216</v>
      </c>
      <c r="AB21" s="200">
        <f t="shared" si="25"/>
        <v>0.78576247630951213</v>
      </c>
      <c r="AC21" s="217">
        <f t="shared" si="26"/>
        <v>782422.19853173441</v>
      </c>
      <c r="AD21" s="199">
        <f t="shared" si="27"/>
        <v>0.78242219853173445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34">(I23/B23*B22)/B23*B22</f>
        <v>13.790598110244227</v>
      </c>
      <c r="J22" s="195">
        <f t="shared" si="34"/>
        <v>14.104531468297994</v>
      </c>
      <c r="K22" s="195">
        <f t="shared" si="34"/>
        <v>7.8393407868971332</v>
      </c>
      <c r="L22" s="195">
        <f t="shared" si="34"/>
        <v>10.314814657855177</v>
      </c>
      <c r="M22" s="195">
        <f t="shared" si="34"/>
        <v>8.7692844702460988</v>
      </c>
      <c r="N22" s="195">
        <f t="shared" si="34"/>
        <v>7028135.3871746529</v>
      </c>
      <c r="O22" s="195"/>
      <c r="P22" s="196">
        <f t="shared" si="29"/>
        <v>357673.26732673269</v>
      </c>
      <c r="Q22" s="196">
        <f t="shared" si="30"/>
        <v>127930.16616018035</v>
      </c>
      <c r="R22" s="196">
        <f t="shared" si="31"/>
        <v>251042.75173611118</v>
      </c>
      <c r="S22" s="196">
        <f t="shared" si="32"/>
        <v>-5020.8622685185182</v>
      </c>
      <c r="T22" s="196">
        <f t="shared" si="33"/>
        <v>0</v>
      </c>
      <c r="U22" s="214">
        <f t="shared" si="19"/>
        <v>0.83287419653349892</v>
      </c>
      <c r="V22" s="199"/>
      <c r="W22" s="196">
        <f t="shared" si="20"/>
        <v>-5020.8622685185182</v>
      </c>
      <c r="X22" s="199">
        <f t="shared" si="21"/>
        <v>121.23734659673403</v>
      </c>
      <c r="Y22" s="196">
        <f t="shared" si="22"/>
        <v>491372.32879537961</v>
      </c>
      <c r="Z22" s="196">
        <f t="shared" si="23"/>
        <v>486351.46652686107</v>
      </c>
      <c r="AA22" s="201">
        <f t="shared" si="24"/>
        <v>736646.18522302422</v>
      </c>
      <c r="AB22" s="200">
        <f t="shared" si="25"/>
        <v>0.73664618522302427</v>
      </c>
      <c r="AC22" s="217">
        <f t="shared" si="26"/>
        <v>731625.32295450568</v>
      </c>
      <c r="AD22" s="199">
        <f t="shared" si="27"/>
        <v>0.73162532295450566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35">(I24/B24*B23)/B24*B23</f>
        <v>10.915843067932116</v>
      </c>
      <c r="J23" s="195">
        <f t="shared" si="35"/>
        <v>14.944757928183812</v>
      </c>
      <c r="K23" s="195">
        <f t="shared" si="35"/>
        <v>10.221431875733023</v>
      </c>
      <c r="L23" s="195">
        <f t="shared" si="35"/>
        <v>13.032884069575877</v>
      </c>
      <c r="M23" s="195">
        <f t="shared" si="35"/>
        <v>11.080093520899684</v>
      </c>
      <c r="N23" s="195">
        <f t="shared" si="35"/>
        <v>4884649.6212254753</v>
      </c>
      <c r="O23" s="195"/>
      <c r="P23" s="196">
        <f t="shared" si="29"/>
        <v>408415.84158415842</v>
      </c>
      <c r="Q23" s="196">
        <f t="shared" si="30"/>
        <v>166803.49965689637</v>
      </c>
      <c r="R23" s="196">
        <f t="shared" si="31"/>
        <v>251565.75746889476</v>
      </c>
      <c r="S23" s="196">
        <f t="shared" si="32"/>
        <v>-6708.4491946373455</v>
      </c>
      <c r="T23" s="196">
        <f t="shared" si="33"/>
        <v>0</v>
      </c>
      <c r="U23" s="214">
        <f t="shared" si="19"/>
        <v>0.89747969823808538</v>
      </c>
      <c r="V23" s="199"/>
      <c r="W23" s="196">
        <f t="shared" si="20"/>
        <v>-6708.4491946373455</v>
      </c>
      <c r="X23" s="199">
        <f t="shared" si="21"/>
        <v>98.38065101255215</v>
      </c>
      <c r="Y23" s="196">
        <f t="shared" si="22"/>
        <v>527394.21627904987</v>
      </c>
      <c r="Z23" s="196">
        <f t="shared" si="23"/>
        <v>520685.76708441251</v>
      </c>
      <c r="AA23" s="201">
        <f t="shared" si="24"/>
        <v>826785.09870994953</v>
      </c>
      <c r="AB23" s="200">
        <f t="shared" si="25"/>
        <v>0.82678509870994954</v>
      </c>
      <c r="AC23" s="217">
        <f t="shared" si="26"/>
        <v>820076.64951531217</v>
      </c>
      <c r="AD23" s="199">
        <f t="shared" si="27"/>
        <v>0.82007664951531212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36">(I25/B25*B24)/B25*B24</f>
        <v>13.150091017516797</v>
      </c>
      <c r="J24" s="195">
        <f t="shared" si="36"/>
        <v>15.655525043356549</v>
      </c>
      <c r="K24" s="195">
        <f t="shared" si="36"/>
        <v>11.034572182503613</v>
      </c>
      <c r="L24" s="195">
        <f t="shared" si="36"/>
        <v>11.940909705796921</v>
      </c>
      <c r="M24" s="195">
        <f t="shared" si="36"/>
        <v>10.15173862667644</v>
      </c>
      <c r="N24" s="195">
        <f t="shared" si="36"/>
        <v>3229295.9645266179</v>
      </c>
      <c r="O24" s="195"/>
      <c r="P24" s="196">
        <f t="shared" si="29"/>
        <v>424350.24752475251</v>
      </c>
      <c r="Q24" s="196">
        <f t="shared" si="30"/>
        <v>180073.1325743187</v>
      </c>
      <c r="R24" s="196">
        <f t="shared" si="31"/>
        <v>252089.85279695498</v>
      </c>
      <c r="S24" s="196">
        <f t="shared" si="32"/>
        <v>-8403.0677329483333</v>
      </c>
      <c r="T24" s="196">
        <f t="shared" si="33"/>
        <v>0</v>
      </c>
      <c r="U24" s="214">
        <f t="shared" si="19"/>
        <v>0.91591873019972525</v>
      </c>
      <c r="V24" s="199"/>
      <c r="W24" s="196">
        <f t="shared" si="20"/>
        <v>-8403.0677329483333</v>
      </c>
      <c r="X24" s="199">
        <f t="shared" si="21"/>
        <v>80.499184562013411</v>
      </c>
      <c r="Y24" s="196">
        <f t="shared" si="22"/>
        <v>539051.43195240351</v>
      </c>
      <c r="Z24" s="196">
        <f t="shared" si="23"/>
        <v>530648.36421945516</v>
      </c>
      <c r="AA24" s="201">
        <f t="shared" si="24"/>
        <v>856513.23289602622</v>
      </c>
      <c r="AB24" s="200">
        <f t="shared" si="25"/>
        <v>0.85651323289602621</v>
      </c>
      <c r="AC24" s="217">
        <f t="shared" si="26"/>
        <v>848110.16516307788</v>
      </c>
      <c r="AD24" s="199">
        <f t="shared" si="27"/>
        <v>0.84811016516307791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37">(I26/B26*B25)/B26*B25</f>
        <v>12.133304810309955</v>
      </c>
      <c r="J25" s="195">
        <f t="shared" si="37"/>
        <v>15.6363569704142</v>
      </c>
      <c r="K25" s="195">
        <f t="shared" si="37"/>
        <v>10.42375451345235</v>
      </c>
      <c r="L25" s="195">
        <f t="shared" si="37"/>
        <v>15.416977171322017</v>
      </c>
      <c r="M25" s="195">
        <f t="shared" si="37"/>
        <v>13.106960817336386</v>
      </c>
      <c r="N25" s="195">
        <f t="shared" si="37"/>
        <v>3171264.6152139381</v>
      </c>
      <c r="O25" s="195"/>
      <c r="P25" s="196">
        <f t="shared" si="29"/>
        <v>412438.11881188123</v>
      </c>
      <c r="Q25" s="196">
        <f t="shared" si="30"/>
        <v>170105.20184908342</v>
      </c>
      <c r="R25" s="196">
        <f t="shared" si="31"/>
        <v>252615.03999028198</v>
      </c>
      <c r="S25" s="196">
        <f t="shared" si="32"/>
        <v>-10104.747181835617</v>
      </c>
      <c r="T25" s="196">
        <f t="shared" si="33"/>
        <v>0</v>
      </c>
      <c r="U25" s="214">
        <f t="shared" si="19"/>
        <v>0.90120455948395428</v>
      </c>
      <c r="V25" s="199"/>
      <c r="W25" s="196">
        <f t="shared" si="20"/>
        <v>-10104.747181835617</v>
      </c>
      <c r="X25" s="199">
        <f t="shared" si="21"/>
        <v>65.815912742247392</v>
      </c>
      <c r="Y25" s="196">
        <f t="shared" si="22"/>
        <v>531217.12155898754</v>
      </c>
      <c r="Z25" s="196">
        <f t="shared" si="23"/>
        <v>521112.37437715189</v>
      </c>
      <c r="AA25" s="201">
        <f t="shared" si="24"/>
        <v>835158.3606512465</v>
      </c>
      <c r="AB25" s="200">
        <f t="shared" si="25"/>
        <v>0.83515836065124649</v>
      </c>
      <c r="AC25" s="217">
        <f t="shared" si="26"/>
        <v>825053.61346941092</v>
      </c>
      <c r="AD25" s="199">
        <f t="shared" si="27"/>
        <v>0.82505361346941097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38">(I27/B27*B26)/B27*B26</f>
        <v>15.958056061635814</v>
      </c>
      <c r="J26" s="195">
        <f t="shared" si="38"/>
        <v>16.104492754312346</v>
      </c>
      <c r="K26" s="195">
        <f t="shared" si="38"/>
        <v>11.36690804296393</v>
      </c>
      <c r="L26" s="195">
        <f t="shared" si="38"/>
        <v>11.758037354344044</v>
      </c>
      <c r="M26" s="195">
        <f t="shared" si="38"/>
        <v>9.9962717382236352</v>
      </c>
      <c r="N26" s="195">
        <f t="shared" si="38"/>
        <v>5779289.363140204</v>
      </c>
      <c r="O26" s="195"/>
      <c r="P26" s="196">
        <f t="shared" si="29"/>
        <v>430693.06930693076</v>
      </c>
      <c r="Q26" s="196">
        <f t="shared" si="30"/>
        <v>185496.5199490246</v>
      </c>
      <c r="R26" s="196">
        <f t="shared" si="31"/>
        <v>253141.3213235951</v>
      </c>
      <c r="S26" s="196">
        <f t="shared" si="32"/>
        <v>-11813.516961759931</v>
      </c>
      <c r="T26" s="196">
        <f t="shared" si="33"/>
        <v>0</v>
      </c>
      <c r="U26" s="214">
        <f t="shared" si="19"/>
        <v>0.922187511623768</v>
      </c>
      <c r="V26" s="199"/>
      <c r="W26" s="196">
        <f t="shared" si="20"/>
        <v>-11813.516961759931</v>
      </c>
      <c r="X26" s="199">
        <f t="shared" si="21"/>
        <v>57.885758563184972</v>
      </c>
      <c r="Y26" s="196">
        <f t="shared" si="22"/>
        <v>544500.81698550284</v>
      </c>
      <c r="Z26" s="196">
        <f t="shared" si="23"/>
        <v>532687.30002374295</v>
      </c>
      <c r="AA26" s="201">
        <f t="shared" si="24"/>
        <v>869330.91057955043</v>
      </c>
      <c r="AB26" s="200">
        <f t="shared" si="25"/>
        <v>0.86933091057955048</v>
      </c>
      <c r="AC26" s="217">
        <f t="shared" si="26"/>
        <v>857517.39361779054</v>
      </c>
      <c r="AD26" s="199">
        <f t="shared" si="27"/>
        <v>0.85751739361779056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39">(I28/B28*B27)/B28*B27</f>
        <v>12.251801677870445</v>
      </c>
      <c r="J27" s="220">
        <f t="shared" si="39"/>
        <v>12.241359553665349</v>
      </c>
      <c r="K27" s="220">
        <f t="shared" si="39"/>
        <v>8.1405632868713855</v>
      </c>
      <c r="L27" s="220">
        <f t="shared" si="39"/>
        <v>9.9649574314666047</v>
      </c>
      <c r="M27" s="220">
        <f t="shared" si="39"/>
        <v>8.4718514419458355</v>
      </c>
      <c r="N27" s="220">
        <f t="shared" si="39"/>
        <v>18144996.371034577</v>
      </c>
      <c r="O27" s="220"/>
      <c r="P27" s="196">
        <f t="shared" si="29"/>
        <v>364480.19801980205</v>
      </c>
      <c r="Q27" s="196">
        <f t="shared" si="30"/>
        <v>132845.81474855405</v>
      </c>
      <c r="R27" s="196">
        <f t="shared" si="31"/>
        <v>253668.69907635261</v>
      </c>
      <c r="S27" s="196">
        <f t="shared" si="32"/>
        <v>-13529.406615767264</v>
      </c>
      <c r="T27" s="196">
        <f t="shared" si="33"/>
        <v>0</v>
      </c>
      <c r="U27" s="214">
        <f t="shared" si="19"/>
        <v>0.83911619826055117</v>
      </c>
      <c r="V27" s="199"/>
      <c r="W27" s="196">
        <f t="shared" si="20"/>
        <v>-13529.406615767264</v>
      </c>
      <c r="X27" s="199">
        <f t="shared" si="21"/>
        <v>45.689283695247923</v>
      </c>
      <c r="Y27" s="196">
        <f t="shared" si="22"/>
        <v>498658.08972715994</v>
      </c>
      <c r="Z27" s="196">
        <f t="shared" si="23"/>
        <v>485128.68311139266</v>
      </c>
      <c r="AA27" s="201">
        <f t="shared" si="24"/>
        <v>750994.71184470877</v>
      </c>
      <c r="AB27" s="200">
        <f t="shared" si="25"/>
        <v>0.75099471184470878</v>
      </c>
      <c r="AC27" s="217">
        <f t="shared" si="26"/>
        <v>737465.30522894149</v>
      </c>
      <c r="AD27" s="199">
        <f t="shared" si="27"/>
        <v>0.73746530522894149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40">(I29/B29*B28)/B29*B28</f>
        <v>9.702235837634392</v>
      </c>
      <c r="J28" s="220">
        <f t="shared" si="40"/>
        <v>10.636172875595822</v>
      </c>
      <c r="K28" s="220">
        <f t="shared" si="40"/>
        <v>5.4968589198386466</v>
      </c>
      <c r="L28" s="220">
        <f t="shared" si="40"/>
        <v>5.9219366943339491</v>
      </c>
      <c r="M28" s="220">
        <f t="shared" si="40"/>
        <v>5.0346227332749107</v>
      </c>
      <c r="N28" s="220">
        <f t="shared" si="40"/>
        <v>19421181.79326776</v>
      </c>
      <c r="O28" s="220"/>
      <c r="P28" s="196">
        <f t="shared" si="29"/>
        <v>299504.95049504953</v>
      </c>
      <c r="Q28" s="196">
        <f t="shared" si="30"/>
        <v>89703.215371042039</v>
      </c>
      <c r="R28" s="196">
        <f t="shared" si="31"/>
        <v>254197.1755327617</v>
      </c>
      <c r="S28" s="196">
        <f t="shared" si="32"/>
        <v>-15252.445809999626</v>
      </c>
      <c r="T28" s="196">
        <f t="shared" si="33"/>
        <v>0</v>
      </c>
      <c r="U28" s="214">
        <f t="shared" si="19"/>
        <v>0.7443385225803586</v>
      </c>
      <c r="V28" s="199"/>
      <c r="W28" s="196">
        <f t="shared" si="20"/>
        <v>-15252.445809999626</v>
      </c>
      <c r="X28" s="199">
        <f t="shared" si="21"/>
        <v>36.30251390008543</v>
      </c>
      <c r="Y28" s="196">
        <f t="shared" si="22"/>
        <v>453682.75385798584</v>
      </c>
      <c r="Z28" s="196">
        <f t="shared" si="23"/>
        <v>438430.30804798624</v>
      </c>
      <c r="AA28" s="201">
        <f t="shared" si="24"/>
        <v>643405.34139885323</v>
      </c>
      <c r="AB28" s="200">
        <f t="shared" si="25"/>
        <v>0.64340534139885319</v>
      </c>
      <c r="AC28" s="217">
        <f t="shared" si="26"/>
        <v>628152.89558885363</v>
      </c>
      <c r="AD28" s="199">
        <f t="shared" si="27"/>
        <v>0.62815289558885368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21" t="s">
        <v>118</v>
      </c>
      <c r="B29" s="222">
        <v>64.0625</v>
      </c>
      <c r="C29" s="223">
        <v>74.78125</v>
      </c>
      <c r="D29" s="223">
        <v>54.25</v>
      </c>
      <c r="E29" s="223">
        <v>58.375</v>
      </c>
      <c r="F29" s="223">
        <v>49.849513999999999</v>
      </c>
      <c r="G29" s="223">
        <v>1087788500</v>
      </c>
      <c r="H29" s="223"/>
      <c r="I29" s="223">
        <f t="shared" ref="I29:N29" si="41">(I30/B30*B29)/B30*B29</f>
        <v>6.1732420033094408</v>
      </c>
      <c r="J29" s="223">
        <f t="shared" si="41"/>
        <v>8.4046701479816388</v>
      </c>
      <c r="K29" s="223">
        <f t="shared" si="41"/>
        <v>4.4198072139246296</v>
      </c>
      <c r="L29" s="223">
        <f t="shared" si="41"/>
        <v>5.0868847620939075</v>
      </c>
      <c r="M29" s="223">
        <f t="shared" si="41"/>
        <v>4.3246881887926092</v>
      </c>
      <c r="N29" s="223">
        <f t="shared" si="41"/>
        <v>26219249.433839429</v>
      </c>
      <c r="O29" s="223"/>
      <c r="P29" s="196">
        <f t="shared" si="29"/>
        <v>268564.35643564357</v>
      </c>
      <c r="Q29" s="196">
        <f t="shared" si="30"/>
        <v>72126.813547691389</v>
      </c>
      <c r="R29" s="196">
        <f t="shared" si="31"/>
        <v>254726.7529817883</v>
      </c>
      <c r="S29" s="196">
        <f t="shared" si="32"/>
        <v>-16982.664334207959</v>
      </c>
      <c r="T29" s="196">
        <f t="shared" si="33"/>
        <v>0</v>
      </c>
      <c r="U29" s="214">
        <f t="shared" si="19"/>
        <v>0.69332475158831797</v>
      </c>
      <c r="V29" s="199">
        <f>(E29-B20)/B20</f>
        <v>-0.45571095571095571</v>
      </c>
      <c r="W29" s="196">
        <f t="shared" si="20"/>
        <v>-16982.664334207959</v>
      </c>
      <c r="X29" s="199">
        <f t="shared" si="21"/>
        <v>30.813251626446707</v>
      </c>
      <c r="Y29" s="196">
        <f t="shared" si="22"/>
        <v>432532.73236746725</v>
      </c>
      <c r="Z29" s="196">
        <f t="shared" si="23"/>
        <v>415550.0680332593</v>
      </c>
      <c r="AA29" s="201">
        <f t="shared" si="24"/>
        <v>595417.92296512332</v>
      </c>
      <c r="AB29" s="200">
        <f t="shared" si="25"/>
        <v>0.5954179229651233</v>
      </c>
      <c r="AC29" s="217">
        <f t="shared" si="26"/>
        <v>578435.25863091531</v>
      </c>
      <c r="AD29" s="199">
        <f t="shared" si="27"/>
        <v>0.57843525863091527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42">(I31/B31*B30)/B31*B30</f>
        <v>5.1587532263210818</v>
      </c>
      <c r="J30" s="220">
        <f t="shared" si="42"/>
        <v>7.1813405432486812</v>
      </c>
      <c r="K30" s="220">
        <f t="shared" si="42"/>
        <v>4.0852304288910037</v>
      </c>
      <c r="L30" s="220">
        <f t="shared" si="42"/>
        <v>6.1719173049681055</v>
      </c>
      <c r="M30" s="220">
        <f t="shared" si="42"/>
        <v>5.2471432701196896</v>
      </c>
      <c r="N30" s="220">
        <f t="shared" si="42"/>
        <v>31791045.076041669</v>
      </c>
      <c r="O30" s="220"/>
      <c r="P30" s="196">
        <f t="shared" si="29"/>
        <v>258199.2574257426</v>
      </c>
      <c r="Q30" s="196">
        <f>(Q29+$S$3)*K30/K29</f>
        <v>85152.86839572429</v>
      </c>
      <c r="R30" s="196">
        <f>R29*(1+($S$5)/2/12)-$S$3</f>
        <v>235257.43371716706</v>
      </c>
      <c r="S30" s="196">
        <f t="shared" si="32"/>
        <v>-18720.092102267161</v>
      </c>
      <c r="T30" s="196">
        <f t="shared" si="33"/>
        <v>0</v>
      </c>
      <c r="U30" s="214">
        <f t="shared" si="19"/>
        <v>0.74057710791862519</v>
      </c>
      <c r="V30" s="224"/>
      <c r="W30" s="196">
        <f t="shared" si="20"/>
        <v>-18720.092102267161</v>
      </c>
      <c r="X30" s="199">
        <f t="shared" si="21"/>
        <v>26.359736290140791</v>
      </c>
      <c r="Y30" s="196">
        <f t="shared" si="22"/>
        <v>406586.61656650016</v>
      </c>
      <c r="Z30" s="196">
        <f t="shared" si="23"/>
        <v>387866.52446423302</v>
      </c>
      <c r="AA30" s="201">
        <f t="shared" si="24"/>
        <v>578609.55953863403</v>
      </c>
      <c r="AB30" s="200">
        <f t="shared" si="25"/>
        <v>0.57860955953863402</v>
      </c>
      <c r="AC30" s="217">
        <f t="shared" si="26"/>
        <v>559889.46743636683</v>
      </c>
      <c r="AD30" s="199">
        <f t="shared" si="27"/>
        <v>0.55988946743636681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43">(I32/B32*B31)/B32*B31</f>
        <v>6.2675538003311679</v>
      </c>
      <c r="J31" s="220">
        <f t="shared" si="43"/>
        <v>6.4695685936164242</v>
      </c>
      <c r="K31" s="220">
        <f t="shared" si="43"/>
        <v>3.2976793782225098</v>
      </c>
      <c r="L31" s="220">
        <f t="shared" si="43"/>
        <v>3.3610158764355345</v>
      </c>
      <c r="M31" s="220">
        <f t="shared" si="43"/>
        <v>2.857415401286314</v>
      </c>
      <c r="N31" s="220">
        <f t="shared" si="43"/>
        <v>32757177.345817205</v>
      </c>
      <c r="O31" s="220"/>
      <c r="P31" s="196">
        <f t="shared" si="29"/>
        <v>231980.20297029705</v>
      </c>
      <c r="Q31" s="196">
        <f t="shared" ref="Q31:Q41" si="44">Q30*K31/K30</f>
        <v>68737.091577305328</v>
      </c>
      <c r="R31" s="196">
        <f t="shared" ref="R31:R41" si="45">R30*(1+$S$5/2/12)</f>
        <v>235747.55337074451</v>
      </c>
      <c r="S31" s="196">
        <f t="shared" si="32"/>
        <v>-20464.759152693274</v>
      </c>
      <c r="T31" s="196">
        <f t="shared" si="33"/>
        <v>0</v>
      </c>
      <c r="U31" s="214">
        <f t="shared" si="19"/>
        <v>0.68868330806483868</v>
      </c>
      <c r="V31" s="224"/>
      <c r="W31" s="196">
        <f t="shared" si="20"/>
        <v>-20464.759152693274</v>
      </c>
      <c r="X31" s="199">
        <f t="shared" si="21"/>
        <v>22.855277838903177</v>
      </c>
      <c r="Y31" s="196">
        <f t="shared" si="22"/>
        <v>388703.79331512266</v>
      </c>
      <c r="Z31" s="196">
        <f t="shared" si="23"/>
        <v>368239.03416242939</v>
      </c>
      <c r="AA31" s="201">
        <f t="shared" si="24"/>
        <v>536464.84791834687</v>
      </c>
      <c r="AB31" s="200">
        <f t="shared" si="25"/>
        <v>0.53646484791834692</v>
      </c>
      <c r="AC31" s="217">
        <f t="shared" si="26"/>
        <v>516000.08876565361</v>
      </c>
      <c r="AD31" s="199">
        <f t="shared" si="27"/>
        <v>0.51600008876565362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46">(I33/B33*B32)/B33*B32</f>
        <v>3.318537089585254</v>
      </c>
      <c r="J32" s="220">
        <f t="shared" si="46"/>
        <v>3.8571417900018385</v>
      </c>
      <c r="K32" s="220">
        <f t="shared" si="46"/>
        <v>2.1685579619553317</v>
      </c>
      <c r="L32" s="220">
        <f t="shared" si="46"/>
        <v>2.2880298671091976</v>
      </c>
      <c r="M32" s="220">
        <f t="shared" si="46"/>
        <v>1.945201850568623</v>
      </c>
      <c r="N32" s="220">
        <f t="shared" si="46"/>
        <v>65927808.56297981</v>
      </c>
      <c r="O32" s="220"/>
      <c r="P32" s="196">
        <f t="shared" si="29"/>
        <v>188118.81188118813</v>
      </c>
      <c r="Q32" s="196">
        <f t="shared" si="44"/>
        <v>45201.594856672709</v>
      </c>
      <c r="R32" s="196">
        <f t="shared" si="45"/>
        <v>236238.6941069336</v>
      </c>
      <c r="S32" s="196">
        <f t="shared" si="32"/>
        <v>-22216.69564916283</v>
      </c>
      <c r="T32" s="196">
        <f t="shared" si="33"/>
        <v>0</v>
      </c>
      <c r="U32" s="214">
        <f t="shared" si="19"/>
        <v>0.59315643354252601</v>
      </c>
      <c r="V32" s="224"/>
      <c r="W32" s="196">
        <f t="shared" si="20"/>
        <v>-22216.69564916283</v>
      </c>
      <c r="X32" s="199">
        <f t="shared" si="21"/>
        <v>19.100838067433866</v>
      </c>
      <c r="Y32" s="196">
        <f t="shared" si="22"/>
        <v>358472.31465948792</v>
      </c>
      <c r="Z32" s="196">
        <f t="shared" si="23"/>
        <v>336255.61901032511</v>
      </c>
      <c r="AA32" s="201">
        <f t="shared" si="24"/>
        <v>469559.10084479442</v>
      </c>
      <c r="AB32" s="200">
        <f t="shared" si="25"/>
        <v>0.46955910084479441</v>
      </c>
      <c r="AC32" s="217">
        <f t="shared" si="26"/>
        <v>447342.40519563161</v>
      </c>
      <c r="AD32" s="199">
        <f t="shared" si="27"/>
        <v>0.44734240519563162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47">(I34/B34*B33)/B34*B33</f>
        <v>2.3078768762972368</v>
      </c>
      <c r="J33" s="220">
        <f t="shared" si="47"/>
        <v>3.6736023117181134</v>
      </c>
      <c r="K33" s="220">
        <f t="shared" si="47"/>
        <v>1.6954396850934277</v>
      </c>
      <c r="L33" s="220">
        <f t="shared" si="47"/>
        <v>3.1793735761832864</v>
      </c>
      <c r="M33" s="220">
        <f t="shared" si="47"/>
        <v>2.702990182556873</v>
      </c>
      <c r="N33" s="220">
        <f t="shared" si="47"/>
        <v>59864179.293959774</v>
      </c>
      <c r="O33" s="220"/>
      <c r="P33" s="196">
        <f t="shared" si="29"/>
        <v>166336.62376237623</v>
      </c>
      <c r="Q33" s="196">
        <f t="shared" si="44"/>
        <v>35339.879815993801</v>
      </c>
      <c r="R33" s="196">
        <f t="shared" si="45"/>
        <v>236730.85805298973</v>
      </c>
      <c r="S33" s="196">
        <f t="shared" si="32"/>
        <v>-23975.931881034343</v>
      </c>
      <c r="T33" s="196">
        <f t="shared" si="33"/>
        <v>0</v>
      </c>
      <c r="U33" s="214">
        <f t="shared" si="19"/>
        <v>0.54063048237237854</v>
      </c>
      <c r="V33" s="224"/>
      <c r="W33" s="196">
        <f t="shared" si="20"/>
        <v>-23975.931881034343</v>
      </c>
      <c r="X33" s="199">
        <f t="shared" si="21"/>
        <v>16.811337461890439</v>
      </c>
      <c r="Y33" s="196">
        <f t="shared" si="22"/>
        <v>343697.26036453352</v>
      </c>
      <c r="Z33" s="196">
        <f t="shared" si="23"/>
        <v>319721.32848349918</v>
      </c>
      <c r="AA33" s="201">
        <f t="shared" si="24"/>
        <v>438407.36163135979</v>
      </c>
      <c r="AB33" s="200">
        <f t="shared" si="25"/>
        <v>0.43840736163135979</v>
      </c>
      <c r="AC33" s="217">
        <f t="shared" si="26"/>
        <v>414431.42975032545</v>
      </c>
      <c r="AD33" s="199">
        <f t="shared" si="27"/>
        <v>0.41443142975032543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48">(I35/B35*B34)/B35*B34</f>
        <v>3.2106244372440709</v>
      </c>
      <c r="J34" s="220">
        <f t="shared" si="48"/>
        <v>4.0560785185759087</v>
      </c>
      <c r="K34" s="220">
        <f t="shared" si="48"/>
        <v>2.8221624228758042</v>
      </c>
      <c r="L34" s="220">
        <f t="shared" si="48"/>
        <v>2.9867296166010573</v>
      </c>
      <c r="M34" s="220">
        <f t="shared" si="48"/>
        <v>2.5392115695797575</v>
      </c>
      <c r="N34" s="220">
        <f t="shared" si="48"/>
        <v>43100954.663098991</v>
      </c>
      <c r="O34" s="220"/>
      <c r="P34" s="196">
        <f t="shared" si="29"/>
        <v>214603.95049504947</v>
      </c>
      <c r="Q34" s="196">
        <f t="shared" si="44"/>
        <v>58825.378291265421</v>
      </c>
      <c r="R34" s="196">
        <f t="shared" si="45"/>
        <v>237224.04734060014</v>
      </c>
      <c r="S34" s="196">
        <f t="shared" si="32"/>
        <v>-25742.498263871988</v>
      </c>
      <c r="T34" s="196">
        <f t="shared" si="33"/>
        <v>0</v>
      </c>
      <c r="U34" s="214">
        <f t="shared" si="19"/>
        <v>0.65064625558258049</v>
      </c>
      <c r="V34" s="224"/>
      <c r="W34" s="196">
        <f t="shared" si="20"/>
        <v>-25742.498263871988</v>
      </c>
      <c r="X34" s="199">
        <f t="shared" si="21"/>
        <v>17.551831729935955</v>
      </c>
      <c r="Y34" s="196">
        <f t="shared" si="22"/>
        <v>377957.85079351073</v>
      </c>
      <c r="Z34" s="196">
        <f t="shared" si="23"/>
        <v>352215.35252963874</v>
      </c>
      <c r="AA34" s="201">
        <f t="shared" si="24"/>
        <v>510653.37612691498</v>
      </c>
      <c r="AB34" s="200">
        <f t="shared" si="25"/>
        <v>0.51065337612691497</v>
      </c>
      <c r="AC34" s="217">
        <f t="shared" si="26"/>
        <v>484910.87786304299</v>
      </c>
      <c r="AD34" s="199">
        <f t="shared" si="27"/>
        <v>0.48491087786304299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49">(I36/B36*B35)/B36*B35</f>
        <v>3.1195475418998355</v>
      </c>
      <c r="J35" s="220">
        <f t="shared" si="49"/>
        <v>3.6810369408271484</v>
      </c>
      <c r="K35" s="220">
        <f t="shared" si="49"/>
        <v>2.556596832697529</v>
      </c>
      <c r="L35" s="220">
        <f t="shared" si="49"/>
        <v>3.1176727803351558</v>
      </c>
      <c r="M35" s="220">
        <f t="shared" si="49"/>
        <v>2.6505346032294184</v>
      </c>
      <c r="N35" s="220">
        <f t="shared" si="49"/>
        <v>41167556.878658712</v>
      </c>
      <c r="O35" s="220"/>
      <c r="P35" s="196">
        <f t="shared" si="29"/>
        <v>204257.41584158412</v>
      </c>
      <c r="Q35" s="196">
        <f t="shared" si="44"/>
        <v>53289.907980714946</v>
      </c>
      <c r="R35" s="196">
        <f t="shared" si="45"/>
        <v>237718.26410589309</v>
      </c>
      <c r="S35" s="196">
        <f t="shared" si="32"/>
        <v>-27516.425339971454</v>
      </c>
      <c r="T35" s="196">
        <f t="shared" si="33"/>
        <v>0</v>
      </c>
      <c r="U35" s="214">
        <f t="shared" si="19"/>
        <v>0.62761726108069882</v>
      </c>
      <c r="V35" s="224"/>
      <c r="W35" s="196">
        <f t="shared" si="20"/>
        <v>-27516.425339971454</v>
      </c>
      <c r="X35" s="199">
        <f t="shared" si="21"/>
        <v>16.062249165244793</v>
      </c>
      <c r="Y35" s="196">
        <f t="shared" si="22"/>
        <v>371189.7246307662</v>
      </c>
      <c r="Z35" s="196">
        <f t="shared" si="23"/>
        <v>343673.29929079476</v>
      </c>
      <c r="AA35" s="201">
        <f t="shared" si="24"/>
        <v>495265.58792819217</v>
      </c>
      <c r="AB35" s="200">
        <f t="shared" si="25"/>
        <v>0.49526558792819214</v>
      </c>
      <c r="AC35" s="217">
        <f t="shared" si="26"/>
        <v>467749.16258822073</v>
      </c>
      <c r="AD35" s="199">
        <f t="shared" si="27"/>
        <v>0.46774916258822075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50">(I37/B37*B36)/B37*B36</f>
        <v>3.1346361577005708</v>
      </c>
      <c r="J36" s="220">
        <f t="shared" si="50"/>
        <v>3.2468892243229437</v>
      </c>
      <c r="K36" s="220">
        <f t="shared" si="50"/>
        <v>2.3206516347412136</v>
      </c>
      <c r="L36" s="220">
        <f t="shared" si="50"/>
        <v>2.6032690223544126</v>
      </c>
      <c r="M36" s="220">
        <f t="shared" si="50"/>
        <v>2.2132073147446865</v>
      </c>
      <c r="N36" s="220">
        <f t="shared" si="50"/>
        <v>31822148.171625137</v>
      </c>
      <c r="O36" s="220"/>
      <c r="P36" s="196">
        <f t="shared" si="29"/>
        <v>194603.96534653462</v>
      </c>
      <c r="Q36" s="196">
        <f t="shared" si="44"/>
        <v>48371.847484521255</v>
      </c>
      <c r="R36" s="196">
        <f t="shared" si="45"/>
        <v>238213.51048944707</v>
      </c>
      <c r="S36" s="196">
        <f t="shared" si="32"/>
        <v>-29297.743778888002</v>
      </c>
      <c r="T36" s="196">
        <f t="shared" si="33"/>
        <v>0</v>
      </c>
      <c r="U36" s="214">
        <f t="shared" si="19"/>
        <v>0.60547407474691806</v>
      </c>
      <c r="V36" s="224"/>
      <c r="W36" s="196">
        <f t="shared" si="20"/>
        <v>-29297.743778888002</v>
      </c>
      <c r="X36" s="199">
        <f t="shared" si="21"/>
        <v>14.77306509001115</v>
      </c>
      <c r="Y36" s="196">
        <f t="shared" si="22"/>
        <v>364907.74581244343</v>
      </c>
      <c r="Z36" s="196">
        <f t="shared" si="23"/>
        <v>335610.00203355541</v>
      </c>
      <c r="AA36" s="201">
        <f t="shared" si="24"/>
        <v>481189.32332050294</v>
      </c>
      <c r="AB36" s="200">
        <f t="shared" si="25"/>
        <v>0.48118932332050296</v>
      </c>
      <c r="AC36" s="217">
        <f t="shared" si="26"/>
        <v>451891.57954161492</v>
      </c>
      <c r="AD36" s="199">
        <f t="shared" si="27"/>
        <v>0.45189157954161491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51">(I38/B38*B37)/B38*B37</f>
        <v>2.7336079114470806</v>
      </c>
      <c r="J37" s="220">
        <f t="shared" si="51"/>
        <v>2.9096488941485852</v>
      </c>
      <c r="K37" s="220">
        <f t="shared" si="51"/>
        <v>1.9193577633320886</v>
      </c>
      <c r="L37" s="220">
        <f t="shared" si="51"/>
        <v>2.0029586018066512</v>
      </c>
      <c r="M37" s="220">
        <f t="shared" si="51"/>
        <v>1.7028426231785325</v>
      </c>
      <c r="N37" s="220">
        <f t="shared" si="51"/>
        <v>38223732.247405671</v>
      </c>
      <c r="O37" s="220"/>
      <c r="P37" s="196">
        <f t="shared" si="29"/>
        <v>176980.19801980193</v>
      </c>
      <c r="Q37" s="196">
        <f t="shared" si="44"/>
        <v>40007.246070987712</v>
      </c>
      <c r="R37" s="196">
        <f t="shared" si="45"/>
        <v>238709.7886363001</v>
      </c>
      <c r="S37" s="196">
        <f t="shared" si="32"/>
        <v>-31086.484377966703</v>
      </c>
      <c r="T37" s="196">
        <f t="shared" si="33"/>
        <v>0</v>
      </c>
      <c r="U37" s="214">
        <f t="shared" si="19"/>
        <v>0.56395929513069398</v>
      </c>
      <c r="V37" s="224"/>
      <c r="W37" s="196">
        <f t="shared" si="20"/>
        <v>-31086.484377966703</v>
      </c>
      <c r="X37" s="199">
        <f t="shared" si="21"/>
        <v>13.372048817161593</v>
      </c>
      <c r="Y37" s="196">
        <f t="shared" si="22"/>
        <v>353047.53570470947</v>
      </c>
      <c r="Z37" s="196">
        <f t="shared" si="23"/>
        <v>321961.05132674275</v>
      </c>
      <c r="AA37" s="201">
        <f t="shared" si="24"/>
        <v>455697.23272708978</v>
      </c>
      <c r="AB37" s="200">
        <f t="shared" si="25"/>
        <v>0.45569723272708978</v>
      </c>
      <c r="AC37" s="217">
        <f t="shared" si="26"/>
        <v>424610.74834912305</v>
      </c>
      <c r="AD37" s="199">
        <f t="shared" si="27"/>
        <v>0.42461074834912305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52">(I39/B39*B38)/B39*B38</f>
        <v>2.0050682283278793</v>
      </c>
      <c r="J38" s="220">
        <f t="shared" si="52"/>
        <v>2.113478180473372</v>
      </c>
      <c r="K38" s="220">
        <f t="shared" si="52"/>
        <v>1.1110706651956979</v>
      </c>
      <c r="L38" s="220">
        <f t="shared" si="52"/>
        <v>1.2537036041912</v>
      </c>
      <c r="M38" s="220">
        <f t="shared" si="52"/>
        <v>1.0658537301937967</v>
      </c>
      <c r="N38" s="220">
        <f t="shared" si="52"/>
        <v>37569101.883014224</v>
      </c>
      <c r="O38" s="220"/>
      <c r="P38" s="196">
        <f t="shared" si="29"/>
        <v>134653.47029702968</v>
      </c>
      <c r="Q38" s="196">
        <f t="shared" si="44"/>
        <v>23159.245427789152</v>
      </c>
      <c r="R38" s="196">
        <f t="shared" si="45"/>
        <v>239207.10069595909</v>
      </c>
      <c r="S38" s="196">
        <f t="shared" si="32"/>
        <v>-32882.678062874897</v>
      </c>
      <c r="T38" s="196">
        <f t="shared" si="33"/>
        <v>0</v>
      </c>
      <c r="U38" s="214">
        <f t="shared" si="19"/>
        <v>0.45582601590044175</v>
      </c>
      <c r="V38" s="224"/>
      <c r="W38" s="196">
        <f t="shared" si="20"/>
        <v>-32882.678062874897</v>
      </c>
      <c r="X38" s="199">
        <f t="shared" si="21"/>
        <v>11.369529278549965</v>
      </c>
      <c r="Y38" s="196">
        <f t="shared" si="22"/>
        <v>323896.24587604147</v>
      </c>
      <c r="Z38" s="196">
        <f t="shared" si="23"/>
        <v>291013.56781316659</v>
      </c>
      <c r="AA38" s="201">
        <f t="shared" si="24"/>
        <v>397019.81642077793</v>
      </c>
      <c r="AB38" s="200">
        <f t="shared" si="25"/>
        <v>0.39701981642077794</v>
      </c>
      <c r="AC38" s="217">
        <f t="shared" si="26"/>
        <v>364137.13835790305</v>
      </c>
      <c r="AD38" s="199">
        <f t="shared" si="27"/>
        <v>0.36413713835790307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53">(I40/B40*B39)/B40*B39</f>
        <v>1.2519793681177185</v>
      </c>
      <c r="J39" s="220">
        <f t="shared" si="53"/>
        <v>2.064172968790615</v>
      </c>
      <c r="K39" s="220">
        <f t="shared" si="53"/>
        <v>1.1648077201154428</v>
      </c>
      <c r="L39" s="220">
        <f t="shared" si="53"/>
        <v>1.7155270084349152</v>
      </c>
      <c r="M39" s="220">
        <f t="shared" si="53"/>
        <v>1.4584797566423404</v>
      </c>
      <c r="N39" s="220">
        <f t="shared" si="53"/>
        <v>103394600.85456975</v>
      </c>
      <c r="O39" s="220"/>
      <c r="P39" s="196">
        <f t="shared" si="29"/>
        <v>137871.28712871287</v>
      </c>
      <c r="Q39" s="196">
        <f t="shared" si="44"/>
        <v>24279.344879999742</v>
      </c>
      <c r="R39" s="196">
        <f t="shared" si="45"/>
        <v>239705.44882240903</v>
      </c>
      <c r="S39" s="196">
        <f t="shared" si="32"/>
        <v>-34686.355888136874</v>
      </c>
      <c r="T39" s="196">
        <f t="shared" si="33"/>
        <v>0</v>
      </c>
      <c r="U39" s="214">
        <f t="shared" si="19"/>
        <v>0.46392224923693209</v>
      </c>
      <c r="V39" s="224"/>
      <c r="W39" s="196">
        <f t="shared" si="20"/>
        <v>-34686.355888136874</v>
      </c>
      <c r="X39" s="199">
        <f t="shared" si="21"/>
        <v>10.885454129825654</v>
      </c>
      <c r="Y39" s="196">
        <f t="shared" si="22"/>
        <v>326627.13185961166</v>
      </c>
      <c r="Z39" s="196">
        <f t="shared" si="23"/>
        <v>291940.77597147477</v>
      </c>
      <c r="AA39" s="201">
        <f t="shared" si="24"/>
        <v>401856.08083112165</v>
      </c>
      <c r="AB39" s="200">
        <f t="shared" si="25"/>
        <v>0.40185608083112168</v>
      </c>
      <c r="AC39" s="217">
        <f t="shared" si="26"/>
        <v>367169.72494298476</v>
      </c>
      <c r="AD39" s="199">
        <f t="shared" si="27"/>
        <v>0.36716972494298478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54">(I41/B41*B40)/B41*B40</f>
        <v>1.7841517791571107</v>
      </c>
      <c r="J40" s="220">
        <f t="shared" si="54"/>
        <v>2.5227091487008293</v>
      </c>
      <c r="K40" s="220">
        <f t="shared" si="54"/>
        <v>1.7136538702265207</v>
      </c>
      <c r="L40" s="220">
        <f t="shared" si="54"/>
        <v>2.3468457141588761</v>
      </c>
      <c r="M40" s="220">
        <f t="shared" si="54"/>
        <v>1.9952035121744349</v>
      </c>
      <c r="N40" s="220">
        <f t="shared" si="54"/>
        <v>65636094.338875048</v>
      </c>
      <c r="O40" s="220"/>
      <c r="P40" s="196">
        <f t="shared" si="29"/>
        <v>167227.71782178213</v>
      </c>
      <c r="Q40" s="196">
        <f t="shared" si="44"/>
        <v>35719.537741432941</v>
      </c>
      <c r="R40" s="196">
        <f t="shared" si="45"/>
        <v>240204.83517412242</v>
      </c>
      <c r="S40" s="196">
        <f t="shared" si="32"/>
        <v>-36497.549037670775</v>
      </c>
      <c r="T40" s="196">
        <f t="shared" si="33"/>
        <v>0</v>
      </c>
      <c r="U40" s="214">
        <f t="shared" si="19"/>
        <v>0.53856632585788522</v>
      </c>
      <c r="V40" s="224"/>
      <c r="W40" s="196">
        <f t="shared" si="20"/>
        <v>-36497.549037670775</v>
      </c>
      <c r="X40" s="199">
        <f t="shared" si="21"/>
        <v>11.163285309251176</v>
      </c>
      <c r="Y40" s="196">
        <f t="shared" si="22"/>
        <v>347656.04424240498</v>
      </c>
      <c r="Z40" s="196">
        <f t="shared" si="23"/>
        <v>311158.49520473421</v>
      </c>
      <c r="AA40" s="201">
        <f t="shared" si="24"/>
        <v>443152.09073733748</v>
      </c>
      <c r="AB40" s="200">
        <f t="shared" si="25"/>
        <v>0.44315209073733747</v>
      </c>
      <c r="AC40" s="217">
        <f t="shared" si="26"/>
        <v>406654.5416996667</v>
      </c>
      <c r="AD40" s="199">
        <f t="shared" si="27"/>
        <v>0.40665454169966669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21" t="s">
        <v>130</v>
      </c>
      <c r="B41" s="222">
        <v>39.290000999999997</v>
      </c>
      <c r="C41" s="223">
        <v>43.240001999999997</v>
      </c>
      <c r="D41" s="223">
        <v>38.439999</v>
      </c>
      <c r="E41" s="223">
        <v>38.909999999999997</v>
      </c>
      <c r="F41" s="223">
        <v>33.227325</v>
      </c>
      <c r="G41" s="223">
        <v>1277765400</v>
      </c>
      <c r="H41" s="223"/>
      <c r="I41" s="223">
        <f t="shared" ref="I41:N41" si="55">(I42/B42*B41)/B42*B41</f>
        <v>2.3220395724725336</v>
      </c>
      <c r="J41" s="223">
        <f t="shared" si="55"/>
        <v>2.8100020958084437</v>
      </c>
      <c r="K41" s="223">
        <f t="shared" si="55"/>
        <v>2.2190678264639789</v>
      </c>
      <c r="L41" s="223">
        <f t="shared" si="55"/>
        <v>2.2600631473224988</v>
      </c>
      <c r="M41" s="223">
        <f t="shared" si="55"/>
        <v>1.9214261708848299</v>
      </c>
      <c r="N41" s="223">
        <f t="shared" si="55"/>
        <v>36177085.528843805</v>
      </c>
      <c r="O41" s="223"/>
      <c r="P41" s="196">
        <f t="shared" si="29"/>
        <v>190297.0247524752</v>
      </c>
      <c r="Q41" s="196">
        <f t="shared" si="44"/>
        <v>46254.426494950276</v>
      </c>
      <c r="R41" s="196">
        <f t="shared" si="45"/>
        <v>240705.26191406854</v>
      </c>
      <c r="S41" s="196">
        <f t="shared" si="32"/>
        <v>-38316.288825327734</v>
      </c>
      <c r="T41" s="196">
        <f t="shared" si="33"/>
        <v>0</v>
      </c>
      <c r="U41" s="214">
        <f t="shared" si="19"/>
        <v>0.59256553117709632</v>
      </c>
      <c r="V41" s="199">
        <f>(E41-B30)/B30</f>
        <v>-0.33558164354322312</v>
      </c>
      <c r="W41" s="196">
        <f t="shared" si="20"/>
        <v>-38316.288825327734</v>
      </c>
      <c r="X41" s="199">
        <f t="shared" si="21"/>
        <v>11.248539456191898</v>
      </c>
      <c r="Y41" s="196">
        <f t="shared" si="22"/>
        <v>364284.96876423841</v>
      </c>
      <c r="Z41" s="196">
        <f t="shared" si="23"/>
        <v>325968.67993891065</v>
      </c>
      <c r="AA41" s="201">
        <f t="shared" si="24"/>
        <v>477256.713161494</v>
      </c>
      <c r="AB41" s="200">
        <f t="shared" si="25"/>
        <v>0.47725671316149398</v>
      </c>
      <c r="AC41" s="217">
        <f t="shared" si="26"/>
        <v>438940.42433616624</v>
      </c>
      <c r="AD41" s="199">
        <f t="shared" si="27"/>
        <v>0.43894042433616626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56">(I43/B43*B42)/B43*B42</f>
        <v>2.3552533900144046</v>
      </c>
      <c r="J42" s="220">
        <f t="shared" si="56"/>
        <v>2.7274348818909746</v>
      </c>
      <c r="K42" s="220">
        <f t="shared" si="56"/>
        <v>2.0392890093129181</v>
      </c>
      <c r="L42" s="220">
        <f t="shared" si="56"/>
        <v>2.2138342610542381</v>
      </c>
      <c r="M42" s="220">
        <f t="shared" si="56"/>
        <v>1.8821222869700243</v>
      </c>
      <c r="N42" s="220">
        <f t="shared" si="56"/>
        <v>55275047.544902094</v>
      </c>
      <c r="O42" s="220"/>
      <c r="P42" s="196">
        <f t="shared" si="29"/>
        <v>182425.73267326728</v>
      </c>
      <c r="Q42" s="196">
        <f>(Q41+$S$3)*K42/K41</f>
        <v>60886.79316520923</v>
      </c>
      <c r="R42" s="196">
        <f>R41*(1+($S$5)/2/12)-$S$3</f>
        <v>221206.73120972287</v>
      </c>
      <c r="S42" s="196">
        <f t="shared" si="32"/>
        <v>-40142.606695433264</v>
      </c>
      <c r="T42" s="196">
        <f t="shared" si="33"/>
        <v>0</v>
      </c>
      <c r="U42" s="214">
        <f t="shared" si="19"/>
        <v>0.65486912412787535</v>
      </c>
      <c r="V42" s="224"/>
      <c r="W42" s="196">
        <f t="shared" si="20"/>
        <v>-40142.606695433264</v>
      </c>
      <c r="X42" s="199">
        <f t="shared" si="21"/>
        <v>10.054963967472212</v>
      </c>
      <c r="Y42" s="196">
        <f t="shared" si="22"/>
        <v>340056.47483262105</v>
      </c>
      <c r="Z42" s="196">
        <f t="shared" si="23"/>
        <v>299913.86813718779</v>
      </c>
      <c r="AA42" s="201">
        <f t="shared" si="24"/>
        <v>464519.25704819942</v>
      </c>
      <c r="AB42" s="200">
        <f t="shared" si="25"/>
        <v>0.46451925704819941</v>
      </c>
      <c r="AC42" s="217">
        <f t="shared" si="26"/>
        <v>424376.65035276616</v>
      </c>
      <c r="AD42" s="199">
        <f t="shared" si="27"/>
        <v>0.42437665035276617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57">(I44/B44*B43)/B44*B43</f>
        <v>2.2180331414273895</v>
      </c>
      <c r="J43" s="220">
        <f t="shared" si="57"/>
        <v>2.2718924481142273</v>
      </c>
      <c r="K43" s="220">
        <f t="shared" si="57"/>
        <v>1.6443617868302376</v>
      </c>
      <c r="L43" s="220">
        <f t="shared" si="57"/>
        <v>1.7034028787857249</v>
      </c>
      <c r="M43" s="220">
        <f t="shared" si="57"/>
        <v>1.4481717459306191</v>
      </c>
      <c r="N43" s="220">
        <f t="shared" si="57"/>
        <v>56548658.368513592</v>
      </c>
      <c r="O43" s="220"/>
      <c r="P43" s="196">
        <f t="shared" si="29"/>
        <v>163811.8811881188</v>
      </c>
      <c r="Q43" s="196">
        <f t="shared" ref="Q43:Q53" si="58">Q42*K43/K42</f>
        <v>49095.501199822174</v>
      </c>
      <c r="R43" s="196">
        <f t="shared" ref="R43:R53" si="59">R42*(1+$S$5/2/12)</f>
        <v>221667.57856640982</v>
      </c>
      <c r="S43" s="196">
        <f t="shared" si="32"/>
        <v>-41976.534223330898</v>
      </c>
      <c r="T43" s="196">
        <f t="shared" si="33"/>
        <v>0</v>
      </c>
      <c r="U43" s="214">
        <f t="shared" si="19"/>
        <v>0.6028945685512811</v>
      </c>
      <c r="V43" s="224"/>
      <c r="W43" s="196">
        <f t="shared" si="20"/>
        <v>-41976.534223330898</v>
      </c>
      <c r="X43" s="199">
        <f t="shared" si="21"/>
        <v>9.1832131186351251</v>
      </c>
      <c r="Y43" s="196">
        <f t="shared" si="22"/>
        <v>327469.19225543656</v>
      </c>
      <c r="Z43" s="196">
        <f t="shared" si="23"/>
        <v>285492.65803210565</v>
      </c>
      <c r="AA43" s="201">
        <f t="shared" si="24"/>
        <v>434574.96095435077</v>
      </c>
      <c r="AB43" s="200">
        <f t="shared" si="25"/>
        <v>0.43457496095435078</v>
      </c>
      <c r="AC43" s="217">
        <f t="shared" si="26"/>
        <v>392598.42673101986</v>
      </c>
      <c r="AD43" s="199">
        <f t="shared" si="27"/>
        <v>0.39259842673101986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60">(I45/B45*B44)/B45*B44</f>
        <v>1.7542318988794035</v>
      </c>
      <c r="J44" s="220">
        <f t="shared" si="60"/>
        <v>2.3082653795857855</v>
      </c>
      <c r="K44" s="220">
        <f t="shared" si="60"/>
        <v>1.7452507922901814</v>
      </c>
      <c r="L44" s="220">
        <f t="shared" si="60"/>
        <v>1.9411074703622033</v>
      </c>
      <c r="M44" s="220">
        <f t="shared" si="60"/>
        <v>1.6502597976986062</v>
      </c>
      <c r="N44" s="220">
        <f t="shared" si="60"/>
        <v>53349071.493659355</v>
      </c>
      <c r="O44" s="220"/>
      <c r="P44" s="196">
        <f t="shared" si="29"/>
        <v>168762.37623762377</v>
      </c>
      <c r="Q44" s="196">
        <f t="shared" si="58"/>
        <v>52107.731433021399</v>
      </c>
      <c r="R44" s="196">
        <f t="shared" si="59"/>
        <v>222129.38602175654</v>
      </c>
      <c r="S44" s="196">
        <f t="shared" si="32"/>
        <v>-43818.103115928105</v>
      </c>
      <c r="T44" s="196">
        <f t="shared" si="33"/>
        <v>0</v>
      </c>
      <c r="U44" s="214">
        <f t="shared" si="19"/>
        <v>0.61620350133675272</v>
      </c>
      <c r="V44" s="224"/>
      <c r="W44" s="196">
        <f t="shared" si="20"/>
        <v>-43818.103115928105</v>
      </c>
      <c r="X44" s="199">
        <f t="shared" si="21"/>
        <v>8.9207823813187641</v>
      </c>
      <c r="Y44" s="196">
        <f t="shared" si="22"/>
        <v>331377.87394722289</v>
      </c>
      <c r="Z44" s="196">
        <f t="shared" si="23"/>
        <v>287559.77083129477</v>
      </c>
      <c r="AA44" s="201">
        <f t="shared" si="24"/>
        <v>442999.49369240168</v>
      </c>
      <c r="AB44" s="200">
        <f t="shared" si="25"/>
        <v>0.44299949369240166</v>
      </c>
      <c r="AC44" s="217">
        <f t="shared" si="26"/>
        <v>399181.39057647355</v>
      </c>
      <c r="AD44" s="199">
        <f t="shared" si="27"/>
        <v>0.39918139057647356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61">(I46/B46*B45)/B46*B45</f>
        <v>1.92784257029297</v>
      </c>
      <c r="J45" s="220">
        <f t="shared" si="61"/>
        <v>2.0463881509431006</v>
      </c>
      <c r="K45" s="220">
        <f t="shared" si="61"/>
        <v>1.4025246817978576</v>
      </c>
      <c r="L45" s="220">
        <f t="shared" si="61"/>
        <v>1.5029282794732308</v>
      </c>
      <c r="M45" s="220">
        <f t="shared" si="61"/>
        <v>1.2777356207972501</v>
      </c>
      <c r="N45" s="220">
        <f t="shared" si="61"/>
        <v>68505428.518623084</v>
      </c>
      <c r="O45" s="220"/>
      <c r="P45" s="196">
        <f t="shared" si="29"/>
        <v>151287.12376237626</v>
      </c>
      <c r="Q45" s="196">
        <f t="shared" si="58"/>
        <v>41875.001444007488</v>
      </c>
      <c r="R45" s="196">
        <f t="shared" si="59"/>
        <v>222592.15557596856</v>
      </c>
      <c r="S45" s="196">
        <f t="shared" si="32"/>
        <v>-45667.345212244465</v>
      </c>
      <c r="T45" s="196">
        <f t="shared" si="33"/>
        <v>0</v>
      </c>
      <c r="U45" s="214">
        <f t="shared" si="19"/>
        <v>0.56532701529400087</v>
      </c>
      <c r="V45" s="224"/>
      <c r="W45" s="196">
        <f t="shared" si="20"/>
        <v>-45667.345212244465</v>
      </c>
      <c r="X45" s="199">
        <f t="shared" si="21"/>
        <v>8.1870158556556341</v>
      </c>
      <c r="Y45" s="196">
        <f t="shared" si="22"/>
        <v>319589.45598659315</v>
      </c>
      <c r="Z45" s="196">
        <f t="shared" si="23"/>
        <v>273922.11077434866</v>
      </c>
      <c r="AA45" s="201">
        <f t="shared" si="24"/>
        <v>415754.28078235232</v>
      </c>
      <c r="AB45" s="200">
        <f t="shared" si="25"/>
        <v>0.41575428078235233</v>
      </c>
      <c r="AC45" s="217">
        <f t="shared" si="26"/>
        <v>370086.93557010783</v>
      </c>
      <c r="AD45" s="199">
        <f t="shared" si="27"/>
        <v>0.37008693557010786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62">(I47/B47*B46)/B47*B46</f>
        <v>1.5086957390327489</v>
      </c>
      <c r="J46" s="220">
        <f t="shared" si="62"/>
        <v>1.6997654349667259</v>
      </c>
      <c r="K46" s="220">
        <f t="shared" si="62"/>
        <v>1.2129753871625057</v>
      </c>
      <c r="L46" s="220">
        <f t="shared" si="62"/>
        <v>1.3470942975241711</v>
      </c>
      <c r="M46" s="220">
        <f t="shared" si="62"/>
        <v>1.1452507828967309</v>
      </c>
      <c r="N46" s="220">
        <f t="shared" si="62"/>
        <v>97321154.666748717</v>
      </c>
      <c r="O46" s="220"/>
      <c r="P46" s="196">
        <f t="shared" si="29"/>
        <v>140693.0693069307</v>
      </c>
      <c r="Q46" s="196">
        <f t="shared" si="58"/>
        <v>36215.652207891901</v>
      </c>
      <c r="R46" s="196">
        <f t="shared" si="59"/>
        <v>223055.88923341851</v>
      </c>
      <c r="S46" s="196">
        <f t="shared" si="32"/>
        <v>-47524.292483962148</v>
      </c>
      <c r="T46" s="196">
        <f t="shared" si="33"/>
        <v>0</v>
      </c>
      <c r="U46" s="214">
        <f t="shared" si="19"/>
        <v>0.53285807792846518</v>
      </c>
      <c r="V46" s="224"/>
      <c r="W46" s="196">
        <f t="shared" si="20"/>
        <v>-47524.292483962148</v>
      </c>
      <c r="X46" s="199">
        <f t="shared" si="21"/>
        <v>7.653958418488866</v>
      </c>
      <c r="Y46" s="196">
        <f t="shared" si="22"/>
        <v>312618.80217893329</v>
      </c>
      <c r="Z46" s="196">
        <f t="shared" si="23"/>
        <v>265094.50969497114</v>
      </c>
      <c r="AA46" s="201">
        <f t="shared" si="24"/>
        <v>399964.61074824107</v>
      </c>
      <c r="AB46" s="200">
        <f t="shared" si="25"/>
        <v>0.39996461074824108</v>
      </c>
      <c r="AC46" s="217">
        <f t="shared" si="26"/>
        <v>352440.31826427893</v>
      </c>
      <c r="AD46" s="199">
        <f t="shared" si="27"/>
        <v>0.35244031826427891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63">(I48/B48*B47)/B48*B47</f>
        <v>1.3537798525282523</v>
      </c>
      <c r="J47" s="220">
        <f t="shared" si="63"/>
        <v>1.3752637351249168</v>
      </c>
      <c r="K47" s="220">
        <f t="shared" si="63"/>
        <v>0.89336185804559065</v>
      </c>
      <c r="L47" s="220">
        <f t="shared" si="63"/>
        <v>1.0169020592616014</v>
      </c>
      <c r="M47" s="220">
        <f t="shared" si="63"/>
        <v>0.86453438854173847</v>
      </c>
      <c r="N47" s="220">
        <f t="shared" si="63"/>
        <v>113468555.54657687</v>
      </c>
      <c r="O47" s="220"/>
      <c r="P47" s="196">
        <f t="shared" si="29"/>
        <v>120742.56930693069</v>
      </c>
      <c r="Q47" s="196">
        <f t="shared" si="58"/>
        <v>26672.991628016185</v>
      </c>
      <c r="R47" s="196">
        <f t="shared" si="59"/>
        <v>223520.58900265483</v>
      </c>
      <c r="S47" s="196">
        <f t="shared" si="32"/>
        <v>-49388.977035978656</v>
      </c>
      <c r="T47" s="196">
        <f t="shared" si="33"/>
        <v>0</v>
      </c>
      <c r="U47" s="214">
        <f t="shared" si="19"/>
        <v>0.46932215313133524</v>
      </c>
      <c r="V47" s="224"/>
      <c r="W47" s="196">
        <f t="shared" si="20"/>
        <v>-49388.977035978656</v>
      </c>
      <c r="X47" s="199">
        <f t="shared" si="21"/>
        <v>6.9704452080227997</v>
      </c>
      <c r="Y47" s="196">
        <f t="shared" si="22"/>
        <v>299099.5639574001</v>
      </c>
      <c r="Z47" s="196">
        <f t="shared" si="23"/>
        <v>249710.58692142143</v>
      </c>
      <c r="AA47" s="201">
        <f t="shared" si="24"/>
        <v>370936.1499376017</v>
      </c>
      <c r="AB47" s="200">
        <f t="shared" si="25"/>
        <v>0.37093614993760171</v>
      </c>
      <c r="AC47" s="217">
        <f t="shared" si="26"/>
        <v>321547.17290162307</v>
      </c>
      <c r="AD47" s="199">
        <f t="shared" si="27"/>
        <v>0.32154717290162305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64">(I49/B49*B48)/B49*B48</f>
        <v>1.0144938131396639</v>
      </c>
      <c r="J48" s="220">
        <f t="shared" si="64"/>
        <v>1.0594104468518692</v>
      </c>
      <c r="K48" s="220">
        <f t="shared" si="64"/>
        <v>0.70326388277402418</v>
      </c>
      <c r="L48" s="220">
        <f t="shared" si="64"/>
        <v>0.84913135685667018</v>
      </c>
      <c r="M48" s="220">
        <f t="shared" si="64"/>
        <v>0.72190078962005411</v>
      </c>
      <c r="N48" s="220">
        <f t="shared" si="64"/>
        <v>157731692.73123178</v>
      </c>
      <c r="O48" s="220"/>
      <c r="P48" s="196">
        <f t="shared" si="29"/>
        <v>107128.70792079208</v>
      </c>
      <c r="Q48" s="196">
        <f t="shared" si="58"/>
        <v>20997.260503772734</v>
      </c>
      <c r="R48" s="196">
        <f t="shared" si="59"/>
        <v>223986.25689641037</v>
      </c>
      <c r="S48" s="196">
        <f t="shared" si="32"/>
        <v>-51261.4311069619</v>
      </c>
      <c r="T48" s="196">
        <f t="shared" si="33"/>
        <v>0</v>
      </c>
      <c r="U48" s="214">
        <f t="shared" si="19"/>
        <v>0.42351051228738557</v>
      </c>
      <c r="V48" s="224"/>
      <c r="W48" s="196">
        <f t="shared" si="20"/>
        <v>-51261.4311069619</v>
      </c>
      <c r="X48" s="199">
        <f t="shared" si="21"/>
        <v>6.4593390716365144</v>
      </c>
      <c r="Y48" s="196">
        <f t="shared" si="22"/>
        <v>290016.90216510842</v>
      </c>
      <c r="Z48" s="196">
        <f t="shared" si="23"/>
        <v>238755.4710581465</v>
      </c>
      <c r="AA48" s="201">
        <f t="shared" si="24"/>
        <v>352112.22532097518</v>
      </c>
      <c r="AB48" s="200">
        <f t="shared" si="25"/>
        <v>0.35211222532097519</v>
      </c>
      <c r="AC48" s="217">
        <f t="shared" si="26"/>
        <v>300850.79421401327</v>
      </c>
      <c r="AD48" s="199">
        <f t="shared" si="27"/>
        <v>0.30085079421401328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65">(I50/B50*B49)/B50*B49</f>
        <v>0.84774837557194616</v>
      </c>
      <c r="J49" s="220">
        <f t="shared" si="65"/>
        <v>1.0324505069013352</v>
      </c>
      <c r="K49" s="220">
        <f t="shared" si="65"/>
        <v>0.68133862145356472</v>
      </c>
      <c r="L49" s="220">
        <f t="shared" si="65"/>
        <v>0.82369066800189694</v>
      </c>
      <c r="M49" s="220">
        <f t="shared" si="65"/>
        <v>0.70027280584477869</v>
      </c>
      <c r="N49" s="220">
        <f t="shared" si="65"/>
        <v>92557678.512669355</v>
      </c>
      <c r="O49" s="220"/>
      <c r="P49" s="196">
        <f t="shared" si="29"/>
        <v>105445.53960396038</v>
      </c>
      <c r="Q49" s="196">
        <f t="shared" si="58"/>
        <v>20342.640758844205</v>
      </c>
      <c r="R49" s="196">
        <f t="shared" si="59"/>
        <v>224452.89493161126</v>
      </c>
      <c r="S49" s="196">
        <f t="shared" si="32"/>
        <v>-53141.687069907573</v>
      </c>
      <c r="T49" s="196">
        <f t="shared" si="33"/>
        <v>0</v>
      </c>
      <c r="U49" s="214">
        <f t="shared" si="19"/>
        <v>0.41722924987827287</v>
      </c>
      <c r="V49" s="224"/>
      <c r="W49" s="196">
        <f t="shared" si="20"/>
        <v>-53141.687069907573</v>
      </c>
      <c r="X49" s="199">
        <f t="shared" si="21"/>
        <v>6.207902923774177</v>
      </c>
      <c r="Y49" s="196">
        <f t="shared" si="22"/>
        <v>289286.65685711906</v>
      </c>
      <c r="Z49" s="196">
        <f t="shared" si="23"/>
        <v>236144.96978721148</v>
      </c>
      <c r="AA49" s="201">
        <f t="shared" si="24"/>
        <v>350241.07529441582</v>
      </c>
      <c r="AB49" s="200">
        <f t="shared" si="25"/>
        <v>0.35024107529441584</v>
      </c>
      <c r="AC49" s="217">
        <f t="shared" si="26"/>
        <v>297099.38822450826</v>
      </c>
      <c r="AD49" s="199">
        <f t="shared" si="27"/>
        <v>0.29709938822450827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66">(I51/B51*B50)/B51*B50</f>
        <v>0.79987865061285246</v>
      </c>
      <c r="J50" s="220">
        <f t="shared" si="66"/>
        <v>0.89111378948389153</v>
      </c>
      <c r="K50" s="220">
        <f t="shared" si="66"/>
        <v>0.63050387230133143</v>
      </c>
      <c r="L50" s="220">
        <f t="shared" si="66"/>
        <v>0.64088125966805487</v>
      </c>
      <c r="M50" s="220">
        <f t="shared" si="66"/>
        <v>0.54485459759003274</v>
      </c>
      <c r="N50" s="220">
        <f t="shared" si="66"/>
        <v>61726076.104879983</v>
      </c>
      <c r="O50" s="220"/>
      <c r="P50" s="196">
        <f t="shared" si="29"/>
        <v>101435.64356435642</v>
      </c>
      <c r="Q50" s="196">
        <f t="shared" si="58"/>
        <v>18824.874104337421</v>
      </c>
      <c r="R50" s="196">
        <f t="shared" si="59"/>
        <v>224920.50512938548</v>
      </c>
      <c r="S50" s="196">
        <f t="shared" si="32"/>
        <v>-55029.777432698851</v>
      </c>
      <c r="T50" s="196">
        <f t="shared" si="33"/>
        <v>0</v>
      </c>
      <c r="U50" s="214">
        <f t="shared" si="19"/>
        <v>0.40293464178762839</v>
      </c>
      <c r="V50" s="224"/>
      <c r="W50" s="196">
        <f t="shared" si="20"/>
        <v>-55029.777432698851</v>
      </c>
      <c r="X50" s="199">
        <f t="shared" si="21"/>
        <v>5.9305373185067642</v>
      </c>
      <c r="Y50" s="196">
        <f t="shared" si="22"/>
        <v>286928.63541925955</v>
      </c>
      <c r="Z50" s="196">
        <f t="shared" si="23"/>
        <v>231898.8579865607</v>
      </c>
      <c r="AA50" s="201">
        <f t="shared" si="24"/>
        <v>345181.0227980793</v>
      </c>
      <c r="AB50" s="200">
        <f t="shared" si="25"/>
        <v>0.34518102279807927</v>
      </c>
      <c r="AC50" s="217">
        <f t="shared" si="26"/>
        <v>290151.24536538043</v>
      </c>
      <c r="AD50" s="199">
        <f t="shared" si="27"/>
        <v>0.29015124536538045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67">(I52/B52*B51)/B52*B51</f>
        <v>0.65767843637689771</v>
      </c>
      <c r="J51" s="220">
        <f t="shared" si="67"/>
        <v>0.94233195133502712</v>
      </c>
      <c r="K51" s="220">
        <f t="shared" si="67"/>
        <v>0.58637807291272181</v>
      </c>
      <c r="L51" s="220">
        <f t="shared" si="67"/>
        <v>0.8997069383042311</v>
      </c>
      <c r="M51" s="220">
        <f t="shared" si="67"/>
        <v>0.7648988933673635</v>
      </c>
      <c r="N51" s="220">
        <f t="shared" si="67"/>
        <v>100448599.80337055</v>
      </c>
      <c r="O51" s="220"/>
      <c r="P51" s="196">
        <f t="shared" si="29"/>
        <v>97821.782178217822</v>
      </c>
      <c r="Q51" s="196">
        <f t="shared" si="58"/>
        <v>17507.415711557187</v>
      </c>
      <c r="R51" s="196">
        <f t="shared" si="59"/>
        <v>225389.08951507171</v>
      </c>
      <c r="S51" s="196">
        <f t="shared" si="32"/>
        <v>-56925.734838668424</v>
      </c>
      <c r="T51" s="196">
        <f t="shared" si="33"/>
        <v>0</v>
      </c>
      <c r="U51" s="214">
        <f t="shared" si="19"/>
        <v>0.38987227428592247</v>
      </c>
      <c r="V51" s="224"/>
      <c r="W51" s="196">
        <f t="shared" si="20"/>
        <v>-56925.734838668424</v>
      </c>
      <c r="X51" s="199">
        <f t="shared" si="21"/>
        <v>5.6777637145887025</v>
      </c>
      <c r="Y51" s="196">
        <f t="shared" si="22"/>
        <v>284848.77345922129</v>
      </c>
      <c r="Z51" s="196">
        <f t="shared" si="23"/>
        <v>227923.03862055286</v>
      </c>
      <c r="AA51" s="201">
        <f t="shared" si="24"/>
        <v>340718.28740484675</v>
      </c>
      <c r="AB51" s="200">
        <f t="shared" si="25"/>
        <v>0.34071828740484678</v>
      </c>
      <c r="AC51" s="217">
        <f t="shared" si="26"/>
        <v>283792.55256617832</v>
      </c>
      <c r="AD51" s="199">
        <f t="shared" si="27"/>
        <v>0.2837925525661783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68">(I53/B53*B52)/B53*B52</f>
        <v>0.89333969298024163</v>
      </c>
      <c r="J52" s="220">
        <f t="shared" si="68"/>
        <v>1.202821434480061</v>
      </c>
      <c r="K52" s="220">
        <f t="shared" si="68"/>
        <v>0.87514161677887048</v>
      </c>
      <c r="L52" s="220">
        <f t="shared" si="68"/>
        <v>1.1470557668212018</v>
      </c>
      <c r="M52" s="220">
        <f t="shared" si="68"/>
        <v>0.97518570440348995</v>
      </c>
      <c r="N52" s="220">
        <f t="shared" si="68"/>
        <v>61793203.366638675</v>
      </c>
      <c r="O52" s="220"/>
      <c r="P52" s="196">
        <f t="shared" si="29"/>
        <v>119504.94554455444</v>
      </c>
      <c r="Q52" s="196">
        <f t="shared" si="58"/>
        <v>26128.992196664978</v>
      </c>
      <c r="R52" s="196">
        <f t="shared" si="59"/>
        <v>225858.65011822814</v>
      </c>
      <c r="S52" s="196">
        <f t="shared" si="32"/>
        <v>-58829.59206716287</v>
      </c>
      <c r="T52" s="196">
        <f t="shared" si="33"/>
        <v>0</v>
      </c>
      <c r="U52" s="214">
        <f t="shared" si="19"/>
        <v>0.46235896906473423</v>
      </c>
      <c r="V52" s="224"/>
      <c r="W52" s="196">
        <f t="shared" si="20"/>
        <v>-58829.59206716287</v>
      </c>
      <c r="X52" s="199">
        <f t="shared" si="21"/>
        <v>5.8705760745119191</v>
      </c>
      <c r="Y52" s="196">
        <f t="shared" si="22"/>
        <v>300477.7659946871</v>
      </c>
      <c r="Z52" s="196">
        <f t="shared" si="23"/>
        <v>241648.17392752424</v>
      </c>
      <c r="AA52" s="201">
        <f t="shared" si="24"/>
        <v>371492.58785944758</v>
      </c>
      <c r="AB52" s="200">
        <f t="shared" si="25"/>
        <v>0.37149258785944755</v>
      </c>
      <c r="AC52" s="217">
        <f t="shared" si="26"/>
        <v>312662.99579228472</v>
      </c>
      <c r="AD52" s="199">
        <f t="shared" si="27"/>
        <v>0.31266299579228474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21" t="s">
        <v>142</v>
      </c>
      <c r="B53" s="222">
        <v>28.42</v>
      </c>
      <c r="C53" s="223">
        <v>28.790001</v>
      </c>
      <c r="D53" s="223">
        <v>24.280000999999999</v>
      </c>
      <c r="E53" s="223">
        <v>24.370000999999998</v>
      </c>
      <c r="F53" s="223">
        <v>20.810835000000001</v>
      </c>
      <c r="G53" s="223">
        <v>1397055800</v>
      </c>
      <c r="H53" s="223"/>
      <c r="I53" s="223">
        <f t="shared" ref="I53:N53" si="69">(I54/B54*B53)/B54*B53</f>
        <v>1.2149367925328893</v>
      </c>
      <c r="J53" s="223">
        <f t="shared" si="69"/>
        <v>1.2457147104865949</v>
      </c>
      <c r="K53" s="223">
        <f t="shared" si="69"/>
        <v>0.88532197046007244</v>
      </c>
      <c r="L53" s="223">
        <f t="shared" si="69"/>
        <v>0.88656219104665057</v>
      </c>
      <c r="M53" s="223">
        <f t="shared" si="69"/>
        <v>0.75372332413237975</v>
      </c>
      <c r="N53" s="223">
        <f t="shared" si="69"/>
        <v>43247283.593907505</v>
      </c>
      <c r="O53" s="223"/>
      <c r="P53" s="196">
        <f t="shared" si="29"/>
        <v>120198.02475247523</v>
      </c>
      <c r="Q53" s="196">
        <f t="shared" si="58"/>
        <v>26432.94572463739</v>
      </c>
      <c r="R53" s="196">
        <f t="shared" si="59"/>
        <v>226329.18897264113</v>
      </c>
      <c r="S53" s="196">
        <f t="shared" si="32"/>
        <v>-60741.382034109381</v>
      </c>
      <c r="T53" s="196">
        <f t="shared" si="33"/>
        <v>0</v>
      </c>
      <c r="U53" s="214">
        <f t="shared" si="19"/>
        <v>0.46402789096047048</v>
      </c>
      <c r="V53" s="199">
        <f>(E53-B42)/B42</f>
        <v>-0.38412936568107159</v>
      </c>
      <c r="W53" s="196">
        <f t="shared" si="20"/>
        <v>-60741.382034109381</v>
      </c>
      <c r="X53" s="199">
        <f t="shared" si="21"/>
        <v>5.7049609692865344</v>
      </c>
      <c r="Y53" s="196">
        <f t="shared" si="22"/>
        <v>301414.63874046813</v>
      </c>
      <c r="Z53" s="196">
        <f t="shared" si="23"/>
        <v>240673.25670635875</v>
      </c>
      <c r="AA53" s="201">
        <f t="shared" si="24"/>
        <v>372960.15944975376</v>
      </c>
      <c r="AB53" s="200">
        <f t="shared" si="25"/>
        <v>0.37296015944975375</v>
      </c>
      <c r="AC53" s="217">
        <f t="shared" si="26"/>
        <v>312218.77741564438</v>
      </c>
      <c r="AD53" s="199">
        <f t="shared" si="27"/>
        <v>0.31221877741564436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70">(I55/B55*B54)/B55*B54</f>
        <v>0.91918395478258419</v>
      </c>
      <c r="J54" s="220">
        <f t="shared" si="70"/>
        <v>1.1341030549341009</v>
      </c>
      <c r="K54" s="220">
        <f t="shared" si="70"/>
        <v>0.86574135094446392</v>
      </c>
      <c r="L54" s="220">
        <f t="shared" si="70"/>
        <v>0.89166259974330142</v>
      </c>
      <c r="M54" s="220">
        <f t="shared" si="70"/>
        <v>0.75806003803830158</v>
      </c>
      <c r="N54" s="220">
        <f t="shared" si="70"/>
        <v>50789763.980028301</v>
      </c>
      <c r="O54" s="220"/>
      <c r="P54" s="196">
        <f t="shared" si="29"/>
        <v>118861.38613861386</v>
      </c>
      <c r="Q54" s="196">
        <f>(Q53+$S$3)*K54/K53</f>
        <v>45405.990703120704</v>
      </c>
      <c r="R54" s="196">
        <f>R53*(1+($S$5)/2/12)-$S$3</f>
        <v>206800.70811633416</v>
      </c>
      <c r="S54" s="196">
        <f t="shared" si="32"/>
        <v>-62661.137792584836</v>
      </c>
      <c r="T54" s="196">
        <f t="shared" si="33"/>
        <v>0</v>
      </c>
      <c r="U54" s="214">
        <f t="shared" si="19"/>
        <v>0.56505362774205892</v>
      </c>
      <c r="V54" s="224"/>
      <c r="W54" s="196">
        <f t="shared" si="20"/>
        <v>-62661.137792584836</v>
      </c>
      <c r="X54" s="199">
        <f t="shared" si="21"/>
        <v>5.1971940779774046</v>
      </c>
      <c r="Y54" s="196">
        <f t="shared" si="22"/>
        <v>281731.65008871048</v>
      </c>
      <c r="Z54" s="196">
        <f t="shared" si="23"/>
        <v>219070.51229612564</v>
      </c>
      <c r="AA54" s="201">
        <f t="shared" si="24"/>
        <v>371068.08495806874</v>
      </c>
      <c r="AB54" s="200">
        <f t="shared" si="25"/>
        <v>0.37106808495806876</v>
      </c>
      <c r="AC54" s="217">
        <f t="shared" si="26"/>
        <v>308406.9471654839</v>
      </c>
      <c r="AD54" s="199">
        <f t="shared" si="27"/>
        <v>0.30840694716548389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71">(I56/B56*B55)/B56*B55</f>
        <v>0.90437066916389108</v>
      </c>
      <c r="J55" s="220">
        <f t="shared" si="71"/>
        <v>0.96733344109184427</v>
      </c>
      <c r="K55" s="220">
        <f t="shared" si="71"/>
        <v>0.81669694972967943</v>
      </c>
      <c r="L55" s="220">
        <f t="shared" si="71"/>
        <v>0.94497296898946137</v>
      </c>
      <c r="M55" s="220">
        <f t="shared" si="71"/>
        <v>0.80338244291338334</v>
      </c>
      <c r="N55" s="220">
        <f t="shared" si="71"/>
        <v>36112397.128785402</v>
      </c>
      <c r="O55" s="220"/>
      <c r="P55" s="196">
        <f t="shared" si="29"/>
        <v>115445.54455445544</v>
      </c>
      <c r="Q55" s="196">
        <f t="shared" ref="Q55:Q65" si="72">Q54*K55/K54</f>
        <v>42833.733269455071</v>
      </c>
      <c r="R55" s="196">
        <f t="shared" ref="R55:R65" si="73">R54*(1+$S$5/2/12)</f>
        <v>207231.54292490988</v>
      </c>
      <c r="S55" s="196">
        <f t="shared" si="32"/>
        <v>-64588.892533387268</v>
      </c>
      <c r="T55" s="196">
        <f t="shared" si="33"/>
        <v>0</v>
      </c>
      <c r="U55" s="214">
        <f t="shared" si="19"/>
        <v>0.55022450684591562</v>
      </c>
      <c r="V55" s="224"/>
      <c r="W55" s="196">
        <f t="shared" si="20"/>
        <v>-64588.892533387268</v>
      </c>
      <c r="X55" s="199">
        <f t="shared" si="21"/>
        <v>4.9958603534279078</v>
      </c>
      <c r="Y55" s="196">
        <f t="shared" si="22"/>
        <v>279754.16239603225</v>
      </c>
      <c r="Z55" s="196">
        <f t="shared" si="23"/>
        <v>215165.26986264499</v>
      </c>
      <c r="AA55" s="201">
        <f t="shared" si="24"/>
        <v>365510.82074882044</v>
      </c>
      <c r="AB55" s="200">
        <f t="shared" si="25"/>
        <v>0.36551082074882041</v>
      </c>
      <c r="AC55" s="217">
        <f t="shared" si="26"/>
        <v>300921.92821543314</v>
      </c>
      <c r="AD55" s="199">
        <f t="shared" si="27"/>
        <v>0.30092192821543312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74">(I57/B57*B56)/B57*B56</f>
        <v>0.96054125154504233</v>
      </c>
      <c r="J56" s="220">
        <f t="shared" si="74"/>
        <v>1.1266839013998924</v>
      </c>
      <c r="K56" s="220">
        <f t="shared" si="74"/>
        <v>0.83217908258085727</v>
      </c>
      <c r="L56" s="220">
        <f t="shared" si="74"/>
        <v>0.95174559850556362</v>
      </c>
      <c r="M56" s="220">
        <f t="shared" si="74"/>
        <v>0.80914008278771776</v>
      </c>
      <c r="N56" s="220">
        <f t="shared" si="74"/>
        <v>61849571.665769793</v>
      </c>
      <c r="O56" s="220"/>
      <c r="P56" s="196">
        <f t="shared" si="29"/>
        <v>116534.65841584158</v>
      </c>
      <c r="Q56" s="196">
        <f t="shared" si="72"/>
        <v>43645.732811279144</v>
      </c>
      <c r="R56" s="196">
        <f t="shared" si="73"/>
        <v>207663.27530600346</v>
      </c>
      <c r="S56" s="196">
        <f t="shared" si="32"/>
        <v>-66524.679585609716</v>
      </c>
      <c r="T56" s="196">
        <f t="shared" si="33"/>
        <v>0</v>
      </c>
      <c r="U56" s="214">
        <f t="shared" si="19"/>
        <v>0.55411073394149468</v>
      </c>
      <c r="V56" s="224"/>
      <c r="W56" s="196">
        <f t="shared" si="20"/>
        <v>-66524.679585609716</v>
      </c>
      <c r="X56" s="199">
        <f t="shared" si="21"/>
        <v>4.8733482933148</v>
      </c>
      <c r="Y56" s="196">
        <f t="shared" si="22"/>
        <v>280931.0051848524</v>
      </c>
      <c r="Z56" s="196">
        <f t="shared" si="23"/>
        <v>214406.3255992427</v>
      </c>
      <c r="AA56" s="201">
        <f t="shared" si="24"/>
        <v>367843.66653312417</v>
      </c>
      <c r="AB56" s="200">
        <f t="shared" si="25"/>
        <v>0.36784366653312417</v>
      </c>
      <c r="AC56" s="217">
        <f t="shared" si="26"/>
        <v>301318.98694751447</v>
      </c>
      <c r="AD56" s="199">
        <f t="shared" si="27"/>
        <v>0.30131898694751447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75">(I58/B58*B57)/B58*B57</f>
        <v>0.97350858360616532</v>
      </c>
      <c r="J57" s="220">
        <f t="shared" si="75"/>
        <v>1.183342698731072</v>
      </c>
      <c r="K57" s="220">
        <f t="shared" si="75"/>
        <v>0.95747315486090434</v>
      </c>
      <c r="L57" s="220">
        <f t="shared" si="75"/>
        <v>1.1248195119518052</v>
      </c>
      <c r="M57" s="220">
        <f t="shared" si="75"/>
        <v>0.95628112391919795</v>
      </c>
      <c r="N57" s="220">
        <f t="shared" si="75"/>
        <v>44153732.968815655</v>
      </c>
      <c r="O57" s="220"/>
      <c r="P57" s="196">
        <f t="shared" si="29"/>
        <v>125000</v>
      </c>
      <c r="Q57" s="196">
        <f t="shared" si="72"/>
        <v>50217.096735270454</v>
      </c>
      <c r="R57" s="196">
        <f t="shared" si="73"/>
        <v>208095.90712955766</v>
      </c>
      <c r="S57" s="196">
        <f t="shared" si="32"/>
        <v>-68468.532417216426</v>
      </c>
      <c r="T57" s="196">
        <f t="shared" si="33"/>
        <v>0</v>
      </c>
      <c r="U57" s="214">
        <f t="shared" si="19"/>
        <v>0.58812039037955066</v>
      </c>
      <c r="V57" s="224"/>
      <c r="W57" s="196">
        <f t="shared" si="20"/>
        <v>-68468.532417216426</v>
      </c>
      <c r="X57" s="199">
        <f t="shared" si="21"/>
        <v>4.8649488366395985</v>
      </c>
      <c r="Y57" s="196">
        <f t="shared" si="22"/>
        <v>287272.07084437535</v>
      </c>
      <c r="Z57" s="196">
        <f t="shared" si="23"/>
        <v>218803.53842715893</v>
      </c>
      <c r="AA57" s="201">
        <f t="shared" si="24"/>
        <v>383313.00386482815</v>
      </c>
      <c r="AB57" s="200">
        <f t="shared" si="25"/>
        <v>0.38331300386482814</v>
      </c>
      <c r="AC57" s="217">
        <f t="shared" si="26"/>
        <v>314844.47144761169</v>
      </c>
      <c r="AD57" s="199">
        <f t="shared" si="27"/>
        <v>0.31484447144761168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76">(I59/B59*B58)/B59*B58</f>
        <v>1.1325927642933957</v>
      </c>
      <c r="J58" s="220">
        <f t="shared" si="76"/>
        <v>1.3409287656240214</v>
      </c>
      <c r="K58" s="220">
        <f t="shared" si="76"/>
        <v>1.1102538516784686</v>
      </c>
      <c r="L58" s="220">
        <f t="shared" si="76"/>
        <v>1.3247659214582648</v>
      </c>
      <c r="M58" s="220">
        <f t="shared" si="76"/>
        <v>1.1262689101792855</v>
      </c>
      <c r="N58" s="220">
        <f t="shared" si="76"/>
        <v>51579169.669159129</v>
      </c>
      <c r="O58" s="220"/>
      <c r="P58" s="196">
        <f t="shared" si="29"/>
        <v>134603.96534653465</v>
      </c>
      <c r="Q58" s="196">
        <f t="shared" si="72"/>
        <v>58230.066072759837</v>
      </c>
      <c r="R58" s="196">
        <f t="shared" si="73"/>
        <v>208529.44026941093</v>
      </c>
      <c r="S58" s="196">
        <f t="shared" si="32"/>
        <v>-70420.484635621498</v>
      </c>
      <c r="T58" s="196">
        <f t="shared" si="33"/>
        <v>0</v>
      </c>
      <c r="U58" s="214">
        <f t="shared" si="19"/>
        <v>0.62552801936788571</v>
      </c>
      <c r="V58" s="224"/>
      <c r="W58" s="196">
        <f t="shared" si="20"/>
        <v>-70420.484635621498</v>
      </c>
      <c r="X58" s="199">
        <f t="shared" si="21"/>
        <v>4.8726362420172125</v>
      </c>
      <c r="Y58" s="196">
        <f t="shared" si="22"/>
        <v>294411.0384012087</v>
      </c>
      <c r="Z58" s="196">
        <f t="shared" si="23"/>
        <v>223990.55376558722</v>
      </c>
      <c r="AA58" s="201">
        <f t="shared" si="24"/>
        <v>401363.47168870538</v>
      </c>
      <c r="AB58" s="200">
        <f t="shared" si="25"/>
        <v>0.4013634716887054</v>
      </c>
      <c r="AC58" s="217">
        <f t="shared" si="26"/>
        <v>330942.9870530839</v>
      </c>
      <c r="AD58" s="199">
        <f t="shared" si="27"/>
        <v>0.33094298705308389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77">(I60/B60*B59)/B60*B59</f>
        <v>1.3610096386206874</v>
      </c>
      <c r="J59" s="220">
        <f t="shared" si="77"/>
        <v>1.4884309474998443</v>
      </c>
      <c r="K59" s="220">
        <f t="shared" si="77"/>
        <v>1.2901358652767789</v>
      </c>
      <c r="L59" s="220">
        <f t="shared" si="77"/>
        <v>1.3390345859943913</v>
      </c>
      <c r="M59" s="220">
        <f t="shared" si="77"/>
        <v>1.1383994874493888</v>
      </c>
      <c r="N59" s="220">
        <f t="shared" si="77"/>
        <v>71772561.186902955</v>
      </c>
      <c r="O59" s="220"/>
      <c r="P59" s="196">
        <f t="shared" si="29"/>
        <v>145099.00495049506</v>
      </c>
      <c r="Q59" s="196">
        <f t="shared" si="72"/>
        <v>67664.432385738997</v>
      </c>
      <c r="R59" s="196">
        <f t="shared" si="73"/>
        <v>208963.87660330554</v>
      </c>
      <c r="S59" s="196">
        <f t="shared" si="32"/>
        <v>-72380.569988269926</v>
      </c>
      <c r="T59" s="196">
        <f t="shared" si="33"/>
        <v>0</v>
      </c>
      <c r="U59" s="214">
        <f t="shared" si="19"/>
        <v>0.66495069314428201</v>
      </c>
      <c r="V59" s="224"/>
      <c r="W59" s="196">
        <f t="shared" si="20"/>
        <v>-72380.569988269926</v>
      </c>
      <c r="X59" s="199">
        <f t="shared" si="21"/>
        <v>4.8916840750380999</v>
      </c>
      <c r="Y59" s="196">
        <f t="shared" si="22"/>
        <v>302174.62500451982</v>
      </c>
      <c r="Z59" s="196">
        <f t="shared" si="23"/>
        <v>229794.05501624988</v>
      </c>
      <c r="AA59" s="201">
        <f t="shared" si="24"/>
        <v>421727.3139395396</v>
      </c>
      <c r="AB59" s="200">
        <f t="shared" si="25"/>
        <v>0.42172731393953961</v>
      </c>
      <c r="AC59" s="217">
        <f t="shared" si="26"/>
        <v>349346.74395126966</v>
      </c>
      <c r="AD59" s="199">
        <f t="shared" si="27"/>
        <v>0.34934674395126963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78">(I61/B61*B60)/B61*B60</f>
        <v>1.3268397228124118</v>
      </c>
      <c r="J60" s="220">
        <f t="shared" si="78"/>
        <v>1.6119732913379345</v>
      </c>
      <c r="K60" s="220">
        <f t="shared" si="78"/>
        <v>1.2857380156433158</v>
      </c>
      <c r="L60" s="220">
        <f t="shared" si="78"/>
        <v>1.5095667616927704</v>
      </c>
      <c r="M60" s="220">
        <f t="shared" si="78"/>
        <v>1.2833805678412658</v>
      </c>
      <c r="N60" s="220">
        <f t="shared" si="78"/>
        <v>73518145.578434303</v>
      </c>
      <c r="O60" s="220"/>
      <c r="P60" s="196">
        <f t="shared" si="29"/>
        <v>144851.48514851485</v>
      </c>
      <c r="Q60" s="196">
        <f t="shared" si="72"/>
        <v>67433.776059397525</v>
      </c>
      <c r="R60" s="196">
        <f t="shared" si="73"/>
        <v>209399.21801289578</v>
      </c>
      <c r="S60" s="196">
        <f t="shared" si="32"/>
        <v>-74348.822363221057</v>
      </c>
      <c r="T60" s="196">
        <f t="shared" si="33"/>
        <v>0</v>
      </c>
      <c r="U60" s="214">
        <f t="shared" si="19"/>
        <v>0.66333728427514549</v>
      </c>
      <c r="V60" s="224"/>
      <c r="W60" s="196">
        <f t="shared" si="20"/>
        <v>-74348.822363221057</v>
      </c>
      <c r="X60" s="199">
        <f t="shared" si="21"/>
        <v>4.7647116914746412</v>
      </c>
      <c r="Y60" s="196">
        <f t="shared" si="22"/>
        <v>302419.28889634035</v>
      </c>
      <c r="Z60" s="196">
        <f t="shared" si="23"/>
        <v>228070.4665331193</v>
      </c>
      <c r="AA60" s="201">
        <f t="shared" si="24"/>
        <v>421684.47922080813</v>
      </c>
      <c r="AB60" s="200">
        <f t="shared" si="25"/>
        <v>0.42168447922080815</v>
      </c>
      <c r="AC60" s="217">
        <f t="shared" si="26"/>
        <v>347335.65685758705</v>
      </c>
      <c r="AD60" s="199">
        <f t="shared" si="27"/>
        <v>0.34733565685758705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79">(I62/B62*B61)/B62*B61</f>
        <v>1.5106019564012956</v>
      </c>
      <c r="J61" s="220">
        <f t="shared" si="79"/>
        <v>1.6826240047244119</v>
      </c>
      <c r="K61" s="220">
        <f t="shared" si="79"/>
        <v>1.3452942162421047</v>
      </c>
      <c r="L61" s="220">
        <f t="shared" si="79"/>
        <v>1.6642973597506985</v>
      </c>
      <c r="M61" s="220">
        <f t="shared" si="79"/>
        <v>1.4149266989098002</v>
      </c>
      <c r="N61" s="220">
        <f t="shared" si="79"/>
        <v>44314363.803409547</v>
      </c>
      <c r="O61" s="220"/>
      <c r="P61" s="196">
        <f t="shared" si="29"/>
        <v>148168.31683168316</v>
      </c>
      <c r="Q61" s="196">
        <f t="shared" si="72"/>
        <v>70557.351348658791</v>
      </c>
      <c r="R61" s="196">
        <f t="shared" si="73"/>
        <v>209835.46638375599</v>
      </c>
      <c r="S61" s="196">
        <f t="shared" si="32"/>
        <v>-76325.275789734485</v>
      </c>
      <c r="T61" s="196">
        <f t="shared" si="33"/>
        <v>0</v>
      </c>
      <c r="U61" s="214">
        <f t="shared" si="19"/>
        <v>0.67500992553428563</v>
      </c>
      <c r="V61" s="224"/>
      <c r="W61" s="196">
        <f t="shared" si="20"/>
        <v>-76325.275789734485</v>
      </c>
      <c r="X61" s="199">
        <f t="shared" si="21"/>
        <v>4.6905010104606735</v>
      </c>
      <c r="Y61" s="196">
        <f t="shared" si="22"/>
        <v>305159.86951058393</v>
      </c>
      <c r="Z61" s="196">
        <f t="shared" si="23"/>
        <v>228834.59372084943</v>
      </c>
      <c r="AA61" s="201">
        <f t="shared" si="24"/>
        <v>428561.13456409797</v>
      </c>
      <c r="AB61" s="200">
        <f t="shared" si="25"/>
        <v>0.42856113456409795</v>
      </c>
      <c r="AC61" s="217">
        <f t="shared" si="26"/>
        <v>352235.85877436347</v>
      </c>
      <c r="AD61" s="199">
        <f t="shared" si="27"/>
        <v>0.35223585877436348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80">(I63/B63*B62)/B63*B62</f>
        <v>1.6870808041433074</v>
      </c>
      <c r="J62" s="220">
        <f t="shared" si="80"/>
        <v>1.826375293465087</v>
      </c>
      <c r="K62" s="220">
        <f t="shared" si="80"/>
        <v>1.5726094971929723</v>
      </c>
      <c r="L62" s="220">
        <f t="shared" si="80"/>
        <v>1.5690041040035096</v>
      </c>
      <c r="M62" s="220">
        <f t="shared" si="80"/>
        <v>1.3339109273468086</v>
      </c>
      <c r="N62" s="220">
        <f t="shared" si="80"/>
        <v>80375367.67242007</v>
      </c>
      <c r="O62" s="220"/>
      <c r="P62" s="196">
        <f t="shared" si="29"/>
        <v>160198.0247524752</v>
      </c>
      <c r="Q62" s="196">
        <f t="shared" si="72"/>
        <v>82479.475112612476</v>
      </c>
      <c r="R62" s="196">
        <f t="shared" si="73"/>
        <v>210272.62360538883</v>
      </c>
      <c r="S62" s="196">
        <f t="shared" si="32"/>
        <v>-78309.964438858384</v>
      </c>
      <c r="T62" s="196">
        <f t="shared" si="33"/>
        <v>0</v>
      </c>
      <c r="U62" s="214">
        <f t="shared" si="19"/>
        <v>0.71786485559683055</v>
      </c>
      <c r="V62" s="224"/>
      <c r="W62" s="196">
        <f t="shared" si="20"/>
        <v>-78309.964438858384</v>
      </c>
      <c r="X62" s="199">
        <f t="shared" si="21"/>
        <v>4.7308238614654741</v>
      </c>
      <c r="Y62" s="196">
        <f t="shared" si="22"/>
        <v>314000.33598790591</v>
      </c>
      <c r="Z62" s="196">
        <f t="shared" si="23"/>
        <v>235690.37154904753</v>
      </c>
      <c r="AA62" s="201">
        <f t="shared" si="24"/>
        <v>452950.12347047648</v>
      </c>
      <c r="AB62" s="200">
        <f t="shared" si="25"/>
        <v>0.45295012347047647</v>
      </c>
      <c r="AC62" s="217">
        <f t="shared" si="26"/>
        <v>374640.1590316181</v>
      </c>
      <c r="AD62" s="199">
        <f t="shared" si="27"/>
        <v>0.37464015903161807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81">(I64/B64*B63)/B64*B63</f>
        <v>1.5995844046758692</v>
      </c>
      <c r="J63" s="220">
        <f t="shared" si="81"/>
        <v>1.947781491124259</v>
      </c>
      <c r="K63" s="220">
        <f t="shared" si="81"/>
        <v>1.5784462904885865</v>
      </c>
      <c r="L63" s="220">
        <f t="shared" si="81"/>
        <v>1.8475226966264127</v>
      </c>
      <c r="M63" s="220">
        <f t="shared" si="81"/>
        <v>1.5706978542756851</v>
      </c>
      <c r="N63" s="220">
        <f t="shared" si="81"/>
        <v>81051974.738148019</v>
      </c>
      <c r="O63" s="220"/>
      <c r="P63" s="196">
        <f t="shared" si="29"/>
        <v>160495.03960396038</v>
      </c>
      <c r="Q63" s="196">
        <f t="shared" si="72"/>
        <v>82785.600471910118</v>
      </c>
      <c r="R63" s="196">
        <f t="shared" si="73"/>
        <v>210710.69157123342</v>
      </c>
      <c r="S63" s="196">
        <f t="shared" si="32"/>
        <v>-80302.922624020299</v>
      </c>
      <c r="T63" s="196">
        <f t="shared" si="33"/>
        <v>0</v>
      </c>
      <c r="U63" s="214">
        <f t="shared" si="19"/>
        <v>0.7182212915052707</v>
      </c>
      <c r="V63" s="224"/>
      <c r="W63" s="196">
        <f t="shared" si="20"/>
        <v>-80302.922624020299</v>
      </c>
      <c r="X63" s="199">
        <f t="shared" si="21"/>
        <v>4.6225681338297679</v>
      </c>
      <c r="Y63" s="196">
        <f t="shared" si="22"/>
        <v>314628.79163115635</v>
      </c>
      <c r="Z63" s="196">
        <f t="shared" si="23"/>
        <v>234325.86900713603</v>
      </c>
      <c r="AA63" s="201">
        <f t="shared" si="24"/>
        <v>453991.33164710389</v>
      </c>
      <c r="AB63" s="200">
        <f t="shared" si="25"/>
        <v>0.45399133164710387</v>
      </c>
      <c r="AC63" s="217">
        <f t="shared" si="26"/>
        <v>373688.40902308357</v>
      </c>
      <c r="AD63" s="199">
        <f t="shared" si="27"/>
        <v>0.37368840902308359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82">(I65/B65*B64)/B65*B64</f>
        <v>1.8881993408921578</v>
      </c>
      <c r="J64" s="220">
        <f t="shared" si="82"/>
        <v>1.9673080005727799</v>
      </c>
      <c r="K64" s="220">
        <f t="shared" si="82"/>
        <v>1.7085847421844103</v>
      </c>
      <c r="L64" s="220">
        <f t="shared" si="82"/>
        <v>1.8685890253888948</v>
      </c>
      <c r="M64" s="220">
        <f t="shared" si="82"/>
        <v>1.5886079607594772</v>
      </c>
      <c r="N64" s="220">
        <f t="shared" si="82"/>
        <v>49657055.502926335</v>
      </c>
      <c r="O64" s="220"/>
      <c r="P64" s="196">
        <f t="shared" si="29"/>
        <v>166980.19801980193</v>
      </c>
      <c r="Q64" s="196">
        <f t="shared" si="72"/>
        <v>89611.040103934996</v>
      </c>
      <c r="R64" s="196">
        <f t="shared" si="73"/>
        <v>211149.6721786735</v>
      </c>
      <c r="S64" s="196">
        <f t="shared" si="32"/>
        <v>-82304.184801620388</v>
      </c>
      <c r="T64" s="196">
        <f t="shared" si="33"/>
        <v>0</v>
      </c>
      <c r="U64" s="214">
        <f t="shared" si="19"/>
        <v>0.74015821708612228</v>
      </c>
      <c r="V64" s="224"/>
      <c r="W64" s="196">
        <f t="shared" si="20"/>
        <v>-82304.184801620388</v>
      </c>
      <c r="X64" s="199">
        <f t="shared" si="21"/>
        <v>4.5942970106549295</v>
      </c>
      <c r="Y64" s="196">
        <f t="shared" si="22"/>
        <v>319589.82390538789</v>
      </c>
      <c r="Z64" s="196">
        <f t="shared" si="23"/>
        <v>237285.63910376752</v>
      </c>
      <c r="AA64" s="201">
        <f t="shared" si="24"/>
        <v>467740.91030241043</v>
      </c>
      <c r="AB64" s="200">
        <f t="shared" si="25"/>
        <v>0.46774091030241044</v>
      </c>
      <c r="AC64" s="217">
        <f t="shared" si="26"/>
        <v>385436.72550079005</v>
      </c>
      <c r="AD64" s="199">
        <f t="shared" si="27"/>
        <v>0.38543672550079006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21" t="s">
        <v>154</v>
      </c>
      <c r="B65" s="222">
        <v>35.709999000000003</v>
      </c>
      <c r="C65" s="223">
        <v>36.639999000000003</v>
      </c>
      <c r="D65" s="223">
        <v>34.130001</v>
      </c>
      <c r="E65" s="223">
        <v>36.459999000000003</v>
      </c>
      <c r="F65" s="223">
        <v>31.135128000000002</v>
      </c>
      <c r="G65" s="223">
        <v>1740828600</v>
      </c>
      <c r="H65" s="223"/>
      <c r="I65" s="223">
        <f t="shared" ref="I65:N65" si="83">(I66/B66*B65)/B66*B65</f>
        <v>1.918161690838297</v>
      </c>
      <c r="J65" s="223">
        <f t="shared" si="83"/>
        <v>2.0176514291461305</v>
      </c>
      <c r="K65" s="223">
        <f t="shared" si="83"/>
        <v>1.7493489287114772</v>
      </c>
      <c r="L65" s="223">
        <f t="shared" si="83"/>
        <v>1.9844100458434597</v>
      </c>
      <c r="M65" s="223">
        <f t="shared" si="83"/>
        <v>1.6870744722492819</v>
      </c>
      <c r="N65" s="223">
        <f t="shared" si="83"/>
        <v>67149588.404041708</v>
      </c>
      <c r="O65" s="223"/>
      <c r="P65" s="196">
        <f t="shared" si="29"/>
        <v>168960.40099009898</v>
      </c>
      <c r="Q65" s="196">
        <f t="shared" si="72"/>
        <v>91749.020775008452</v>
      </c>
      <c r="R65" s="196">
        <f t="shared" si="73"/>
        <v>211589.56732904576</v>
      </c>
      <c r="S65" s="196">
        <f t="shared" si="32"/>
        <v>-84313.785571627144</v>
      </c>
      <c r="T65" s="196">
        <f t="shared" si="33"/>
        <v>0</v>
      </c>
      <c r="U65" s="214">
        <f t="shared" si="19"/>
        <v>0.74626126813464988</v>
      </c>
      <c r="V65" s="199">
        <f>(E65-B54)/B54</f>
        <v>0.474919113063071</v>
      </c>
      <c r="W65" s="196">
        <f t="shared" si="20"/>
        <v>-84313.785571627144</v>
      </c>
      <c r="X65" s="199">
        <f t="shared" si="21"/>
        <v>4.5134964079611377</v>
      </c>
      <c r="Y65" s="196">
        <f t="shared" si="22"/>
        <v>321398.26532895316</v>
      </c>
      <c r="Z65" s="196">
        <f t="shared" si="23"/>
        <v>237084.47975732601</v>
      </c>
      <c r="AA65" s="201">
        <f t="shared" si="24"/>
        <v>472298.98909415316</v>
      </c>
      <c r="AB65" s="200">
        <f t="shared" si="25"/>
        <v>0.47229898909415319</v>
      </c>
      <c r="AC65" s="217">
        <f t="shared" si="26"/>
        <v>387985.20352252602</v>
      </c>
      <c r="AD65" s="199">
        <f t="shared" si="27"/>
        <v>0.38798520352252602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84">(I67/B67*B66)/B67*B66</f>
        <v>2.0215777933027983</v>
      </c>
      <c r="J66" s="220">
        <f t="shared" si="84"/>
        <v>2.2859379999999989</v>
      </c>
      <c r="K66" s="220">
        <f t="shared" si="84"/>
        <v>1.9701566427335049</v>
      </c>
      <c r="L66" s="220">
        <f t="shared" si="84"/>
        <v>2.0513666191280202</v>
      </c>
      <c r="M66" s="220">
        <f t="shared" si="84"/>
        <v>1.745362328749227</v>
      </c>
      <c r="N66" s="220">
        <f t="shared" si="84"/>
        <v>68582187.251485884</v>
      </c>
      <c r="O66" s="220"/>
      <c r="P66" s="196">
        <f t="shared" si="29"/>
        <v>179306.93564356436</v>
      </c>
      <c r="Q66" s="196">
        <f>(Q54+(Q65-Q54)*(1-$Q$3))*K66/K65</f>
        <v>77233.550297727241</v>
      </c>
      <c r="R66" s="196">
        <f>R65*(1+($S$5/2/12))+(Q65-Q54)*($Q$3)</f>
        <v>235201.89396359184</v>
      </c>
      <c r="S66" s="196">
        <f t="shared" si="32"/>
        <v>-86331.7596781756</v>
      </c>
      <c r="T66" s="196">
        <f t="shared" si="33"/>
        <v>0</v>
      </c>
      <c r="U66" s="214">
        <f t="shared" si="19"/>
        <v>0.6787579226008138</v>
      </c>
      <c r="V66" s="224"/>
      <c r="W66" s="196">
        <f t="shared" si="20"/>
        <v>-86331.7596781756</v>
      </c>
      <c r="X66" s="199">
        <f t="shared" si="21"/>
        <v>4.8013480919692499</v>
      </c>
      <c r="Y66" s="196">
        <f t="shared" si="22"/>
        <v>351308.67315554316</v>
      </c>
      <c r="Z66" s="196">
        <f t="shared" si="23"/>
        <v>264976.91347736755</v>
      </c>
      <c r="AA66" s="201">
        <f t="shared" si="24"/>
        <v>491742.37990488345</v>
      </c>
      <c r="AB66" s="200">
        <f t="shared" si="25"/>
        <v>0.49174237990488345</v>
      </c>
      <c r="AC66" s="217">
        <f t="shared" si="26"/>
        <v>405410.62022670783</v>
      </c>
      <c r="AD66" s="199">
        <f t="shared" si="27"/>
        <v>0.40541062022670782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85">(I68/B68*B67)/B68*B67</f>
        <v>2.08157201315991</v>
      </c>
      <c r="J67" s="220">
        <f t="shared" si="85"/>
        <v>2.1667881422079769</v>
      </c>
      <c r="K67" s="220">
        <f t="shared" si="85"/>
        <v>1.9571233438088955</v>
      </c>
      <c r="L67" s="220">
        <f t="shared" si="85"/>
        <v>1.9964021678985724</v>
      </c>
      <c r="M67" s="220">
        <f t="shared" si="85"/>
        <v>1.6985965898797681</v>
      </c>
      <c r="N67" s="220">
        <f t="shared" si="85"/>
        <v>66172036.03420265</v>
      </c>
      <c r="O67" s="220"/>
      <c r="P67" s="196">
        <f t="shared" si="29"/>
        <v>178712.8613861386</v>
      </c>
      <c r="Q67" s="196">
        <f t="shared" ref="Q67:Q77" si="86">Q66*K67/K66</f>
        <v>76722.622422143439</v>
      </c>
      <c r="R67" s="196">
        <f t="shared" ref="R67:R77" si="87">R66*(1+$S$5/2/12)</f>
        <v>235691.89790934935</v>
      </c>
      <c r="S67" s="196">
        <f t="shared" si="32"/>
        <v>-88358.142010167998</v>
      </c>
      <c r="T67" s="196">
        <f t="shared" si="33"/>
        <v>0</v>
      </c>
      <c r="U67" s="214">
        <f t="shared" si="19"/>
        <v>0.67631762877639012</v>
      </c>
      <c r="V67" s="224"/>
      <c r="W67" s="196">
        <f t="shared" si="20"/>
        <v>-88358.142010167998</v>
      </c>
      <c r="X67" s="199">
        <f t="shared" si="21"/>
        <v>4.6900574170946179</v>
      </c>
      <c r="Y67" s="196">
        <f t="shared" si="22"/>
        <v>351363.22496327234</v>
      </c>
      <c r="Z67" s="196">
        <f t="shared" si="23"/>
        <v>263005.08295310434</v>
      </c>
      <c r="AA67" s="201">
        <f t="shared" si="24"/>
        <v>491127.38171763136</v>
      </c>
      <c r="AB67" s="200">
        <f t="shared" si="25"/>
        <v>0.49112738171763137</v>
      </c>
      <c r="AC67" s="217">
        <f t="shared" si="26"/>
        <v>402769.23970746336</v>
      </c>
      <c r="AD67" s="199">
        <f t="shared" si="27"/>
        <v>0.40276923970746337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88">(I69/B69*B68)/B69*B68</f>
        <v>2.0237841536224521</v>
      </c>
      <c r="J68" s="220">
        <f t="shared" si="88"/>
        <v>2.0775620516444433</v>
      </c>
      <c r="K68" s="220">
        <f t="shared" si="88"/>
        <v>1.7370689371742878</v>
      </c>
      <c r="L68" s="220">
        <f t="shared" si="88"/>
        <v>1.9174944433773138</v>
      </c>
      <c r="M68" s="220">
        <f t="shared" si="88"/>
        <v>1.6314598715581046</v>
      </c>
      <c r="N68" s="220">
        <f t="shared" si="88"/>
        <v>139538393.41784501</v>
      </c>
      <c r="O68" s="220"/>
      <c r="P68" s="196">
        <f t="shared" si="29"/>
        <v>168366.32673267325</v>
      </c>
      <c r="Q68" s="196">
        <f t="shared" si="86"/>
        <v>68096.108816875028</v>
      </c>
      <c r="R68" s="196">
        <f t="shared" si="87"/>
        <v>236182.92269666053</v>
      </c>
      <c r="S68" s="196">
        <f t="shared" si="32"/>
        <v>-90392.967601877041</v>
      </c>
      <c r="T68" s="196">
        <f t="shared" si="33"/>
        <v>0</v>
      </c>
      <c r="U68" s="214">
        <f t="shared" si="19"/>
        <v>0.64437011609828121</v>
      </c>
      <c r="V68" s="224"/>
      <c r="W68" s="196">
        <f t="shared" si="20"/>
        <v>-90392.967601877041</v>
      </c>
      <c r="X68" s="199">
        <f t="shared" si="21"/>
        <v>4.4754504710047067</v>
      </c>
      <c r="Y68" s="196">
        <f t="shared" si="22"/>
        <v>344592.03450166539</v>
      </c>
      <c r="Z68" s="196">
        <f t="shared" si="23"/>
        <v>254199.06689978833</v>
      </c>
      <c r="AA68" s="201">
        <f t="shared" si="24"/>
        <v>472645.35824620881</v>
      </c>
      <c r="AB68" s="200">
        <f t="shared" si="25"/>
        <v>0.47264535824620879</v>
      </c>
      <c r="AC68" s="217">
        <f t="shared" si="26"/>
        <v>382252.39064433175</v>
      </c>
      <c r="AD68" s="199">
        <f t="shared" si="27"/>
        <v>0.38225239064433175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89">(I70/B70*B69)/B70*B69</f>
        <v>1.9289199432271322</v>
      </c>
      <c r="J69" s="220">
        <f t="shared" si="89"/>
        <v>2.113478180473372</v>
      </c>
      <c r="K69" s="220">
        <f t="shared" si="89"/>
        <v>1.8103531391065373</v>
      </c>
      <c r="L69" s="220">
        <f t="shared" si="89"/>
        <v>1.8047102854630521</v>
      </c>
      <c r="M69" s="220">
        <f t="shared" si="89"/>
        <v>1.5355000401481071</v>
      </c>
      <c r="N69" s="220">
        <f t="shared" si="89"/>
        <v>108337002.06019901</v>
      </c>
      <c r="O69" s="220"/>
      <c r="P69" s="196">
        <f t="shared" si="29"/>
        <v>171881.1930693069</v>
      </c>
      <c r="Q69" s="196">
        <f t="shared" si="86"/>
        <v>70968.976371259021</v>
      </c>
      <c r="R69" s="196">
        <f t="shared" si="87"/>
        <v>236674.97045227859</v>
      </c>
      <c r="S69" s="196">
        <f t="shared" si="32"/>
        <v>-92436.271633551529</v>
      </c>
      <c r="T69" s="196">
        <f t="shared" si="33"/>
        <v>0</v>
      </c>
      <c r="U69" s="214">
        <f t="shared" si="19"/>
        <v>0.65443731663777105</v>
      </c>
      <c r="V69" s="224"/>
      <c r="W69" s="196">
        <f t="shared" si="20"/>
        <v>-92436.271633551529</v>
      </c>
      <c r="X69" s="199">
        <f t="shared" si="21"/>
        <v>4.4198684812953033</v>
      </c>
      <c r="Y69" s="196">
        <f t="shared" si="22"/>
        <v>347524.80678270228</v>
      </c>
      <c r="Z69" s="196">
        <f t="shared" si="23"/>
        <v>255088.53514915076</v>
      </c>
      <c r="AA69" s="201">
        <f t="shared" si="24"/>
        <v>479525.13989284448</v>
      </c>
      <c r="AB69" s="200">
        <f t="shared" si="25"/>
        <v>0.47952513989284451</v>
      </c>
      <c r="AC69" s="217">
        <f t="shared" si="26"/>
        <v>387088.86825929297</v>
      </c>
      <c r="AD69" s="199">
        <f t="shared" si="27"/>
        <v>0.38708886825929295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90">(I71/B71*B70)/B71*B70</f>
        <v>1.8426447992745656</v>
      </c>
      <c r="J70" s="220">
        <f t="shared" si="90"/>
        <v>2.0077515594628093</v>
      </c>
      <c r="K70" s="220">
        <f t="shared" si="90"/>
        <v>1.7472993109876407</v>
      </c>
      <c r="L70" s="220">
        <f t="shared" si="90"/>
        <v>1.994219005720971</v>
      </c>
      <c r="M70" s="220">
        <f t="shared" si="90"/>
        <v>1.6967389392572982</v>
      </c>
      <c r="N70" s="220">
        <f t="shared" si="90"/>
        <v>130804631.91527055</v>
      </c>
      <c r="O70" s="220"/>
      <c r="P70" s="196">
        <f t="shared" si="29"/>
        <v>168861.39108910883</v>
      </c>
      <c r="Q70" s="196">
        <f t="shared" si="86"/>
        <v>68497.157176858149</v>
      </c>
      <c r="R70" s="196">
        <f t="shared" si="87"/>
        <v>237168.04330738753</v>
      </c>
      <c r="S70" s="196">
        <f t="shared" si="32"/>
        <v>-94488.089432024659</v>
      </c>
      <c r="T70" s="196">
        <f t="shared" si="33"/>
        <v>0</v>
      </c>
      <c r="U70" s="214">
        <f t="shared" si="19"/>
        <v>0.64454913776005851</v>
      </c>
      <c r="V70" s="224"/>
      <c r="W70" s="196">
        <f t="shared" si="20"/>
        <v>-94488.089432024659</v>
      </c>
      <c r="X70" s="199">
        <f t="shared" si="21"/>
        <v>4.2971493744573657</v>
      </c>
      <c r="Y70" s="196">
        <f t="shared" si="22"/>
        <v>345884.29533746821</v>
      </c>
      <c r="Z70" s="196">
        <f t="shared" si="23"/>
        <v>251396.20590544355</v>
      </c>
      <c r="AA70" s="201">
        <f t="shared" si="24"/>
        <v>474526.59157335456</v>
      </c>
      <c r="AB70" s="200">
        <f t="shared" si="25"/>
        <v>0.47452659157335453</v>
      </c>
      <c r="AC70" s="217">
        <f t="shared" si="26"/>
        <v>380038.50214132993</v>
      </c>
      <c r="AD70" s="199">
        <f t="shared" si="27"/>
        <v>0.38003850214132995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91">(I72/B72*B71)/B72*B71</f>
        <v>1.9787942886233487</v>
      </c>
      <c r="J71" s="220">
        <f t="shared" si="91"/>
        <v>2.15880640968324</v>
      </c>
      <c r="K71" s="220">
        <f t="shared" si="91"/>
        <v>1.926881488078348</v>
      </c>
      <c r="L71" s="220">
        <f t="shared" si="91"/>
        <v>2.1261894055775583</v>
      </c>
      <c r="M71" s="220">
        <f t="shared" si="91"/>
        <v>1.8090231770400935</v>
      </c>
      <c r="N71" s="220">
        <f t="shared" si="91"/>
        <v>72677981.52587615</v>
      </c>
      <c r="O71" s="220"/>
      <c r="P71" s="196">
        <f t="shared" si="29"/>
        <v>177326.73267326725</v>
      </c>
      <c r="Q71" s="196">
        <f t="shared" si="86"/>
        <v>75537.089335585799</v>
      </c>
      <c r="R71" s="196">
        <f t="shared" si="87"/>
        <v>237662.14339761127</v>
      </c>
      <c r="S71" s="196">
        <f t="shared" si="32"/>
        <v>-96548.456471324767</v>
      </c>
      <c r="T71" s="196">
        <f t="shared" si="33"/>
        <v>0</v>
      </c>
      <c r="U71" s="214">
        <f t="shared" si="19"/>
        <v>0.66948731464666944</v>
      </c>
      <c r="V71" s="224"/>
      <c r="W71" s="196">
        <f t="shared" si="20"/>
        <v>-96548.456471324767</v>
      </c>
      <c r="X71" s="199">
        <f t="shared" si="21"/>
        <v>4.298244542046425</v>
      </c>
      <c r="Y71" s="196">
        <f t="shared" si="22"/>
        <v>352284.37053299387</v>
      </c>
      <c r="Z71" s="196">
        <f t="shared" si="23"/>
        <v>255735.91406166909</v>
      </c>
      <c r="AA71" s="201">
        <f t="shared" si="24"/>
        <v>490525.9654064643</v>
      </c>
      <c r="AB71" s="200">
        <f t="shared" si="25"/>
        <v>0.49052596540646431</v>
      </c>
      <c r="AC71" s="217">
        <f t="shared" si="26"/>
        <v>393977.50893513951</v>
      </c>
      <c r="AD71" s="199">
        <f t="shared" si="27"/>
        <v>0.3939775089351395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92">(I73/B73*B72)/B73*B72</f>
        <v>2.1333699251249092</v>
      </c>
      <c r="J72" s="220">
        <f t="shared" si="92"/>
        <v>2.1315516689761984</v>
      </c>
      <c r="K72" s="220">
        <f t="shared" si="92"/>
        <v>1.7055469099541956</v>
      </c>
      <c r="L72" s="220">
        <f t="shared" si="92"/>
        <v>1.8171886940805926</v>
      </c>
      <c r="M72" s="220">
        <f t="shared" si="92"/>
        <v>1.5461183223984465</v>
      </c>
      <c r="N72" s="220">
        <f t="shared" si="92"/>
        <v>113379620.70827454</v>
      </c>
      <c r="O72" s="220"/>
      <c r="P72" s="196">
        <f t="shared" si="29"/>
        <v>166831.68811881181</v>
      </c>
      <c r="Q72" s="196">
        <f t="shared" si="86"/>
        <v>66860.390792235383</v>
      </c>
      <c r="R72" s="196">
        <f t="shared" si="87"/>
        <v>238157.27286302298</v>
      </c>
      <c r="S72" s="196">
        <f t="shared" si="32"/>
        <v>-98617.408373288621</v>
      </c>
      <c r="T72" s="196">
        <f t="shared" si="33"/>
        <v>0</v>
      </c>
      <c r="U72" s="214">
        <f t="shared" si="19"/>
        <v>0.63696700773935244</v>
      </c>
      <c r="V72" s="224"/>
      <c r="W72" s="196">
        <f t="shared" si="20"/>
        <v>-98617.408373288621</v>
      </c>
      <c r="X72" s="199">
        <f t="shared" si="21"/>
        <v>4.1066680585324482</v>
      </c>
      <c r="Y72" s="196">
        <f t="shared" si="22"/>
        <v>345413.16363167029</v>
      </c>
      <c r="Z72" s="196">
        <f t="shared" si="23"/>
        <v>246795.75525838166</v>
      </c>
      <c r="AA72" s="201">
        <f t="shared" si="24"/>
        <v>471849.35177407018</v>
      </c>
      <c r="AB72" s="200">
        <f t="shared" si="25"/>
        <v>0.47184935177407017</v>
      </c>
      <c r="AC72" s="217">
        <f t="shared" si="26"/>
        <v>373231.94340078154</v>
      </c>
      <c r="AD72" s="199">
        <f t="shared" si="27"/>
        <v>0.37323194340078153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93">(I74/B74*B73)/B74*B73</f>
        <v>1.8018090366636665</v>
      </c>
      <c r="J73" s="220">
        <f t="shared" si="93"/>
        <v>1.8431790122124911</v>
      </c>
      <c r="K73" s="220">
        <f t="shared" si="93"/>
        <v>1.5716374093691177</v>
      </c>
      <c r="L73" s="220">
        <f t="shared" si="93"/>
        <v>1.7276936246793666</v>
      </c>
      <c r="M73" s="220">
        <f t="shared" si="93"/>
        <v>1.4699717387383875</v>
      </c>
      <c r="N73" s="220">
        <f t="shared" si="93"/>
        <v>89755561.993197098</v>
      </c>
      <c r="O73" s="220"/>
      <c r="P73" s="196">
        <f t="shared" si="29"/>
        <v>160148.50495049497</v>
      </c>
      <c r="Q73" s="196">
        <f t="shared" si="86"/>
        <v>61610.906601764284</v>
      </c>
      <c r="R73" s="196">
        <f t="shared" si="87"/>
        <v>238653.43384815429</v>
      </c>
      <c r="S73" s="196">
        <f t="shared" si="32"/>
        <v>-100694.98090817733</v>
      </c>
      <c r="T73" s="196">
        <f t="shared" si="33"/>
        <v>0</v>
      </c>
      <c r="U73" s="214">
        <f t="shared" si="19"/>
        <v>0.61547005255159859</v>
      </c>
      <c r="V73" s="224"/>
      <c r="W73" s="196">
        <f t="shared" si="20"/>
        <v>-100694.98090817733</v>
      </c>
      <c r="X73" s="199">
        <f t="shared" si="21"/>
        <v>3.9604947059110369</v>
      </c>
      <c r="Y73" s="196">
        <f t="shared" si="22"/>
        <v>341211.2499595746</v>
      </c>
      <c r="Z73" s="196">
        <f t="shared" si="23"/>
        <v>240516.26905139728</v>
      </c>
      <c r="AA73" s="201">
        <f t="shared" si="24"/>
        <v>460412.84540041356</v>
      </c>
      <c r="AB73" s="200">
        <f t="shared" si="25"/>
        <v>0.46041284540041355</v>
      </c>
      <c r="AC73" s="217">
        <f t="shared" si="26"/>
        <v>359717.86449223623</v>
      </c>
      <c r="AD73" s="199">
        <f t="shared" si="27"/>
        <v>0.35971786449223625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94">(I75/B75*B74)/B75*B74</f>
        <v>1.7317023899398918</v>
      </c>
      <c r="J74" s="220">
        <f t="shared" si="94"/>
        <v>1.9315835788307025</v>
      </c>
      <c r="K74" s="220">
        <f t="shared" si="94"/>
        <v>1.7156836644471827</v>
      </c>
      <c r="L74" s="220">
        <f t="shared" si="94"/>
        <v>1.8433236778507536</v>
      </c>
      <c r="M74" s="220">
        <f t="shared" si="94"/>
        <v>1.56835246615266</v>
      </c>
      <c r="N74" s="220">
        <f t="shared" si="94"/>
        <v>84350086.870837167</v>
      </c>
      <c r="O74" s="220"/>
      <c r="P74" s="196">
        <f t="shared" si="29"/>
        <v>167326.72772277219</v>
      </c>
      <c r="Q74" s="196">
        <f t="shared" si="86"/>
        <v>67257.769112825961</v>
      </c>
      <c r="R74" s="196">
        <f t="shared" si="87"/>
        <v>239150.62850200463</v>
      </c>
      <c r="S74" s="196">
        <f t="shared" si="32"/>
        <v>-102781.20999529473</v>
      </c>
      <c r="T74" s="196">
        <f t="shared" si="33"/>
        <v>0</v>
      </c>
      <c r="U74" s="214">
        <f t="shared" si="19"/>
        <v>0.63715407577877847</v>
      </c>
      <c r="V74" s="224"/>
      <c r="W74" s="196">
        <f t="shared" si="20"/>
        <v>-102781.20999529473</v>
      </c>
      <c r="X74" s="199">
        <f t="shared" si="21"/>
        <v>3.9547827491365894</v>
      </c>
      <c r="Y74" s="196">
        <f t="shared" si="22"/>
        <v>346713.31276786496</v>
      </c>
      <c r="Z74" s="196">
        <f t="shared" si="23"/>
        <v>243932.10277257022</v>
      </c>
      <c r="AA74" s="201">
        <f t="shared" si="24"/>
        <v>473735.1253376028</v>
      </c>
      <c r="AB74" s="200">
        <f t="shared" si="25"/>
        <v>0.47373512533760281</v>
      </c>
      <c r="AC74" s="217">
        <f t="shared" si="26"/>
        <v>370953.91534230806</v>
      </c>
      <c r="AD74" s="199">
        <f t="shared" si="27"/>
        <v>0.37095391534230804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95">(I76/B76*B75)/B76*B75</f>
        <v>1.8903318012276433</v>
      </c>
      <c r="J75" s="220">
        <f t="shared" si="95"/>
        <v>2.0842731041565625</v>
      </c>
      <c r="K75" s="220">
        <f t="shared" si="95"/>
        <v>1.8607549929692628</v>
      </c>
      <c r="L75" s="220">
        <f t="shared" si="95"/>
        <v>2.0325951806431752</v>
      </c>
      <c r="M75" s="220">
        <f t="shared" si="95"/>
        <v>1.7293899530785684</v>
      </c>
      <c r="N75" s="220">
        <f t="shared" si="95"/>
        <v>113084440.88970542</v>
      </c>
      <c r="O75" s="220"/>
      <c r="P75" s="196">
        <f t="shared" si="29"/>
        <v>174257.43069306921</v>
      </c>
      <c r="Q75" s="196">
        <f t="shared" si="86"/>
        <v>72944.816277066973</v>
      </c>
      <c r="R75" s="196">
        <f t="shared" si="87"/>
        <v>239648.8589780505</v>
      </c>
      <c r="S75" s="196">
        <f t="shared" si="32"/>
        <v>-104876.13170360847</v>
      </c>
      <c r="T75" s="196">
        <f t="shared" si="33"/>
        <v>0</v>
      </c>
      <c r="U75" s="214">
        <f t="shared" si="19"/>
        <v>0.65758721575395762</v>
      </c>
      <c r="V75" s="224"/>
      <c r="W75" s="196">
        <f t="shared" si="20"/>
        <v>-104876.13170360847</v>
      </c>
      <c r="X75" s="199">
        <f t="shared" si="21"/>
        <v>3.9466204840665235</v>
      </c>
      <c r="Y75" s="196">
        <f t="shared" si="22"/>
        <v>352043.1061040769</v>
      </c>
      <c r="Z75" s="196">
        <f t="shared" si="23"/>
        <v>247166.97440046843</v>
      </c>
      <c r="AA75" s="201">
        <f t="shared" si="24"/>
        <v>486851.10594818671</v>
      </c>
      <c r="AB75" s="200">
        <f t="shared" si="25"/>
        <v>0.4868511059481867</v>
      </c>
      <c r="AC75" s="217">
        <f t="shared" si="26"/>
        <v>381974.97424457828</v>
      </c>
      <c r="AD75" s="199">
        <f t="shared" si="27"/>
        <v>0.38197497424457827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96">(I77/B77*B76)/B77*B76</f>
        <v>2.0570239616015291</v>
      </c>
      <c r="J76" s="220">
        <f t="shared" si="96"/>
        <v>2.3615791334225094</v>
      </c>
      <c r="K76" s="220">
        <f t="shared" si="96"/>
        <v>2.0337588468092265</v>
      </c>
      <c r="L76" s="220">
        <f t="shared" si="96"/>
        <v>2.2845243012269663</v>
      </c>
      <c r="M76" s="220">
        <f t="shared" si="96"/>
        <v>1.9437381162900125</v>
      </c>
      <c r="N76" s="220">
        <f t="shared" si="96"/>
        <v>86712724.627831116</v>
      </c>
      <c r="O76" s="220"/>
      <c r="P76" s="196">
        <f t="shared" si="29"/>
        <v>182178.21287128702</v>
      </c>
      <c r="Q76" s="196">
        <f t="shared" si="86"/>
        <v>79726.866778752315</v>
      </c>
      <c r="R76" s="196">
        <f t="shared" si="87"/>
        <v>240148.1274342548</v>
      </c>
      <c r="S76" s="196">
        <f t="shared" si="32"/>
        <v>-106979.78225237351</v>
      </c>
      <c r="T76" s="196">
        <f t="shared" si="33"/>
        <v>0</v>
      </c>
      <c r="U76" s="214">
        <f t="shared" si="19"/>
        <v>0.68046960283919078</v>
      </c>
      <c r="V76" s="224"/>
      <c r="W76" s="196">
        <f t="shared" si="20"/>
        <v>-106979.78225237351</v>
      </c>
      <c r="X76" s="199">
        <f t="shared" si="21"/>
        <v>3.9477210685402371</v>
      </c>
      <c r="Y76" s="196">
        <f t="shared" si="22"/>
        <v>358066.95134678553</v>
      </c>
      <c r="Z76" s="196">
        <f t="shared" si="23"/>
        <v>251087.16909441201</v>
      </c>
      <c r="AA76" s="201">
        <f t="shared" si="24"/>
        <v>502053.20708429412</v>
      </c>
      <c r="AB76" s="200">
        <f t="shared" si="25"/>
        <v>0.50205320708429413</v>
      </c>
      <c r="AC76" s="217">
        <f t="shared" si="26"/>
        <v>395073.42483192059</v>
      </c>
      <c r="AD76" s="199">
        <f t="shared" si="27"/>
        <v>0.39507342483192059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21" t="s">
        <v>166</v>
      </c>
      <c r="B77" s="222">
        <v>39.270000000000003</v>
      </c>
      <c r="C77" s="223">
        <v>40.68</v>
      </c>
      <c r="D77" s="223">
        <v>39.090000000000003</v>
      </c>
      <c r="E77" s="223">
        <v>39.919998</v>
      </c>
      <c r="F77" s="223">
        <v>34.103149000000002</v>
      </c>
      <c r="G77" s="223">
        <v>1779424600</v>
      </c>
      <c r="H77" s="223"/>
      <c r="I77" s="223">
        <f t="shared" ref="I77:N77" si="97">(I78/B78*B77)/B78*B77</f>
        <v>2.3196760554899627</v>
      </c>
      <c r="J77" s="223">
        <f t="shared" si="97"/>
        <v>2.4871221860165669</v>
      </c>
      <c r="K77" s="223">
        <f t="shared" si="97"/>
        <v>2.2947489628438205</v>
      </c>
      <c r="L77" s="223">
        <f t="shared" si="97"/>
        <v>2.3789161454376049</v>
      </c>
      <c r="M77" s="223">
        <f t="shared" si="97"/>
        <v>2.0240531290607335</v>
      </c>
      <c r="N77" s="223">
        <f t="shared" si="97"/>
        <v>70160150.07777603</v>
      </c>
      <c r="O77" s="223"/>
      <c r="P77" s="196">
        <f t="shared" si="29"/>
        <v>193514.85148514842</v>
      </c>
      <c r="Q77" s="196">
        <f t="shared" si="86"/>
        <v>89958.131043100497</v>
      </c>
      <c r="R77" s="196">
        <f t="shared" si="87"/>
        <v>240648.4360330762</v>
      </c>
      <c r="S77" s="196">
        <f t="shared" si="32"/>
        <v>-109092.1980117584</v>
      </c>
      <c r="T77" s="196">
        <f t="shared" si="33"/>
        <v>0</v>
      </c>
      <c r="U77" s="214">
        <f t="shared" si="19"/>
        <v>0.71248970247464882</v>
      </c>
      <c r="V77" s="199">
        <f>(E77-B66)/B66</f>
        <v>8.8925204582651476E-2</v>
      </c>
      <c r="W77" s="196">
        <f t="shared" si="20"/>
        <v>-109092.1980117584</v>
      </c>
      <c r="X77" s="199">
        <f t="shared" si="21"/>
        <v>3.979783114017271</v>
      </c>
      <c r="Y77" s="196">
        <f t="shared" si="22"/>
        <v>366482.89463135705</v>
      </c>
      <c r="Z77" s="196">
        <f t="shared" si="23"/>
        <v>257390.69661959866</v>
      </c>
      <c r="AA77" s="201">
        <f t="shared" si="24"/>
        <v>524121.41856132512</v>
      </c>
      <c r="AB77" s="200">
        <f t="shared" si="25"/>
        <v>0.5241214185613251</v>
      </c>
      <c r="AC77" s="217">
        <f t="shared" si="26"/>
        <v>415029.22054956673</v>
      </c>
      <c r="AD77" s="199">
        <f t="shared" si="27"/>
        <v>0.4150292205495667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98">(I79/B79*B78)/B79*B78</f>
        <v>2.4175621606669035</v>
      </c>
      <c r="J78" s="220">
        <f t="shared" si="98"/>
        <v>2.4396627174139938</v>
      </c>
      <c r="K78" s="220">
        <f t="shared" si="98"/>
        <v>1.9963521240495667</v>
      </c>
      <c r="L78" s="220">
        <f t="shared" si="98"/>
        <v>2.088052254871934</v>
      </c>
      <c r="M78" s="220">
        <f t="shared" si="98"/>
        <v>1.8107676014366074</v>
      </c>
      <c r="N78" s="220">
        <f t="shared" si="98"/>
        <v>110661929.40134282</v>
      </c>
      <c r="O78" s="220"/>
      <c r="P78" s="196">
        <f t="shared" si="29"/>
        <v>180495.04455445538</v>
      </c>
      <c r="Q78" s="196">
        <f>(Q66+(Q77-Q66)*(1-$Q$3))*K78/K77</f>
        <v>72725.486223674612</v>
      </c>
      <c r="R78" s="196">
        <f>R77*(1+($S$5/2/12))+(Q77-Q66)*($Q$3)</f>
        <v>247512.0773141651</v>
      </c>
      <c r="S78" s="196">
        <f t="shared" si="32"/>
        <v>-111213.41550347407</v>
      </c>
      <c r="T78" s="196">
        <f t="shared" si="33"/>
        <v>0</v>
      </c>
      <c r="U78" s="214">
        <f t="shared" si="19"/>
        <v>0.65093826871711569</v>
      </c>
      <c r="V78" s="224"/>
      <c r="W78" s="196">
        <f t="shared" si="20"/>
        <v>-111213.41550347407</v>
      </c>
      <c r="X78" s="199">
        <f t="shared" si="21"/>
        <v>3.848520611753449</v>
      </c>
      <c r="Y78" s="196">
        <f t="shared" si="22"/>
        <v>363958.12540971726</v>
      </c>
      <c r="Z78" s="196">
        <f t="shared" si="23"/>
        <v>252744.7099062432</v>
      </c>
      <c r="AA78" s="201">
        <f t="shared" si="24"/>
        <v>500732.60809229512</v>
      </c>
      <c r="AB78" s="200">
        <f t="shared" si="25"/>
        <v>0.50073260809229514</v>
      </c>
      <c r="AC78" s="217">
        <f t="shared" si="26"/>
        <v>389519.19258882105</v>
      </c>
      <c r="AD78" s="199">
        <f t="shared" si="27"/>
        <v>0.38951919258882106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99">(I80/B80*B79)/B80*B79</f>
        <v>2.1141532456880845</v>
      </c>
      <c r="J79" s="220">
        <f t="shared" si="99"/>
        <v>2.2253860423111096</v>
      </c>
      <c r="K79" s="220">
        <f t="shared" si="99"/>
        <v>2.0227210474724178</v>
      </c>
      <c r="L79" s="220">
        <f t="shared" si="99"/>
        <v>2.0680016124422287</v>
      </c>
      <c r="M79" s="220">
        <f t="shared" si="99"/>
        <v>1.7933819695580606</v>
      </c>
      <c r="N79" s="220">
        <f t="shared" si="99"/>
        <v>69075046.157998666</v>
      </c>
      <c r="O79" s="220"/>
      <c r="P79" s="196">
        <f t="shared" si="29"/>
        <v>181683.17326732667</v>
      </c>
      <c r="Q79" s="196">
        <f t="shared" ref="Q79:Q89" si="100">Q78*K79/K78</f>
        <v>73686.084684246627</v>
      </c>
      <c r="R79" s="196">
        <f t="shared" ref="R79:R89" si="101">R78*(1+$S$5/2/12)</f>
        <v>248027.72747523632</v>
      </c>
      <c r="S79" s="196">
        <f t="shared" si="32"/>
        <v>-113343.47140140522</v>
      </c>
      <c r="T79" s="196">
        <f t="shared" si="33"/>
        <v>0</v>
      </c>
      <c r="U79" s="214">
        <f t="shared" si="19"/>
        <v>0.65366967256831587</v>
      </c>
      <c r="V79" s="224"/>
      <c r="W79" s="196">
        <f t="shared" si="20"/>
        <v>-113343.47140140522</v>
      </c>
      <c r="X79" s="199">
        <f t="shared" si="21"/>
        <v>3.7912276325183689</v>
      </c>
      <c r="Y79" s="196">
        <f t="shared" si="22"/>
        <v>365284.83966335549</v>
      </c>
      <c r="Z79" s="196">
        <f t="shared" si="23"/>
        <v>251941.36826195027</v>
      </c>
      <c r="AA79" s="201">
        <f t="shared" si="24"/>
        <v>503396.98542680964</v>
      </c>
      <c r="AB79" s="200">
        <f t="shared" si="25"/>
        <v>0.50339698542680966</v>
      </c>
      <c r="AC79" s="217">
        <f t="shared" si="26"/>
        <v>390053.51402540441</v>
      </c>
      <c r="AD79" s="199">
        <f t="shared" si="27"/>
        <v>0.39005351402540439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102">(I81/B81*B80)/B81*B80</f>
        <v>2.1006403797263418</v>
      </c>
      <c r="J80" s="220">
        <f t="shared" si="102"/>
        <v>2.203464147247161</v>
      </c>
      <c r="K80" s="220">
        <f t="shared" si="102"/>
        <v>1.9398134343706233</v>
      </c>
      <c r="L80" s="220">
        <f t="shared" si="102"/>
        <v>1.9964021678985724</v>
      </c>
      <c r="M80" s="220">
        <f t="shared" si="102"/>
        <v>1.7312896491626022</v>
      </c>
      <c r="N80" s="220">
        <f t="shared" si="102"/>
        <v>100904248.94864181</v>
      </c>
      <c r="O80" s="220"/>
      <c r="P80" s="196">
        <f t="shared" si="29"/>
        <v>177920.78712871281</v>
      </c>
      <c r="Q80" s="196">
        <f t="shared" si="100"/>
        <v>70665.827685575685</v>
      </c>
      <c r="R80" s="196">
        <f t="shared" si="101"/>
        <v>248544.45190747641</v>
      </c>
      <c r="S80" s="196">
        <f t="shared" si="32"/>
        <v>-115482.40253224441</v>
      </c>
      <c r="T80" s="196">
        <f t="shared" si="33"/>
        <v>0</v>
      </c>
      <c r="U80" s="214">
        <f t="shared" si="19"/>
        <v>0.64218968370879115</v>
      </c>
      <c r="V80" s="224"/>
      <c r="W80" s="196">
        <f t="shared" si="20"/>
        <v>-115482.40253224441</v>
      </c>
      <c r="X80" s="199">
        <f t="shared" si="21"/>
        <v>3.6929023789327018</v>
      </c>
      <c r="Y80" s="196">
        <f t="shared" si="22"/>
        <v>363147.22482127632</v>
      </c>
      <c r="Z80" s="196">
        <f t="shared" si="23"/>
        <v>247664.82228903193</v>
      </c>
      <c r="AA80" s="201">
        <f t="shared" si="24"/>
        <v>497131.06672176492</v>
      </c>
      <c r="AB80" s="200">
        <f t="shared" si="25"/>
        <v>0.49713106672176494</v>
      </c>
      <c r="AC80" s="217">
        <f t="shared" si="26"/>
        <v>381648.66418952052</v>
      </c>
      <c r="AD80" s="199">
        <f t="shared" si="27"/>
        <v>0.38164866418952054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103">(I82/B82*B81)/B82*B81</f>
        <v>2.0392623699363597</v>
      </c>
      <c r="J81" s="220">
        <f t="shared" si="103"/>
        <v>2.0652869703722541</v>
      </c>
      <c r="K81" s="220">
        <f t="shared" si="103"/>
        <v>1.7719737076907083</v>
      </c>
      <c r="L81" s="220">
        <f t="shared" si="103"/>
        <v>1.8265758965272378</v>
      </c>
      <c r="M81" s="220">
        <f t="shared" si="103"/>
        <v>1.5840152221701616</v>
      </c>
      <c r="N81" s="220">
        <f t="shared" si="103"/>
        <v>121892676.60590279</v>
      </c>
      <c r="O81" s="220"/>
      <c r="P81" s="196">
        <f t="shared" si="29"/>
        <v>170049.49504950488</v>
      </c>
      <c r="Q81" s="196">
        <f t="shared" si="100"/>
        <v>64551.562780401873</v>
      </c>
      <c r="R81" s="196">
        <f t="shared" si="101"/>
        <v>249062.25284895033</v>
      </c>
      <c r="S81" s="196">
        <f t="shared" si="32"/>
        <v>-117630.24587612876</v>
      </c>
      <c r="T81" s="196">
        <f t="shared" si="33"/>
        <v>0</v>
      </c>
      <c r="U81" s="214">
        <f t="shared" si="19"/>
        <v>0.61851418953078297</v>
      </c>
      <c r="V81" s="224"/>
      <c r="W81" s="196">
        <f t="shared" si="20"/>
        <v>-117630.24587612876</v>
      </c>
      <c r="X81" s="199">
        <f t="shared" si="21"/>
        <v>3.5629590398017479</v>
      </c>
      <c r="Y81" s="196">
        <f t="shared" si="22"/>
        <v>358134.40926964569</v>
      </c>
      <c r="Z81" s="196">
        <f t="shared" si="23"/>
        <v>240504.16339351694</v>
      </c>
      <c r="AA81" s="201">
        <f t="shared" si="24"/>
        <v>483663.31067885709</v>
      </c>
      <c r="AB81" s="200">
        <f t="shared" si="25"/>
        <v>0.48366331067885709</v>
      </c>
      <c r="AC81" s="217">
        <f t="shared" si="26"/>
        <v>366033.06480272836</v>
      </c>
      <c r="AD81" s="199">
        <f t="shared" si="27"/>
        <v>0.36603306480272835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104">(I83/B83*B82)/B83*B82</f>
        <v>1.8531890289362742</v>
      </c>
      <c r="J82" s="220">
        <f t="shared" si="104"/>
        <v>2.2011627643919782</v>
      </c>
      <c r="K82" s="220">
        <f t="shared" si="104"/>
        <v>1.8281244427407144</v>
      </c>
      <c r="L82" s="220">
        <f t="shared" si="104"/>
        <v>2.1646716888503823</v>
      </c>
      <c r="M82" s="220">
        <f t="shared" si="104"/>
        <v>1.8772157679145116</v>
      </c>
      <c r="N82" s="220">
        <f t="shared" si="104"/>
        <v>78427055.046831876</v>
      </c>
      <c r="O82" s="220"/>
      <c r="P82" s="196">
        <f t="shared" si="29"/>
        <v>172722.76732673263</v>
      </c>
      <c r="Q82" s="196">
        <f t="shared" si="100"/>
        <v>66597.088446507769</v>
      </c>
      <c r="R82" s="196">
        <f t="shared" si="101"/>
        <v>249581.13254238566</v>
      </c>
      <c r="S82" s="196">
        <f t="shared" si="32"/>
        <v>-119787.03856727929</v>
      </c>
      <c r="T82" s="196">
        <f t="shared" si="33"/>
        <v>0</v>
      </c>
      <c r="U82" s="214">
        <f t="shared" si="19"/>
        <v>0.62572371815753713</v>
      </c>
      <c r="V82" s="224"/>
      <c r="W82" s="196">
        <f t="shared" si="20"/>
        <v>-119787.03856727929</v>
      </c>
      <c r="X82" s="199">
        <f t="shared" si="21"/>
        <v>3.5254557164123241</v>
      </c>
      <c r="Y82" s="196">
        <f t="shared" si="22"/>
        <v>360503.82436940307</v>
      </c>
      <c r="Z82" s="196">
        <f t="shared" si="23"/>
        <v>240716.78580212378</v>
      </c>
      <c r="AA82" s="201">
        <f t="shared" si="24"/>
        <v>488900.98831562605</v>
      </c>
      <c r="AB82" s="200">
        <f t="shared" si="25"/>
        <v>0.48890098831562606</v>
      </c>
      <c r="AC82" s="217">
        <f t="shared" si="26"/>
        <v>369113.94974834676</v>
      </c>
      <c r="AD82" s="199">
        <f t="shared" si="27"/>
        <v>0.36911394974834677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105">(I84/B84*B83)/B84*B83</f>
        <v>2.1754953783865933</v>
      </c>
      <c r="J83" s="220">
        <f t="shared" si="105"/>
        <v>2.2485790700665342</v>
      </c>
      <c r="K83" s="220">
        <f t="shared" si="105"/>
        <v>2.0227210474724178</v>
      </c>
      <c r="L83" s="220">
        <f t="shared" si="105"/>
        <v>2.0193962168211095</v>
      </c>
      <c r="M83" s="220">
        <f t="shared" si="105"/>
        <v>1.7512309063309046</v>
      </c>
      <c r="N83" s="220">
        <f t="shared" si="105"/>
        <v>83706156.136422902</v>
      </c>
      <c r="O83" s="220"/>
      <c r="P83" s="196">
        <f t="shared" si="29"/>
        <v>181683.17326732667</v>
      </c>
      <c r="Q83" s="196">
        <f t="shared" si="100"/>
        <v>73686.084684246613</v>
      </c>
      <c r="R83" s="196">
        <f t="shared" si="101"/>
        <v>250101.09323518231</v>
      </c>
      <c r="S83" s="196">
        <f t="shared" si="32"/>
        <v>-121952.81789464295</v>
      </c>
      <c r="T83" s="196">
        <f t="shared" si="33"/>
        <v>0</v>
      </c>
      <c r="U83" s="214">
        <f t="shared" si="19"/>
        <v>0.65098841477696123</v>
      </c>
      <c r="V83" s="224"/>
      <c r="W83" s="196">
        <f t="shared" si="20"/>
        <v>-121952.81789464295</v>
      </c>
      <c r="X83" s="199">
        <f t="shared" si="21"/>
        <v>3.5405845798129447</v>
      </c>
      <c r="Y83" s="196">
        <f t="shared" si="22"/>
        <v>367275.27079290367</v>
      </c>
      <c r="Z83" s="196">
        <f t="shared" si="23"/>
        <v>245322.45289826073</v>
      </c>
      <c r="AA83" s="201">
        <f t="shared" si="24"/>
        <v>505470.35118675558</v>
      </c>
      <c r="AB83" s="200">
        <f t="shared" si="25"/>
        <v>0.50547035118675554</v>
      </c>
      <c r="AC83" s="217">
        <f t="shared" si="26"/>
        <v>383517.53329211264</v>
      </c>
      <c r="AD83" s="199">
        <f t="shared" si="27"/>
        <v>0.38351753329211263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106">(I85/B85*B84)/B85*B84</f>
        <v>2.0436956585830517</v>
      </c>
      <c r="J84" s="220">
        <f t="shared" si="106"/>
        <v>2.3950592122186904</v>
      </c>
      <c r="K84" s="220">
        <f t="shared" si="106"/>
        <v>2.0062201137461533</v>
      </c>
      <c r="L84" s="220">
        <f t="shared" si="106"/>
        <v>2.3385665626555179</v>
      </c>
      <c r="M84" s="220">
        <f t="shared" si="106"/>
        <v>2.0317677760910438</v>
      </c>
      <c r="N84" s="220">
        <f t="shared" si="106"/>
        <v>58195575.25904569</v>
      </c>
      <c r="O84" s="220"/>
      <c r="P84" s="196">
        <f t="shared" si="29"/>
        <v>180940.58910891082</v>
      </c>
      <c r="Q84" s="196">
        <f t="shared" si="100"/>
        <v>73084.969072461172</v>
      </c>
      <c r="R84" s="196">
        <f t="shared" si="101"/>
        <v>250622.13717942231</v>
      </c>
      <c r="S84" s="196">
        <f t="shared" si="32"/>
        <v>-124127.6213025373</v>
      </c>
      <c r="T84" s="196">
        <f t="shared" si="33"/>
        <v>0</v>
      </c>
      <c r="U84" s="214">
        <f t="shared" si="19"/>
        <v>0.6481958210865657</v>
      </c>
      <c r="V84" s="224"/>
      <c r="W84" s="196">
        <f t="shared" si="20"/>
        <v>-124127.6213025373</v>
      </c>
      <c r="X84" s="199">
        <f t="shared" si="21"/>
        <v>3.476766264911189</v>
      </c>
      <c r="Y84" s="196">
        <f t="shared" si="22"/>
        <v>367255.66406848293</v>
      </c>
      <c r="Z84" s="196">
        <f t="shared" si="23"/>
        <v>243128.04276594563</v>
      </c>
      <c r="AA84" s="201">
        <f t="shared" si="24"/>
        <v>504647.69536079431</v>
      </c>
      <c r="AB84" s="200">
        <f t="shared" si="25"/>
        <v>0.50464769536079435</v>
      </c>
      <c r="AC84" s="217">
        <f t="shared" si="26"/>
        <v>380520.07405825704</v>
      </c>
      <c r="AD84" s="199">
        <f t="shared" si="27"/>
        <v>0.38052007405825705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107">(I86/B86*B85)/B86*B85</f>
        <v>2.3635936075929038</v>
      </c>
      <c r="J85" s="220">
        <f t="shared" si="107"/>
        <v>2.4215305236487175</v>
      </c>
      <c r="K85" s="220">
        <f t="shared" si="107"/>
        <v>2.1983342555636156</v>
      </c>
      <c r="L85" s="220">
        <f t="shared" si="107"/>
        <v>2.2682022749009438</v>
      </c>
      <c r="M85" s="220">
        <f t="shared" si="107"/>
        <v>1.9706357549598963</v>
      </c>
      <c r="N85" s="220">
        <f t="shared" si="107"/>
        <v>65163442.056234166</v>
      </c>
      <c r="O85" s="220"/>
      <c r="P85" s="196">
        <f t="shared" si="29"/>
        <v>189405.93069306924</v>
      </c>
      <c r="Q85" s="196">
        <f t="shared" si="100"/>
        <v>80083.531202761995</v>
      </c>
      <c r="R85" s="196">
        <f t="shared" si="101"/>
        <v>251144.26663187947</v>
      </c>
      <c r="S85" s="196">
        <f t="shared" si="32"/>
        <v>-126311.48639129788</v>
      </c>
      <c r="T85" s="196">
        <f t="shared" si="33"/>
        <v>0</v>
      </c>
      <c r="U85" s="214">
        <f t="shared" si="19"/>
        <v>0.67143746926873804</v>
      </c>
      <c r="V85" s="224"/>
      <c r="W85" s="196">
        <f t="shared" si="20"/>
        <v>-126311.48639129788</v>
      </c>
      <c r="X85" s="199">
        <f t="shared" si="21"/>
        <v>3.4878078780592996</v>
      </c>
      <c r="Y85" s="196">
        <f t="shared" si="22"/>
        <v>373682.64745175274</v>
      </c>
      <c r="Z85" s="196">
        <f t="shared" si="23"/>
        <v>247371.16106045485</v>
      </c>
      <c r="AA85" s="201">
        <f t="shared" si="24"/>
        <v>520633.72852771066</v>
      </c>
      <c r="AB85" s="200">
        <f t="shared" si="25"/>
        <v>0.52063372852771062</v>
      </c>
      <c r="AC85" s="217">
        <f t="shared" si="26"/>
        <v>394322.24213641277</v>
      </c>
      <c r="AD85" s="199">
        <f t="shared" si="27"/>
        <v>0.39432224213641276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108">(I87/B87*B86)/B87*B86</f>
        <v>2.2878879507727472</v>
      </c>
      <c r="J86" s="220">
        <f t="shared" si="108"/>
        <v>2.3938596729111103</v>
      </c>
      <c r="K86" s="220">
        <f t="shared" si="108"/>
        <v>2.196037004799726</v>
      </c>
      <c r="L86" s="220">
        <f t="shared" si="108"/>
        <v>2.3244074136390149</v>
      </c>
      <c r="M86" s="220">
        <f t="shared" si="108"/>
        <v>2.0194651759648079</v>
      </c>
      <c r="N86" s="220">
        <f t="shared" si="108"/>
        <v>62290616.757580869</v>
      </c>
      <c r="O86" s="220"/>
      <c r="P86" s="196">
        <f t="shared" si="29"/>
        <v>189306.9405940593</v>
      </c>
      <c r="Q86" s="196">
        <f t="shared" si="100"/>
        <v>79999.844223511725</v>
      </c>
      <c r="R86" s="196">
        <f t="shared" si="101"/>
        <v>251667.48385402924</v>
      </c>
      <c r="S86" s="196">
        <f t="shared" si="32"/>
        <v>-128504.45091792829</v>
      </c>
      <c r="T86" s="196">
        <f t="shared" si="33"/>
        <v>0</v>
      </c>
      <c r="U86" s="214">
        <f t="shared" si="19"/>
        <v>0.67048729667927343</v>
      </c>
      <c r="V86" s="224"/>
      <c r="W86" s="196">
        <f t="shared" si="20"/>
        <v>-128504.45091792829</v>
      </c>
      <c r="X86" s="199">
        <f t="shared" si="21"/>
        <v>3.4315887216212055</v>
      </c>
      <c r="Y86" s="196">
        <f t="shared" si="22"/>
        <v>374115.64291570953</v>
      </c>
      <c r="Z86" s="196">
        <f t="shared" si="23"/>
        <v>245611.19199778122</v>
      </c>
      <c r="AA86" s="201">
        <f t="shared" si="24"/>
        <v>520974.26867160026</v>
      </c>
      <c r="AB86" s="200">
        <f t="shared" si="25"/>
        <v>0.52097426867160024</v>
      </c>
      <c r="AC86" s="217">
        <f t="shared" si="26"/>
        <v>392469.81775367196</v>
      </c>
      <c r="AD86" s="199">
        <f t="shared" si="27"/>
        <v>0.39246981775367196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109">(I88/B88*B87)/B88*B87</f>
        <v>2.3516835914954126</v>
      </c>
      <c r="J87" s="220">
        <f t="shared" si="109"/>
        <v>2.390262258404745</v>
      </c>
      <c r="K87" s="220">
        <f t="shared" si="109"/>
        <v>2.0927621295837509</v>
      </c>
      <c r="L87" s="220">
        <f t="shared" si="109"/>
        <v>2.2554186694951932</v>
      </c>
      <c r="M87" s="220">
        <f t="shared" si="109"/>
        <v>1.9595266876982529</v>
      </c>
      <c r="N87" s="220">
        <f t="shared" si="109"/>
        <v>115102472.84957969</v>
      </c>
      <c r="O87" s="220"/>
      <c r="P87" s="196">
        <f t="shared" si="29"/>
        <v>184801.99009900982</v>
      </c>
      <c r="Q87" s="196">
        <f t="shared" si="100"/>
        <v>76237.624410538177</v>
      </c>
      <c r="R87" s="196">
        <f t="shared" si="101"/>
        <v>252191.7911120585</v>
      </c>
      <c r="S87" s="196">
        <f t="shared" si="32"/>
        <v>-130706.55279675299</v>
      </c>
      <c r="T87" s="196">
        <f t="shared" si="33"/>
        <v>0</v>
      </c>
      <c r="U87" s="214">
        <f t="shared" si="19"/>
        <v>0.65716406912314473</v>
      </c>
      <c r="V87" s="224"/>
      <c r="W87" s="196">
        <f t="shared" si="20"/>
        <v>-130706.55279675299</v>
      </c>
      <c r="X87" s="199">
        <f t="shared" si="21"/>
        <v>3.3433196106899707</v>
      </c>
      <c r="Y87" s="196">
        <f t="shared" si="22"/>
        <v>371465.512536883</v>
      </c>
      <c r="Z87" s="196">
        <f t="shared" si="23"/>
        <v>240758.95974013</v>
      </c>
      <c r="AA87" s="201">
        <f t="shared" si="24"/>
        <v>513231.40562160651</v>
      </c>
      <c r="AB87" s="200">
        <f t="shared" si="25"/>
        <v>0.51323140562160652</v>
      </c>
      <c r="AC87" s="217">
        <f t="shared" si="26"/>
        <v>382524.8528248535</v>
      </c>
      <c r="AD87" s="199">
        <f t="shared" si="27"/>
        <v>0.38252485282485349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10">(I89/B89*B88)/B89*B88</f>
        <v>2.2621485681908728</v>
      </c>
      <c r="J88" s="220">
        <f t="shared" si="110"/>
        <v>2.653672532685865</v>
      </c>
      <c r="K88" s="220">
        <f t="shared" si="110"/>
        <v>2.2503504756713806</v>
      </c>
      <c r="L88" s="220">
        <f t="shared" si="110"/>
        <v>2.5388407913151636</v>
      </c>
      <c r="M88" s="220">
        <f t="shared" si="110"/>
        <v>2.205767844710719</v>
      </c>
      <c r="N88" s="220">
        <f t="shared" si="110"/>
        <v>65437425.812213182</v>
      </c>
      <c r="O88" s="220"/>
      <c r="P88" s="196">
        <f t="shared" si="29"/>
        <v>191633.65841584152</v>
      </c>
      <c r="Q88" s="196">
        <f t="shared" si="100"/>
        <v>81978.439848027119</v>
      </c>
      <c r="R88" s="196">
        <f t="shared" si="101"/>
        <v>252717.19067687533</v>
      </c>
      <c r="S88" s="196">
        <f t="shared" si="32"/>
        <v>-132917.83010007278</v>
      </c>
      <c r="T88" s="196">
        <f t="shared" si="33"/>
        <v>0</v>
      </c>
      <c r="U88" s="214">
        <f t="shared" si="19"/>
        <v>0.67560469383631316</v>
      </c>
      <c r="V88" s="224"/>
      <c r="W88" s="196">
        <f t="shared" si="20"/>
        <v>-132917.83010007278</v>
      </c>
      <c r="X88" s="199">
        <f t="shared" si="21"/>
        <v>3.3430492264143088</v>
      </c>
      <c r="Y88" s="196">
        <f t="shared" si="22"/>
        <v>376752.06394088932</v>
      </c>
      <c r="Z88" s="196">
        <f t="shared" si="23"/>
        <v>243834.23384081654</v>
      </c>
      <c r="AA88" s="201">
        <f t="shared" si="24"/>
        <v>526329.28894074401</v>
      </c>
      <c r="AB88" s="200">
        <f t="shared" si="25"/>
        <v>0.52632928894074404</v>
      </c>
      <c r="AC88" s="217">
        <f t="shared" si="26"/>
        <v>393411.45884067123</v>
      </c>
      <c r="AD88" s="199">
        <f t="shared" si="27"/>
        <v>0.39341145884067125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21" t="s">
        <v>178</v>
      </c>
      <c r="B89" s="222">
        <v>41.509998000000003</v>
      </c>
      <c r="C89" s="223">
        <v>42.310001</v>
      </c>
      <c r="D89" s="223">
        <v>40.360000999999997</v>
      </c>
      <c r="E89" s="223">
        <v>40.409999999999997</v>
      </c>
      <c r="F89" s="223">
        <v>34.884582999999999</v>
      </c>
      <c r="G89" s="223">
        <v>1416706400</v>
      </c>
      <c r="H89" s="223"/>
      <c r="I89" s="223">
        <f t="shared" ref="I89:N89" si="111">(I90/B90*B89)/B90*B89</f>
        <v>2.5918565543230736</v>
      </c>
      <c r="J89" s="223">
        <f t="shared" si="111"/>
        <v>2.6904275671254934</v>
      </c>
      <c r="K89" s="223">
        <f t="shared" si="111"/>
        <v>2.4462800752013241</v>
      </c>
      <c r="L89" s="223">
        <f t="shared" si="111"/>
        <v>2.4376750540927259</v>
      </c>
      <c r="M89" s="223">
        <f t="shared" si="111"/>
        <v>2.1178734931384593</v>
      </c>
      <c r="N89" s="223">
        <f t="shared" si="111"/>
        <v>44472448.463304207</v>
      </c>
      <c r="O89" s="223"/>
      <c r="P89" s="196">
        <f t="shared" si="29"/>
        <v>199801.98514851477</v>
      </c>
      <c r="Q89" s="196">
        <f t="shared" si="100"/>
        <v>89115.996003461754</v>
      </c>
      <c r="R89" s="196">
        <f t="shared" si="101"/>
        <v>253243.68482411883</v>
      </c>
      <c r="S89" s="196">
        <f t="shared" si="32"/>
        <v>-135138.32105882306</v>
      </c>
      <c r="T89" s="196">
        <f t="shared" si="33"/>
        <v>0</v>
      </c>
      <c r="U89" s="214">
        <f t="shared" si="19"/>
        <v>0.69727168274583673</v>
      </c>
      <c r="V89" s="199">
        <f>(E89-B78)/B78</f>
        <v>7.9820404090793998E-3</v>
      </c>
      <c r="W89" s="196">
        <f t="shared" si="20"/>
        <v>-135138.32105882306</v>
      </c>
      <c r="X89" s="199">
        <f t="shared" si="21"/>
        <v>3.3524589207781537</v>
      </c>
      <c r="Y89" s="196">
        <f t="shared" si="22"/>
        <v>382975.3270351144</v>
      </c>
      <c r="Z89" s="196">
        <f t="shared" si="23"/>
        <v>247837.00597629134</v>
      </c>
      <c r="AA89" s="201">
        <f t="shared" si="24"/>
        <v>542161.66597609536</v>
      </c>
      <c r="AB89" s="200">
        <f t="shared" si="25"/>
        <v>0.54216166597609539</v>
      </c>
      <c r="AC89" s="217">
        <f t="shared" si="26"/>
        <v>407023.34491727233</v>
      </c>
      <c r="AD89" s="199">
        <f t="shared" si="27"/>
        <v>0.40702334491727232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12">(I91/B91*B90)/B91*B90</f>
        <v>2.4855738983210847</v>
      </c>
      <c r="J90" s="220">
        <f t="shared" si="112"/>
        <v>2.8191073936421769</v>
      </c>
      <c r="K90" s="220">
        <f t="shared" si="112"/>
        <v>2.4220954266796282</v>
      </c>
      <c r="L90" s="220">
        <f t="shared" si="112"/>
        <v>2.6332778916009252</v>
      </c>
      <c r="M90" s="220">
        <f t="shared" si="112"/>
        <v>2.2988679233162519</v>
      </c>
      <c r="N90" s="220">
        <f t="shared" si="112"/>
        <v>85897634.763354361</v>
      </c>
      <c r="O90" s="220"/>
      <c r="P90" s="196">
        <f t="shared" si="29"/>
        <v>198811.88118811871</v>
      </c>
      <c r="Q90" s="196">
        <f>(Q78+(Q89-Q78)*(1-$Q$3))*K90/K89</f>
        <v>80120.734727633113</v>
      </c>
      <c r="R90" s="196">
        <f>R89*(1+($S$5/2/12))+(Q89-Q78)*($Q$3)</f>
        <v>261966.53072406267</v>
      </c>
      <c r="S90" s="196">
        <f t="shared" si="32"/>
        <v>-137368.06406323481</v>
      </c>
      <c r="T90" s="196">
        <f t="shared" si="33"/>
        <v>0</v>
      </c>
      <c r="U90" s="214">
        <f t="shared" si="19"/>
        <v>0.6638083141264024</v>
      </c>
      <c r="V90" s="224"/>
      <c r="W90" s="196">
        <f t="shared" si="20"/>
        <v>-137368.06406323481</v>
      </c>
      <c r="X90" s="199">
        <f t="shared" si="21"/>
        <v>3.3543343211131718</v>
      </c>
      <c r="Y90" s="196">
        <f t="shared" si="22"/>
        <v>390656.18632678327</v>
      </c>
      <c r="Z90" s="196">
        <f t="shared" si="23"/>
        <v>253288.12226354846</v>
      </c>
      <c r="AA90" s="201">
        <f t="shared" si="24"/>
        <v>540899.14663981448</v>
      </c>
      <c r="AB90" s="200">
        <f t="shared" si="25"/>
        <v>0.54089914663981453</v>
      </c>
      <c r="AC90" s="217">
        <f t="shared" si="26"/>
        <v>403531.08257657965</v>
      </c>
      <c r="AD90" s="199">
        <f t="shared" si="27"/>
        <v>0.40353108257657966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13">(I92/B92*B91)/B92*B91</f>
        <v>2.6206587215841566</v>
      </c>
      <c r="J91" s="220">
        <f t="shared" si="113"/>
        <v>2.672651876828525</v>
      </c>
      <c r="K91" s="220">
        <f t="shared" si="113"/>
        <v>2.4341724307692965</v>
      </c>
      <c r="L91" s="220">
        <f t="shared" si="113"/>
        <v>2.5216320376192316</v>
      </c>
      <c r="M91" s="220">
        <f t="shared" si="113"/>
        <v>2.2013980170515426</v>
      </c>
      <c r="N91" s="220">
        <f t="shared" si="113"/>
        <v>60074139.44768896</v>
      </c>
      <c r="O91" s="220"/>
      <c r="P91" s="196">
        <f t="shared" si="29"/>
        <v>199306.92079207912</v>
      </c>
      <c r="Q91" s="196">
        <f t="shared" ref="Q91:Q101" si="114">Q90*K91/K90</f>
        <v>80520.231143139463</v>
      </c>
      <c r="R91" s="196">
        <f t="shared" ref="R91:R101" si="115">R90*(1+$S$5/2/12)</f>
        <v>262512.29432973784</v>
      </c>
      <c r="S91" s="196">
        <f t="shared" si="32"/>
        <v>-139607.09766349828</v>
      </c>
      <c r="T91" s="196">
        <f t="shared" si="33"/>
        <v>0</v>
      </c>
      <c r="U91" s="214">
        <f t="shared" si="19"/>
        <v>0.6644314470578131</v>
      </c>
      <c r="V91" s="224"/>
      <c r="W91" s="196">
        <f t="shared" si="20"/>
        <v>-139607.09766349828</v>
      </c>
      <c r="X91" s="199">
        <f t="shared" si="21"/>
        <v>3.3079923789760466</v>
      </c>
      <c r="Y91" s="196">
        <f t="shared" si="22"/>
        <v>391526.64711100369</v>
      </c>
      <c r="Z91" s="196">
        <f t="shared" si="23"/>
        <v>251919.54944750541</v>
      </c>
      <c r="AA91" s="201">
        <f t="shared" si="24"/>
        <v>542339.44626495638</v>
      </c>
      <c r="AB91" s="200">
        <f t="shared" si="25"/>
        <v>0.54233944626495634</v>
      </c>
      <c r="AC91" s="217">
        <f t="shared" si="26"/>
        <v>402732.34860145813</v>
      </c>
      <c r="AD91" s="199">
        <f t="shared" si="27"/>
        <v>0.40273234860145812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16">(I93/B93*B92)/B93*B92</f>
        <v>2.5570087056365263</v>
      </c>
      <c r="J92" s="220">
        <f t="shared" si="116"/>
        <v>2.6891556940365859</v>
      </c>
      <c r="K92" s="220">
        <f t="shared" si="116"/>
        <v>2.4257153260276945</v>
      </c>
      <c r="L92" s="220">
        <f t="shared" si="116"/>
        <v>2.6245076132897323</v>
      </c>
      <c r="M92" s="220">
        <f t="shared" si="116"/>
        <v>2.2912119746185367</v>
      </c>
      <c r="N92" s="220">
        <f t="shared" si="116"/>
        <v>105870978.83182842</v>
      </c>
      <c r="O92" s="220"/>
      <c r="P92" s="196">
        <f t="shared" si="29"/>
        <v>198960.3910891088</v>
      </c>
      <c r="Q92" s="196">
        <f t="shared" si="114"/>
        <v>80240.477737017645</v>
      </c>
      <c r="R92" s="196">
        <f t="shared" si="115"/>
        <v>263059.19494292483</v>
      </c>
      <c r="S92" s="196">
        <f t="shared" si="32"/>
        <v>-141855.46057042951</v>
      </c>
      <c r="T92" s="196">
        <f t="shared" si="33"/>
        <v>0</v>
      </c>
      <c r="U92" s="214">
        <f t="shared" si="19"/>
        <v>0.66285786208336794</v>
      </c>
      <c r="V92" s="224"/>
      <c r="W92" s="196">
        <f t="shared" si="20"/>
        <v>-141855.46057042951</v>
      </c>
      <c r="X92" s="199">
        <f t="shared" si="21"/>
        <v>3.2569742763102627</v>
      </c>
      <c r="Y92" s="196">
        <f t="shared" si="22"/>
        <v>391809.10090758395</v>
      </c>
      <c r="Z92" s="196">
        <f t="shared" si="23"/>
        <v>249953.64033715444</v>
      </c>
      <c r="AA92" s="201">
        <f t="shared" si="24"/>
        <v>542260.06376905134</v>
      </c>
      <c r="AB92" s="200">
        <f t="shared" si="25"/>
        <v>0.54226006376905134</v>
      </c>
      <c r="AC92" s="217">
        <f t="shared" si="26"/>
        <v>400404.60319862183</v>
      </c>
      <c r="AD92" s="199">
        <f t="shared" si="27"/>
        <v>0.40040460319862181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17">(I94/B94*B93)/B94*B93</f>
        <v>2.672395526995182</v>
      </c>
      <c r="J93" s="220">
        <f t="shared" si="117"/>
        <v>2.7853612185573575</v>
      </c>
      <c r="K93" s="220">
        <f t="shared" si="117"/>
        <v>2.5727327394896342</v>
      </c>
      <c r="L93" s="220">
        <f t="shared" si="117"/>
        <v>2.6145021016392929</v>
      </c>
      <c r="M93" s="220">
        <f t="shared" si="117"/>
        <v>2.2856788888702093</v>
      </c>
      <c r="N93" s="220">
        <f t="shared" si="117"/>
        <v>68941632.599885881</v>
      </c>
      <c r="O93" s="220"/>
      <c r="P93" s="196">
        <f t="shared" si="29"/>
        <v>204900.98514851474</v>
      </c>
      <c r="Q93" s="196">
        <f t="shared" si="114"/>
        <v>85103.681331136337</v>
      </c>
      <c r="R93" s="196">
        <f t="shared" si="115"/>
        <v>263607.23493238928</v>
      </c>
      <c r="S93" s="196">
        <f t="shared" si="32"/>
        <v>-144113.19165613962</v>
      </c>
      <c r="T93" s="196">
        <f t="shared" si="33"/>
        <v>0</v>
      </c>
      <c r="U93" s="214">
        <f t="shared" si="19"/>
        <v>0.67756554158976257</v>
      </c>
      <c r="V93" s="224"/>
      <c r="W93" s="196">
        <f t="shared" si="20"/>
        <v>-144113.19165613962</v>
      </c>
      <c r="X93" s="199">
        <f t="shared" si="21"/>
        <v>3.2509738678106936</v>
      </c>
      <c r="Y93" s="196">
        <f t="shared" si="22"/>
        <v>396493.63513905404</v>
      </c>
      <c r="Z93" s="196">
        <f t="shared" si="23"/>
        <v>252380.44348291442</v>
      </c>
      <c r="AA93" s="201">
        <f t="shared" si="24"/>
        <v>553611.90141204034</v>
      </c>
      <c r="AB93" s="200">
        <f t="shared" si="25"/>
        <v>0.55361190141204031</v>
      </c>
      <c r="AC93" s="217">
        <f t="shared" si="26"/>
        <v>409498.70975590072</v>
      </c>
      <c r="AD93" s="199">
        <f t="shared" si="27"/>
        <v>0.40949870975590075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18">(I95/B95*B94)/B95*B94</f>
        <v>2.6433096627112258</v>
      </c>
      <c r="J94" s="220">
        <f t="shared" si="118"/>
        <v>2.6866133583170839</v>
      </c>
      <c r="K94" s="220">
        <f t="shared" si="118"/>
        <v>2.1948883704672193</v>
      </c>
      <c r="L94" s="220">
        <f t="shared" si="118"/>
        <v>2.2496200508676973</v>
      </c>
      <c r="M94" s="220">
        <f t="shared" si="118"/>
        <v>1.9666862892727477</v>
      </c>
      <c r="N94" s="220">
        <f t="shared" si="118"/>
        <v>162675052.52293307</v>
      </c>
      <c r="O94" s="220"/>
      <c r="P94" s="196">
        <f t="shared" si="29"/>
        <v>189257.42574257412</v>
      </c>
      <c r="Q94" s="196">
        <f t="shared" si="114"/>
        <v>72604.929991567798</v>
      </c>
      <c r="R94" s="196">
        <f t="shared" si="115"/>
        <v>264156.4166718318</v>
      </c>
      <c r="S94" s="196">
        <f t="shared" si="32"/>
        <v>-146380.32995470686</v>
      </c>
      <c r="T94" s="196">
        <f t="shared" si="33"/>
        <v>0</v>
      </c>
      <c r="U94" s="214">
        <f t="shared" si="19"/>
        <v>0.63584667177538046</v>
      </c>
      <c r="V94" s="224"/>
      <c r="W94" s="196">
        <f t="shared" si="20"/>
        <v>-146380.32995470686</v>
      </c>
      <c r="X94" s="199">
        <f t="shared" si="21"/>
        <v>3.0975052628635393</v>
      </c>
      <c r="Y94" s="196">
        <f t="shared" si="22"/>
        <v>386070.35802476038</v>
      </c>
      <c r="Z94" s="196">
        <f t="shared" si="23"/>
        <v>239690.02807005352</v>
      </c>
      <c r="AA94" s="201">
        <f t="shared" si="24"/>
        <v>526018.77240597375</v>
      </c>
      <c r="AB94" s="200">
        <f t="shared" si="25"/>
        <v>0.52601877240597372</v>
      </c>
      <c r="AC94" s="217">
        <f t="shared" si="26"/>
        <v>379638.44245126692</v>
      </c>
      <c r="AD94" s="199">
        <f t="shared" si="27"/>
        <v>0.37963844245126693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19">(I96/B96*B95)/B96*B95</f>
        <v>2.2796823902466055</v>
      </c>
      <c r="J95" s="220">
        <f t="shared" si="119"/>
        <v>2.4046685075608152</v>
      </c>
      <c r="K95" s="220">
        <f t="shared" si="119"/>
        <v>2.0737445230403222</v>
      </c>
      <c r="L95" s="220">
        <f t="shared" si="119"/>
        <v>2.2438287801304719</v>
      </c>
      <c r="M95" s="220">
        <f t="shared" si="119"/>
        <v>1.9616253441017044</v>
      </c>
      <c r="N95" s="220">
        <f t="shared" si="119"/>
        <v>206413837.05845332</v>
      </c>
      <c r="O95" s="220"/>
      <c r="P95" s="196">
        <f t="shared" si="29"/>
        <v>183960.39603960383</v>
      </c>
      <c r="Q95" s="196">
        <f t="shared" si="114"/>
        <v>68597.600653234869</v>
      </c>
      <c r="R95" s="196">
        <f t="shared" si="115"/>
        <v>264706.74253989814</v>
      </c>
      <c r="S95" s="196">
        <f t="shared" si="32"/>
        <v>-148656.91466285146</v>
      </c>
      <c r="T95" s="196">
        <f t="shared" si="33"/>
        <v>0</v>
      </c>
      <c r="U95" s="214">
        <f t="shared" si="19"/>
        <v>0.62087278135843238</v>
      </c>
      <c r="V95" s="224"/>
      <c r="W95" s="196">
        <f t="shared" si="20"/>
        <v>-148656.91466285146</v>
      </c>
      <c r="X95" s="199">
        <f t="shared" si="21"/>
        <v>3.0181383731598559</v>
      </c>
      <c r="Y95" s="196">
        <f t="shared" si="22"/>
        <v>382890.75006602489</v>
      </c>
      <c r="Z95" s="196">
        <f t="shared" si="23"/>
        <v>234233.83540317343</v>
      </c>
      <c r="AA95" s="201">
        <f t="shared" si="24"/>
        <v>517264.73923273687</v>
      </c>
      <c r="AB95" s="200">
        <f t="shared" si="25"/>
        <v>0.51726473923273686</v>
      </c>
      <c r="AC95" s="217">
        <f t="shared" si="26"/>
        <v>368607.82456988539</v>
      </c>
      <c r="AD95" s="199">
        <f t="shared" si="27"/>
        <v>0.36860782456988539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29"/>
        <v>175940.59900990088</v>
      </c>
      <c r="Q96" s="196">
        <f t="shared" si="114"/>
        <v>62746.916167057097</v>
      </c>
      <c r="R96" s="196">
        <f t="shared" si="115"/>
        <v>265258.21492018964</v>
      </c>
      <c r="S96" s="196">
        <f t="shared" si="32"/>
        <v>-150942.98514061334</v>
      </c>
      <c r="T96" s="196">
        <f t="shared" si="33"/>
        <v>0</v>
      </c>
      <c r="U96" s="214">
        <f t="shared" si="19"/>
        <v>0.59814859684574828</v>
      </c>
      <c r="V96" s="224"/>
      <c r="W96" s="196">
        <f t="shared" si="20"/>
        <v>-150942.98514061334</v>
      </c>
      <c r="X96" s="199">
        <f t="shared" si="21"/>
        <v>2.9229501027761229</v>
      </c>
      <c r="Y96" s="196">
        <f t="shared" si="22"/>
        <v>377806.30563031265</v>
      </c>
      <c r="Z96" s="196">
        <f t="shared" si="23"/>
        <v>226863.32048969931</v>
      </c>
      <c r="AA96" s="201">
        <f t="shared" si="24"/>
        <v>503945.73009714764</v>
      </c>
      <c r="AB96" s="200">
        <f t="shared" si="25"/>
        <v>0.5039457300971476</v>
      </c>
      <c r="AC96" s="217">
        <f t="shared" si="26"/>
        <v>353002.7449565343</v>
      </c>
      <c r="AD96" s="199">
        <f t="shared" si="27"/>
        <v>0.35300274495653428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29"/>
        <v>179504.94059405933</v>
      </c>
      <c r="Q97" s="196">
        <f t="shared" si="114"/>
        <v>64917.732047630729</v>
      </c>
      <c r="R97" s="196">
        <f t="shared" si="115"/>
        <v>265810.83620127337</v>
      </c>
      <c r="S97" s="196">
        <f t="shared" si="32"/>
        <v>-153238.58091203254</v>
      </c>
      <c r="T97" s="196">
        <f t="shared" si="33"/>
        <v>0</v>
      </c>
      <c r="U97" s="214">
        <f t="shared" si="19"/>
        <v>0.60627222502653721</v>
      </c>
      <c r="V97" s="224"/>
      <c r="W97" s="196">
        <f t="shared" si="20"/>
        <v>-153238.58091203254</v>
      </c>
      <c r="X97" s="199">
        <f t="shared" si="21"/>
        <v>2.9060291092813544</v>
      </c>
      <c r="Y97" s="196">
        <f t="shared" si="22"/>
        <v>380831.86116906395</v>
      </c>
      <c r="Z97" s="196">
        <f t="shared" si="23"/>
        <v>227593.28025703141</v>
      </c>
      <c r="AA97" s="201">
        <f t="shared" si="24"/>
        <v>510233.50884296343</v>
      </c>
      <c r="AB97" s="200">
        <f t="shared" si="25"/>
        <v>0.51023350884296348</v>
      </c>
      <c r="AC97" s="217">
        <f t="shared" si="26"/>
        <v>356994.92793093086</v>
      </c>
      <c r="AD97" s="199">
        <f t="shared" si="27"/>
        <v>0.35699492793093085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29"/>
        <v>189702.97029702959</v>
      </c>
      <c r="Q98" s="196">
        <f t="shared" si="114"/>
        <v>71740.29624371932</v>
      </c>
      <c r="R98" s="196">
        <f t="shared" si="115"/>
        <v>266364.60877669271</v>
      </c>
      <c r="S98" s="196">
        <f t="shared" si="32"/>
        <v>-155543.74166583267</v>
      </c>
      <c r="T98" s="196">
        <f t="shared" si="33"/>
        <v>0</v>
      </c>
      <c r="U98" s="214">
        <f t="shared" si="19"/>
        <v>0.63125917282700694</v>
      </c>
      <c r="V98" s="224"/>
      <c r="W98" s="196">
        <f t="shared" si="20"/>
        <v>-155543.74166583267</v>
      </c>
      <c r="X98" s="199">
        <f t="shared" si="21"/>
        <v>2.9320856897831966</v>
      </c>
      <c r="Y98" s="196">
        <f t="shared" si="22"/>
        <v>388502.10363354569</v>
      </c>
      <c r="Z98" s="196">
        <f t="shared" si="23"/>
        <v>232958.36196771302</v>
      </c>
      <c r="AA98" s="201">
        <f t="shared" si="24"/>
        <v>527807.87531744165</v>
      </c>
      <c r="AB98" s="200">
        <f t="shared" si="25"/>
        <v>0.52780787531744167</v>
      </c>
      <c r="AC98" s="217">
        <f t="shared" si="26"/>
        <v>372264.13365160895</v>
      </c>
      <c r="AD98" s="199">
        <f t="shared" si="27"/>
        <v>0.37226413365160893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29"/>
        <v>197425.74752475234</v>
      </c>
      <c r="Q99" s="196">
        <f t="shared" si="114"/>
        <v>77363.743096252932</v>
      </c>
      <c r="R99" s="196">
        <f t="shared" si="115"/>
        <v>266919.5350449775</v>
      </c>
      <c r="S99" s="196">
        <f t="shared" si="32"/>
        <v>-157858.50725610697</v>
      </c>
      <c r="T99" s="196">
        <f t="shared" si="33"/>
        <v>0</v>
      </c>
      <c r="U99" s="214">
        <f t="shared" si="19"/>
        <v>0.650078209947337</v>
      </c>
      <c r="V99" s="224"/>
      <c r="W99" s="196">
        <f t="shared" si="20"/>
        <v>-157858.50725610697</v>
      </c>
      <c r="X99" s="199">
        <f t="shared" si="21"/>
        <v>2.9415284018642334</v>
      </c>
      <c r="Y99" s="196">
        <f t="shared" si="22"/>
        <v>394440.77691050502</v>
      </c>
      <c r="Z99" s="196">
        <f t="shared" si="23"/>
        <v>236582.26965439806</v>
      </c>
      <c r="AA99" s="201">
        <f t="shared" si="24"/>
        <v>541709.02566598286</v>
      </c>
      <c r="AB99" s="200">
        <f t="shared" si="25"/>
        <v>0.54170902566598289</v>
      </c>
      <c r="AC99" s="217">
        <f t="shared" si="26"/>
        <v>383850.51840987592</v>
      </c>
      <c r="AD99" s="199">
        <f t="shared" si="27"/>
        <v>0.38385051840987594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29"/>
        <v>205990.10396039588</v>
      </c>
      <c r="Q100" s="196">
        <f t="shared" si="114"/>
        <v>83690.120805353232</v>
      </c>
      <c r="R100" s="196">
        <f t="shared" si="115"/>
        <v>267475.61740965454</v>
      </c>
      <c r="S100" s="196">
        <f t="shared" si="32"/>
        <v>-160182.91770300741</v>
      </c>
      <c r="T100" s="196">
        <f t="shared" si="33"/>
        <v>0</v>
      </c>
      <c r="U100" s="214">
        <f t="shared" si="19"/>
        <v>0.67013628379680168</v>
      </c>
      <c r="V100" s="224"/>
      <c r="W100" s="196">
        <f t="shared" si="20"/>
        <v>-160182.91770300741</v>
      </c>
      <c r="X100" s="199">
        <f t="shared" si="21"/>
        <v>2.9557816036782132</v>
      </c>
      <c r="Y100" s="196">
        <f t="shared" si="22"/>
        <v>400969.66548554547</v>
      </c>
      <c r="Z100" s="196">
        <f t="shared" si="23"/>
        <v>240786.74778253806</v>
      </c>
      <c r="AA100" s="201">
        <f t="shared" si="24"/>
        <v>557155.84217540361</v>
      </c>
      <c r="AB100" s="200">
        <f t="shared" si="25"/>
        <v>0.55715584217540359</v>
      </c>
      <c r="AC100" s="217">
        <f t="shared" si="26"/>
        <v>396972.9244723962</v>
      </c>
      <c r="AD100" s="199">
        <f t="shared" si="27"/>
        <v>0.39697292447239618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21" t="s">
        <v>190</v>
      </c>
      <c r="B101" s="222">
        <v>44</v>
      </c>
      <c r="C101" s="223">
        <v>44.759998000000003</v>
      </c>
      <c r="D101" s="223">
        <v>42.880001</v>
      </c>
      <c r="E101" s="223">
        <v>43.16</v>
      </c>
      <c r="F101" s="223">
        <v>37.421340999999998</v>
      </c>
      <c r="G101" s="223">
        <v>1898275500</v>
      </c>
      <c r="H101" s="226" t="s">
        <v>190</v>
      </c>
      <c r="I101" s="223">
        <v>2.8196880000000002</v>
      </c>
      <c r="J101" s="223">
        <v>2.9081250000000001</v>
      </c>
      <c r="K101" s="223">
        <v>2.5031249999999998</v>
      </c>
      <c r="L101" s="223">
        <v>2.5325000000000002</v>
      </c>
      <c r="M101" s="223">
        <v>2.2169720000000002</v>
      </c>
      <c r="N101" s="223">
        <v>363651200</v>
      </c>
      <c r="O101" s="223"/>
      <c r="P101" s="196">
        <f t="shared" si="29"/>
        <v>212277.23267326716</v>
      </c>
      <c r="Q101" s="196">
        <f t="shared" si="114"/>
        <v>82801.120016165936</v>
      </c>
      <c r="R101" s="196">
        <f t="shared" si="115"/>
        <v>268032.85827925801</v>
      </c>
      <c r="S101" s="196">
        <f t="shared" si="32"/>
        <v>-162517.01319343658</v>
      </c>
      <c r="T101" s="196">
        <f t="shared" si="33"/>
        <v>0</v>
      </c>
      <c r="U101" s="214">
        <f t="shared" si="19"/>
        <v>0.67105656102202704</v>
      </c>
      <c r="V101" s="199">
        <f>(E101-B90)/B90</f>
        <v>6.1746565227721165E-2</v>
      </c>
      <c r="W101" s="196">
        <f t="shared" si="20"/>
        <v>-162517.01319343658</v>
      </c>
      <c r="X101" s="199">
        <f t="shared" si="21"/>
        <v>2.9554449808946095</v>
      </c>
      <c r="Y101" s="196">
        <f t="shared" si="22"/>
        <v>405905.60681937472</v>
      </c>
      <c r="Z101" s="196">
        <f t="shared" si="23"/>
        <v>243388.59362593814</v>
      </c>
      <c r="AA101" s="201">
        <f t="shared" si="24"/>
        <v>563111.21096869116</v>
      </c>
      <c r="AB101" s="200">
        <f t="shared" si="25"/>
        <v>0.56311121096869121</v>
      </c>
      <c r="AC101" s="217">
        <f t="shared" si="26"/>
        <v>400594.19777525461</v>
      </c>
      <c r="AD101" s="199">
        <f t="shared" si="27"/>
        <v>0.40059419777525462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29"/>
        <v>210495.04950495032</v>
      </c>
      <c r="Q102" s="196">
        <f>(Q90+(Q101-Q90)*(1-$Q$3))*K102/K101</f>
        <v>80138.839911431744</v>
      </c>
      <c r="R102" s="196">
        <f>R101*(1+($S$5/2/12))+(Q101-Q90)*($Q$3)</f>
        <v>269931.45271160622</v>
      </c>
      <c r="S102" s="196">
        <f t="shared" si="32"/>
        <v>-164860.83408174256</v>
      </c>
      <c r="T102" s="196">
        <f t="shared" si="33"/>
        <v>0</v>
      </c>
      <c r="U102" s="214">
        <f t="shared" si="19"/>
        <v>0.66142642340374824</v>
      </c>
      <c r="V102" s="224"/>
      <c r="W102" s="196">
        <f t="shared" si="20"/>
        <v>-164860.83408174256</v>
      </c>
      <c r="X102" s="199">
        <f t="shared" si="21"/>
        <v>2.9141336381832681</v>
      </c>
      <c r="Y102" s="196">
        <f t="shared" si="22"/>
        <v>406480.72925660718</v>
      </c>
      <c r="Z102" s="196">
        <f t="shared" si="23"/>
        <v>241619.89517486462</v>
      </c>
      <c r="AA102" s="201">
        <f t="shared" si="24"/>
        <v>560565.34212798835</v>
      </c>
      <c r="AB102" s="200">
        <f t="shared" si="25"/>
        <v>0.56056534212798836</v>
      </c>
      <c r="AC102" s="217">
        <f t="shared" si="26"/>
        <v>395704.50804624578</v>
      </c>
      <c r="AD102" s="199">
        <f t="shared" si="27"/>
        <v>0.3957045080462458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29"/>
        <v>212524.75247524734</v>
      </c>
      <c r="Q103" s="196">
        <f t="shared" ref="Q103:Q113" si="120">Q102*K103/K102</f>
        <v>79833.742805169939</v>
      </c>
      <c r="R103" s="196">
        <f t="shared" ref="R103:R113" si="121">R102*(1+$S$5/2/12)</f>
        <v>270493.80990475544</v>
      </c>
      <c r="S103" s="196">
        <f t="shared" si="32"/>
        <v>-167214.42089041648</v>
      </c>
      <c r="T103" s="196">
        <f t="shared" si="33"/>
        <v>0</v>
      </c>
      <c r="U103" s="214">
        <f t="shared" si="19"/>
        <v>0.66126092876734288</v>
      </c>
      <c r="V103" s="224"/>
      <c r="W103" s="196">
        <f t="shared" si="20"/>
        <v>-167214.42089041648</v>
      </c>
      <c r="X103" s="199">
        <f t="shared" si="21"/>
        <v>2.8886178584833164</v>
      </c>
      <c r="Y103" s="196">
        <f t="shared" si="22"/>
        <v>408441.38424123835</v>
      </c>
      <c r="Z103" s="196">
        <f t="shared" si="23"/>
        <v>241226.96335082187</v>
      </c>
      <c r="AA103" s="201">
        <f t="shared" si="24"/>
        <v>562852.30518517271</v>
      </c>
      <c r="AB103" s="200">
        <f t="shared" si="25"/>
        <v>0.56285230518517271</v>
      </c>
      <c r="AC103" s="217">
        <f t="shared" si="26"/>
        <v>395637.88429475622</v>
      </c>
      <c r="AD103" s="199">
        <f t="shared" si="27"/>
        <v>0.39563788429475621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29"/>
        <v>208217.8267326731</v>
      </c>
      <c r="Q104" s="196">
        <f t="shared" si="120"/>
        <v>76914.996760444425</v>
      </c>
      <c r="R104" s="196">
        <f t="shared" si="121"/>
        <v>271057.33867539041</v>
      </c>
      <c r="S104" s="196">
        <f t="shared" si="32"/>
        <v>-169577.81431079321</v>
      </c>
      <c r="T104" s="196">
        <f t="shared" si="33"/>
        <v>0</v>
      </c>
      <c r="U104" s="214">
        <f t="shared" si="19"/>
        <v>0.65094251009760395</v>
      </c>
      <c r="V104" s="224"/>
      <c r="W104" s="196">
        <f t="shared" si="20"/>
        <v>-169577.81431079321</v>
      </c>
      <c r="X104" s="199">
        <f t="shared" si="21"/>
        <v>2.8262846018859134</v>
      </c>
      <c r="Y104" s="196">
        <f t="shared" si="22"/>
        <v>405967.52384124591</v>
      </c>
      <c r="Z104" s="196">
        <f t="shared" si="23"/>
        <v>236389.7095304527</v>
      </c>
      <c r="AA104" s="201">
        <f t="shared" si="24"/>
        <v>556190.16216850793</v>
      </c>
      <c r="AB104" s="200">
        <f t="shared" si="25"/>
        <v>0.55619016216850792</v>
      </c>
      <c r="AC104" s="217">
        <f t="shared" si="26"/>
        <v>386612.34785771475</v>
      </c>
      <c r="AD104" s="199">
        <f t="shared" si="27"/>
        <v>0.38661234785771476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29"/>
        <v>214356.43069306912</v>
      </c>
      <c r="Q105" s="196">
        <f t="shared" si="120"/>
        <v>81196.509879805963</v>
      </c>
      <c r="R105" s="196">
        <f t="shared" si="121"/>
        <v>271622.04146429751</v>
      </c>
      <c r="S105" s="196">
        <f t="shared" si="32"/>
        <v>-171951.05520375483</v>
      </c>
      <c r="T105" s="196">
        <f t="shared" si="33"/>
        <v>0</v>
      </c>
      <c r="U105" s="214">
        <f t="shared" si="19"/>
        <v>0.66425611563379727</v>
      </c>
      <c r="V105" s="224"/>
      <c r="W105" s="196">
        <f t="shared" si="20"/>
        <v>-171951.05520375483</v>
      </c>
      <c r="X105" s="199">
        <f t="shared" si="21"/>
        <v>2.8262604819813544</v>
      </c>
      <c r="Y105" s="196">
        <f t="shared" si="22"/>
        <v>410806.66129087401</v>
      </c>
      <c r="Z105" s="196">
        <f t="shared" si="23"/>
        <v>238855.60608711917</v>
      </c>
      <c r="AA105" s="201">
        <f t="shared" si="24"/>
        <v>567174.98203717265</v>
      </c>
      <c r="AB105" s="200">
        <f t="shared" si="25"/>
        <v>0.56717498203717265</v>
      </c>
      <c r="AC105" s="217">
        <f t="shared" si="26"/>
        <v>395223.92683341785</v>
      </c>
      <c r="AD105" s="199">
        <f t="shared" si="27"/>
        <v>0.39522392683341784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29"/>
        <v>226039.60396039582</v>
      </c>
      <c r="Q106" s="196">
        <f t="shared" si="120"/>
        <v>89678.209433883894</v>
      </c>
      <c r="R106" s="196">
        <f t="shared" si="121"/>
        <v>272187.92071734817</v>
      </c>
      <c r="S106" s="196">
        <f t="shared" si="32"/>
        <v>-174334.18460043715</v>
      </c>
      <c r="T106" s="196">
        <f t="shared" si="33"/>
        <v>0</v>
      </c>
      <c r="U106" s="214">
        <f t="shared" si="19"/>
        <v>0.68955956594087164</v>
      </c>
      <c r="V106" s="224"/>
      <c r="W106" s="196">
        <f t="shared" si="20"/>
        <v>-174334.18460043715</v>
      </c>
      <c r="X106" s="199">
        <f t="shared" si="21"/>
        <v>2.8578877161679439</v>
      </c>
      <c r="Y106" s="196">
        <f t="shared" si="22"/>
        <v>419528.12666093127</v>
      </c>
      <c r="Z106" s="196">
        <f t="shared" si="23"/>
        <v>245193.94206049413</v>
      </c>
      <c r="AA106" s="201">
        <f t="shared" si="24"/>
        <v>587905.7341116278</v>
      </c>
      <c r="AB106" s="200">
        <f t="shared" si="25"/>
        <v>0.58790573411162783</v>
      </c>
      <c r="AC106" s="217">
        <f t="shared" si="26"/>
        <v>413571.54951119062</v>
      </c>
      <c r="AD106" s="199">
        <f t="shared" si="27"/>
        <v>0.41357154951119063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29"/>
        <v>228514.85148514828</v>
      </c>
      <c r="Q107" s="196">
        <f t="shared" si="120"/>
        <v>90868.104420150557</v>
      </c>
      <c r="R107" s="196">
        <f t="shared" si="121"/>
        <v>272754.97888550936</v>
      </c>
      <c r="S107" s="196">
        <f t="shared" si="32"/>
        <v>-176727.24370293895</v>
      </c>
      <c r="T107" s="196">
        <f t="shared" si="33"/>
        <v>0</v>
      </c>
      <c r="U107" s="214">
        <f t="shared" si="19"/>
        <v>0.69283022792718685</v>
      </c>
      <c r="V107" s="224"/>
      <c r="W107" s="196">
        <f t="shared" si="20"/>
        <v>-176727.24370293895</v>
      </c>
      <c r="X107" s="199">
        <f t="shared" si="21"/>
        <v>2.836403826980082</v>
      </c>
      <c r="Y107" s="196">
        <f t="shared" si="22"/>
        <v>421805.17576969275</v>
      </c>
      <c r="Z107" s="196">
        <f t="shared" si="23"/>
        <v>245077.9320667538</v>
      </c>
      <c r="AA107" s="201">
        <f t="shared" si="24"/>
        <v>592137.93479080824</v>
      </c>
      <c r="AB107" s="200">
        <f t="shared" si="25"/>
        <v>0.59213793479080823</v>
      </c>
      <c r="AC107" s="217">
        <f t="shared" si="26"/>
        <v>415410.69108786929</v>
      </c>
      <c r="AD107" s="199">
        <f t="shared" si="27"/>
        <v>0.41541069108786927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29"/>
        <v>234801.98019801959</v>
      </c>
      <c r="Q108" s="196">
        <f t="shared" si="120"/>
        <v>95108.937925343867</v>
      </c>
      <c r="R108" s="196">
        <f t="shared" si="121"/>
        <v>273323.21842485422</v>
      </c>
      <c r="S108" s="196">
        <f t="shared" si="32"/>
        <v>-179130.27388503452</v>
      </c>
      <c r="T108" s="196">
        <f t="shared" si="33"/>
        <v>0</v>
      </c>
      <c r="U108" s="214">
        <f t="shared" si="19"/>
        <v>0.70456864142458009</v>
      </c>
      <c r="V108" s="224"/>
      <c r="W108" s="196">
        <f t="shared" si="20"/>
        <v>-179130.27388503452</v>
      </c>
      <c r="X108" s="199">
        <f t="shared" si="21"/>
        <v>2.836623802345033</v>
      </c>
      <c r="Y108" s="196">
        <f t="shared" si="22"/>
        <v>426751.67582647374</v>
      </c>
      <c r="Z108" s="196">
        <f t="shared" si="23"/>
        <v>247621.40194143922</v>
      </c>
      <c r="AA108" s="201">
        <f t="shared" si="24"/>
        <v>603234.13654821762</v>
      </c>
      <c r="AB108" s="200">
        <f t="shared" si="25"/>
        <v>0.60323413654821767</v>
      </c>
      <c r="AC108" s="217">
        <f t="shared" si="26"/>
        <v>424103.86266318313</v>
      </c>
      <c r="AD108" s="199">
        <f t="shared" si="27"/>
        <v>0.42410386266318312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29"/>
        <v>219752.4702970295</v>
      </c>
      <c r="Q109" s="196">
        <f t="shared" si="120"/>
        <v>82762.675025283184</v>
      </c>
      <c r="R109" s="196">
        <f t="shared" si="121"/>
        <v>273892.64179657272</v>
      </c>
      <c r="S109" s="196">
        <f t="shared" si="32"/>
        <v>-181543.31669288882</v>
      </c>
      <c r="T109" s="196">
        <f t="shared" si="33"/>
        <v>0</v>
      </c>
      <c r="U109" s="214">
        <f t="shared" si="19"/>
        <v>0.6684118933808425</v>
      </c>
      <c r="V109" s="224"/>
      <c r="W109" s="196">
        <f t="shared" si="20"/>
        <v>-181543.31669288882</v>
      </c>
      <c r="X109" s="199">
        <f t="shared" si="21"/>
        <v>2.7191588271392346</v>
      </c>
      <c r="Y109" s="196">
        <f t="shared" si="22"/>
        <v>416763.66533263039</v>
      </c>
      <c r="Z109" s="196">
        <f t="shared" si="23"/>
        <v>235220.34863974157</v>
      </c>
      <c r="AA109" s="201">
        <f t="shared" si="24"/>
        <v>576407.78711888543</v>
      </c>
      <c r="AB109" s="200">
        <f t="shared" si="25"/>
        <v>0.57640778711888541</v>
      </c>
      <c r="AC109" s="217">
        <f t="shared" si="26"/>
        <v>394864.47042599658</v>
      </c>
      <c r="AD109" s="199">
        <f t="shared" si="27"/>
        <v>0.39486447042599659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29"/>
        <v>236683.17326732649</v>
      </c>
      <c r="Q110" s="196">
        <f t="shared" si="120"/>
        <v>95261.502750320433</v>
      </c>
      <c r="R110" s="196">
        <f t="shared" si="121"/>
        <v>274463.2514669823</v>
      </c>
      <c r="S110" s="196">
        <f t="shared" si="32"/>
        <v>-183966.41384577585</v>
      </c>
      <c r="T110" s="196">
        <f t="shared" si="33"/>
        <v>0</v>
      </c>
      <c r="U110" s="214">
        <f t="shared" si="19"/>
        <v>0.70448646761596945</v>
      </c>
      <c r="V110" s="224"/>
      <c r="W110" s="196">
        <f t="shared" si="20"/>
        <v>-183966.41384577585</v>
      </c>
      <c r="X110" s="199">
        <f t="shared" si="21"/>
        <v>2.7784768646021281</v>
      </c>
      <c r="Y110" s="196">
        <f t="shared" si="22"/>
        <v>429162.94269543153</v>
      </c>
      <c r="Z110" s="196">
        <f t="shared" si="23"/>
        <v>245196.52884965568</v>
      </c>
      <c r="AA110" s="201">
        <f t="shared" si="24"/>
        <v>606407.92748462921</v>
      </c>
      <c r="AB110" s="200">
        <f t="shared" si="25"/>
        <v>0.60640792748462924</v>
      </c>
      <c r="AC110" s="217">
        <f t="shared" si="26"/>
        <v>422441.51363885333</v>
      </c>
      <c r="AD110" s="199">
        <f t="shared" si="27"/>
        <v>0.42244151363885335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29"/>
        <v>254158.41584158392</v>
      </c>
      <c r="Q111" s="196">
        <f t="shared" si="120"/>
        <v>109346.80288422768</v>
      </c>
      <c r="R111" s="196">
        <f t="shared" si="121"/>
        <v>275035.04990753852</v>
      </c>
      <c r="S111" s="196">
        <f t="shared" si="32"/>
        <v>-186399.6072367999</v>
      </c>
      <c r="T111" s="196">
        <f t="shared" si="33"/>
        <v>0</v>
      </c>
      <c r="U111" s="214">
        <f t="shared" si="19"/>
        <v>0.74052028483978205</v>
      </c>
      <c r="V111" s="224"/>
      <c r="W111" s="196">
        <f t="shared" si="20"/>
        <v>-186399.6072367999</v>
      </c>
      <c r="X111" s="199">
        <f t="shared" si="21"/>
        <v>2.8390267211069879</v>
      </c>
      <c r="Y111" s="196">
        <f t="shared" si="22"/>
        <v>441944.53900034574</v>
      </c>
      <c r="Z111" s="196">
        <f t="shared" si="23"/>
        <v>255544.93176354584</v>
      </c>
      <c r="AA111" s="201">
        <f t="shared" si="24"/>
        <v>638540.26863335003</v>
      </c>
      <c r="AB111" s="200">
        <f t="shared" si="25"/>
        <v>0.63854026863335001</v>
      </c>
      <c r="AC111" s="217">
        <f t="shared" si="26"/>
        <v>452140.66139655013</v>
      </c>
      <c r="AD111" s="199">
        <f t="shared" si="27"/>
        <v>0.45214066139655013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29"/>
        <v>240841.5940594057</v>
      </c>
      <c r="Q112" s="196">
        <f t="shared" si="120"/>
        <v>96817.481720409938</v>
      </c>
      <c r="R112" s="196">
        <f t="shared" si="121"/>
        <v>275608.0395948459</v>
      </c>
      <c r="S112" s="196">
        <f t="shared" si="32"/>
        <v>-188842.93893361988</v>
      </c>
      <c r="T112" s="196">
        <f t="shared" si="33"/>
        <v>0</v>
      </c>
      <c r="U112" s="214">
        <f t="shared" si="19"/>
        <v>0.70846218003192962</v>
      </c>
      <c r="V112" s="224"/>
      <c r="W112" s="196">
        <f t="shared" si="20"/>
        <v>-188842.93893361988</v>
      </c>
      <c r="X112" s="199">
        <f t="shared" si="21"/>
        <v>2.7348104015463806</v>
      </c>
      <c r="Y112" s="196">
        <f t="shared" si="22"/>
        <v>433172.83385263605</v>
      </c>
      <c r="Z112" s="196">
        <f t="shared" si="23"/>
        <v>244329.89491901617</v>
      </c>
      <c r="AA112" s="201">
        <f t="shared" si="24"/>
        <v>613267.11537466152</v>
      </c>
      <c r="AB112" s="200">
        <f t="shared" si="25"/>
        <v>0.6132671153746615</v>
      </c>
      <c r="AC112" s="217">
        <f t="shared" si="26"/>
        <v>424424.17644104164</v>
      </c>
      <c r="AD112" s="199">
        <f t="shared" si="27"/>
        <v>0.42442417644104163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21" t="s">
        <v>202</v>
      </c>
      <c r="B113" s="222">
        <v>51.09</v>
      </c>
      <c r="C113" s="223">
        <v>52.84</v>
      </c>
      <c r="D113" s="223">
        <v>49.18</v>
      </c>
      <c r="E113" s="223">
        <v>51.220001000000003</v>
      </c>
      <c r="F113" s="223">
        <v>44.549709</v>
      </c>
      <c r="G113" s="223">
        <v>2233867700</v>
      </c>
      <c r="H113" s="226" t="s">
        <v>202</v>
      </c>
      <c r="I113" s="223">
        <v>3.2581250000000002</v>
      </c>
      <c r="J113" s="223">
        <v>3.481563</v>
      </c>
      <c r="K113" s="223">
        <v>2.9718749999999998</v>
      </c>
      <c r="L113" s="223">
        <v>3.100625</v>
      </c>
      <c r="M113" s="223">
        <v>2.8901520000000001</v>
      </c>
      <c r="N113" s="223">
        <v>2457235200</v>
      </c>
      <c r="O113" s="223"/>
      <c r="P113" s="196">
        <f t="shared" si="29"/>
        <v>243465.34653465322</v>
      </c>
      <c r="Q113" s="196">
        <f t="shared" si="120"/>
        <v>96715.782684989332</v>
      </c>
      <c r="R113" s="196">
        <f t="shared" si="121"/>
        <v>276182.22301066853</v>
      </c>
      <c r="S113" s="196">
        <f t="shared" si="32"/>
        <v>-191296.45117917663</v>
      </c>
      <c r="T113" s="196">
        <f t="shared" si="33"/>
        <v>0</v>
      </c>
      <c r="U113" s="214">
        <f t="shared" si="19"/>
        <v>0.70883012483419094</v>
      </c>
      <c r="V113" s="199">
        <f>(E113-B102)/B102</f>
        <v>0.17855504322492044</v>
      </c>
      <c r="W113" s="196">
        <f t="shared" si="20"/>
        <v>-191296.45117917663</v>
      </c>
      <c r="X113" s="199">
        <f t="shared" si="21"/>
        <v>2.7164516975727744</v>
      </c>
      <c r="Y113" s="196">
        <f t="shared" si="22"/>
        <v>435560.67666449904</v>
      </c>
      <c r="Z113" s="196">
        <f t="shared" si="23"/>
        <v>244264.22548532241</v>
      </c>
      <c r="AA113" s="201">
        <f t="shared" si="24"/>
        <v>616363.35223031114</v>
      </c>
      <c r="AB113" s="200">
        <f t="shared" si="25"/>
        <v>0.61636335223031113</v>
      </c>
      <c r="AC113" s="217">
        <f t="shared" si="26"/>
        <v>425066.90105113451</v>
      </c>
      <c r="AD113" s="199">
        <f t="shared" si="27"/>
        <v>0.42506690105113454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29"/>
        <v>205990.10396039582</v>
      </c>
      <c r="Q114" s="196">
        <f>(Q102+(Q113-Q102)*(1-$Q$3))*K114/K113</f>
        <v>60002.269326083151</v>
      </c>
      <c r="R114" s="196">
        <f>R113*(1+($S$5/2/12))+(Q113-Q102)*($Q$3)</f>
        <v>285046.07402871957</v>
      </c>
      <c r="S114" s="196">
        <f t="shared" si="32"/>
        <v>-193760.18639242317</v>
      </c>
      <c r="T114" s="196">
        <f t="shared" si="33"/>
        <v>0</v>
      </c>
      <c r="U114" s="214">
        <f t="shared" si="19"/>
        <v>0.59160053931062717</v>
      </c>
      <c r="V114" s="224"/>
      <c r="W114" s="196">
        <f t="shared" si="20"/>
        <v>-193760.18639242317</v>
      </c>
      <c r="X114" s="199">
        <f t="shared" si="21"/>
        <v>2.5342470356351643</v>
      </c>
      <c r="Y114" s="196">
        <f t="shared" si="22"/>
        <v>417837.30383984785</v>
      </c>
      <c r="Z114" s="196">
        <f t="shared" si="23"/>
        <v>224077.11744742468</v>
      </c>
      <c r="AA114" s="201">
        <f t="shared" si="24"/>
        <v>551038.4473151986</v>
      </c>
      <c r="AB114" s="200">
        <f t="shared" si="25"/>
        <v>0.55103844731519858</v>
      </c>
      <c r="AC114" s="217">
        <f t="shared" si="26"/>
        <v>357278.26092277543</v>
      </c>
      <c r="AD114" s="199">
        <f t="shared" si="27"/>
        <v>0.35727826092277543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29"/>
        <v>208663.37623762357</v>
      </c>
      <c r="Q115" s="196">
        <f t="shared" ref="Q115:Q125" si="122">Q114*K115/K114</f>
        <v>61490.005373161352</v>
      </c>
      <c r="R115" s="196">
        <f t="shared" ref="R115:R125" si="123">R114*(1+$S$5/2/12)</f>
        <v>285639.92001627944</v>
      </c>
      <c r="S115" s="196">
        <f t="shared" si="32"/>
        <v>-196234.18716905825</v>
      </c>
      <c r="T115" s="196">
        <f t="shared" si="33"/>
        <v>0</v>
      </c>
      <c r="U115" s="214">
        <f t="shared" si="19"/>
        <v>0.59670274185218231</v>
      </c>
      <c r="V115" s="224"/>
      <c r="W115" s="196">
        <f t="shared" si="20"/>
        <v>-196234.18716905825</v>
      </c>
      <c r="X115" s="199">
        <f t="shared" si="21"/>
        <v>2.5189458747473723</v>
      </c>
      <c r="Y115" s="196">
        <f t="shared" si="22"/>
        <v>420278.68658196472</v>
      </c>
      <c r="Z115" s="196">
        <f t="shared" si="23"/>
        <v>224044.49941290647</v>
      </c>
      <c r="AA115" s="201">
        <f t="shared" si="24"/>
        <v>555793.30162706436</v>
      </c>
      <c r="AB115" s="200">
        <f t="shared" si="25"/>
        <v>0.55579330162706431</v>
      </c>
      <c r="AC115" s="217">
        <f t="shared" si="26"/>
        <v>359559.11445800611</v>
      </c>
      <c r="AD115" s="199">
        <f t="shared" si="27"/>
        <v>0.35955911445800609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29"/>
        <v>203217.81683168295</v>
      </c>
      <c r="Q116" s="196">
        <f t="shared" si="122"/>
        <v>57659.085051934991</v>
      </c>
      <c r="R116" s="196">
        <f t="shared" si="123"/>
        <v>286235.00318298006</v>
      </c>
      <c r="S116" s="196">
        <f t="shared" si="32"/>
        <v>-198718.49628226264</v>
      </c>
      <c r="T116" s="196">
        <f t="shared" si="33"/>
        <v>0</v>
      </c>
      <c r="U116" s="214">
        <f t="shared" si="19"/>
        <v>0.58221359101439885</v>
      </c>
      <c r="V116" s="224"/>
      <c r="W116" s="196">
        <f t="shared" si="20"/>
        <v>-198718.49628226264</v>
      </c>
      <c r="X116" s="199">
        <f t="shared" si="21"/>
        <v>2.4630461138324895</v>
      </c>
      <c r="Y116" s="196">
        <f t="shared" si="22"/>
        <v>417038.07483783888</v>
      </c>
      <c r="Z116" s="196">
        <f t="shared" si="23"/>
        <v>218319.57855557624</v>
      </c>
      <c r="AA116" s="201">
        <f t="shared" si="24"/>
        <v>547111.90506659797</v>
      </c>
      <c r="AB116" s="200">
        <f t="shared" si="25"/>
        <v>0.54711190506659801</v>
      </c>
      <c r="AC116" s="217">
        <f t="shared" si="26"/>
        <v>348393.40878433536</v>
      </c>
      <c r="AD116" s="199">
        <f t="shared" si="27"/>
        <v>0.34839340878433539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29"/>
        <v>216237.62376237602</v>
      </c>
      <c r="Q117" s="196">
        <f t="shared" si="122"/>
        <v>64744.427976144922</v>
      </c>
      <c r="R117" s="196">
        <f t="shared" si="123"/>
        <v>286831.32610627793</v>
      </c>
      <c r="S117" s="196">
        <f t="shared" si="32"/>
        <v>-201213.15668343872</v>
      </c>
      <c r="T117" s="196">
        <f t="shared" si="33"/>
        <v>0</v>
      </c>
      <c r="U117" s="214">
        <f t="shared" si="19"/>
        <v>0.60887343131454663</v>
      </c>
      <c r="V117" s="224"/>
      <c r="W117" s="196">
        <f t="shared" si="20"/>
        <v>-201213.15668343872</v>
      </c>
      <c r="X117" s="199">
        <f t="shared" si="21"/>
        <v>2.5001792037889148</v>
      </c>
      <c r="Y117" s="196">
        <f t="shared" si="22"/>
        <v>426724.40969569003</v>
      </c>
      <c r="Z117" s="196">
        <f t="shared" si="23"/>
        <v>225511.25301225131</v>
      </c>
      <c r="AA117" s="201">
        <f t="shared" si="24"/>
        <v>567813.37784479884</v>
      </c>
      <c r="AB117" s="200">
        <f t="shared" si="25"/>
        <v>0.56781337784479879</v>
      </c>
      <c r="AC117" s="217">
        <f t="shared" si="26"/>
        <v>366600.22116136015</v>
      </c>
      <c r="AD117" s="199">
        <f t="shared" si="27"/>
        <v>0.36660022116136015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29"/>
        <v>233762.3811881186</v>
      </c>
      <c r="Q118" s="196">
        <f t="shared" si="122"/>
        <v>75260.84728156848</v>
      </c>
      <c r="R118" s="196">
        <f t="shared" si="123"/>
        <v>287428.89136899938</v>
      </c>
      <c r="S118" s="196">
        <f t="shared" si="32"/>
        <v>-203718.21150295303</v>
      </c>
      <c r="T118" s="196">
        <f t="shared" si="33"/>
        <v>0</v>
      </c>
      <c r="U118" s="214">
        <f t="shared" si="19"/>
        <v>0.64428319217842189</v>
      </c>
      <c r="V118" s="224"/>
      <c r="W118" s="196">
        <f t="shared" si="20"/>
        <v>-203718.21150295303</v>
      </c>
      <c r="X118" s="199">
        <f t="shared" si="21"/>
        <v>2.5583931289793549</v>
      </c>
      <c r="Y118" s="196">
        <f t="shared" si="22"/>
        <v>439565.40254592244</v>
      </c>
      <c r="Z118" s="196">
        <f t="shared" si="23"/>
        <v>235847.19104296941</v>
      </c>
      <c r="AA118" s="201">
        <f t="shared" si="24"/>
        <v>596452.11983868643</v>
      </c>
      <c r="AB118" s="200">
        <f t="shared" si="25"/>
        <v>0.5964521198386864</v>
      </c>
      <c r="AC118" s="217">
        <f t="shared" si="26"/>
        <v>392733.9083357334</v>
      </c>
      <c r="AD118" s="199">
        <f t="shared" si="27"/>
        <v>0.39273390833573341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29"/>
        <v>222623.76732673249</v>
      </c>
      <c r="Q119" s="196">
        <f t="shared" si="122"/>
        <v>67413.039633230976</v>
      </c>
      <c r="R119" s="196">
        <f t="shared" si="123"/>
        <v>288027.70155935147</v>
      </c>
      <c r="S119" s="196">
        <f t="shared" si="32"/>
        <v>-206233.70405088199</v>
      </c>
      <c r="T119" s="196">
        <f t="shared" si="33"/>
        <v>0</v>
      </c>
      <c r="U119" s="214">
        <f t="shared" si="19"/>
        <v>0.61835632758147596</v>
      </c>
      <c r="V119" s="224"/>
      <c r="W119" s="196">
        <f t="shared" si="20"/>
        <v>-206233.70405088199</v>
      </c>
      <c r="X119" s="199">
        <f t="shared" si="21"/>
        <v>2.4760815465938388</v>
      </c>
      <c r="Y119" s="196">
        <f t="shared" si="22"/>
        <v>432343.23062569014</v>
      </c>
      <c r="Z119" s="196">
        <f t="shared" si="23"/>
        <v>226109.52657480814</v>
      </c>
      <c r="AA119" s="201">
        <f t="shared" si="24"/>
        <v>578064.50851931493</v>
      </c>
      <c r="AB119" s="200">
        <f t="shared" si="25"/>
        <v>0.5780645085193149</v>
      </c>
      <c r="AC119" s="217">
        <f t="shared" si="26"/>
        <v>371830.80446843291</v>
      </c>
      <c r="AD119" s="199">
        <f t="shared" si="27"/>
        <v>0.37183080446843292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29"/>
        <v>214356.43069306909</v>
      </c>
      <c r="Q120" s="196">
        <f t="shared" si="122"/>
        <v>62243.156869634229</v>
      </c>
      <c r="R120" s="196">
        <f t="shared" si="123"/>
        <v>288627.75927093346</v>
      </c>
      <c r="S120" s="196">
        <f t="shared" si="32"/>
        <v>-208759.67781776065</v>
      </c>
      <c r="T120" s="196">
        <f t="shared" si="33"/>
        <v>0</v>
      </c>
      <c r="U120" s="214">
        <f t="shared" si="19"/>
        <v>0.59948045035419895</v>
      </c>
      <c r="V120" s="224"/>
      <c r="W120" s="196">
        <f t="shared" si="20"/>
        <v>-208759.67781776065</v>
      </c>
      <c r="X120" s="199">
        <f t="shared" si="21"/>
        <v>2.4093934002096367</v>
      </c>
      <c r="Y120" s="196">
        <f t="shared" si="22"/>
        <v>427132.15038524452</v>
      </c>
      <c r="Z120" s="196">
        <f t="shared" si="23"/>
        <v>218372.47256748387</v>
      </c>
      <c r="AA120" s="201">
        <f t="shared" si="24"/>
        <v>565227.34683363675</v>
      </c>
      <c r="AB120" s="200">
        <f t="shared" si="25"/>
        <v>0.56522734683363673</v>
      </c>
      <c r="AC120" s="217">
        <f t="shared" si="26"/>
        <v>356467.66901587613</v>
      </c>
      <c r="AD120" s="199">
        <f t="shared" si="27"/>
        <v>0.35646766901587612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29"/>
        <v>219306.92574257404</v>
      </c>
      <c r="Q121" s="196">
        <f t="shared" si="122"/>
        <v>64874.604880264269</v>
      </c>
      <c r="R121" s="196">
        <f t="shared" si="123"/>
        <v>289229.06710274791</v>
      </c>
      <c r="S121" s="196">
        <f t="shared" si="32"/>
        <v>-211296.17647533465</v>
      </c>
      <c r="T121" s="196">
        <f t="shared" si="33"/>
        <v>0</v>
      </c>
      <c r="U121" s="214">
        <f t="shared" si="19"/>
        <v>0.60873680550659848</v>
      </c>
      <c r="V121" s="224"/>
      <c r="W121" s="196">
        <f t="shared" si="20"/>
        <v>-211296.17647533465</v>
      </c>
      <c r="X121" s="199">
        <f t="shared" si="21"/>
        <v>2.4067448892274923</v>
      </c>
      <c r="Y121" s="196">
        <f t="shared" si="22"/>
        <v>431174.75243843975</v>
      </c>
      <c r="Z121" s="196">
        <f t="shared" si="23"/>
        <v>219878.5759631051</v>
      </c>
      <c r="AA121" s="201">
        <f t="shared" si="24"/>
        <v>573410.59772558627</v>
      </c>
      <c r="AB121" s="200">
        <f t="shared" si="25"/>
        <v>0.57341059772558622</v>
      </c>
      <c r="AC121" s="217">
        <f t="shared" si="26"/>
        <v>362114.42125025159</v>
      </c>
      <c r="AD121" s="199">
        <f t="shared" si="27"/>
        <v>0.36211442125025156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29"/>
        <v>184059.40594059386</v>
      </c>
      <c r="Q122" s="196">
        <f t="shared" si="122"/>
        <v>43516.279377037376</v>
      </c>
      <c r="R122" s="196">
        <f t="shared" si="123"/>
        <v>289831.62765921198</v>
      </c>
      <c r="S122" s="196">
        <f t="shared" si="32"/>
        <v>-213843.2438773152</v>
      </c>
      <c r="T122" s="196">
        <f t="shared" si="33"/>
        <v>0</v>
      </c>
      <c r="U122" s="214">
        <f t="shared" si="19"/>
        <v>0.52394304814706283</v>
      </c>
      <c r="V122" s="224"/>
      <c r="W122" s="196">
        <f t="shared" si="20"/>
        <v>-213843.2438773152</v>
      </c>
      <c r="X122" s="199">
        <f t="shared" si="21"/>
        <v>2.2160673632115477</v>
      </c>
      <c r="Y122" s="196">
        <f t="shared" si="22"/>
        <v>407079.9467112592</v>
      </c>
      <c r="Z122" s="196">
        <f t="shared" si="23"/>
        <v>193236.702833944</v>
      </c>
      <c r="AA122" s="201">
        <f t="shared" si="24"/>
        <v>517407.31297684321</v>
      </c>
      <c r="AB122" s="200">
        <f t="shared" si="25"/>
        <v>0.51740731297684317</v>
      </c>
      <c r="AC122" s="217">
        <f t="shared" si="26"/>
        <v>303564.06909952802</v>
      </c>
      <c r="AD122" s="199">
        <f t="shared" si="27"/>
        <v>0.30356406909952799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29"/>
        <v>139059.40594059392</v>
      </c>
      <c r="Q123" s="196">
        <f t="shared" si="122"/>
        <v>23747.986651485782</v>
      </c>
      <c r="R123" s="196">
        <f t="shared" si="123"/>
        <v>290435.44355016871</v>
      </c>
      <c r="S123" s="196">
        <f t="shared" si="32"/>
        <v>-216400.92406013733</v>
      </c>
      <c r="T123" s="196">
        <f t="shared" si="33"/>
        <v>0</v>
      </c>
      <c r="U123" s="214">
        <f t="shared" si="19"/>
        <v>0.41160138532231727</v>
      </c>
      <c r="V123" s="224"/>
      <c r="W123" s="196">
        <f t="shared" si="20"/>
        <v>-216400.92406013733</v>
      </c>
      <c r="X123" s="199">
        <f t="shared" si="21"/>
        <v>1.9847181861913259</v>
      </c>
      <c r="Y123" s="196">
        <f t="shared" si="22"/>
        <v>376159.60996657767</v>
      </c>
      <c r="Z123" s="196">
        <f t="shared" si="23"/>
        <v>159758.68590644034</v>
      </c>
      <c r="AA123" s="201">
        <f t="shared" si="24"/>
        <v>453242.83614224842</v>
      </c>
      <c r="AB123" s="200">
        <f t="shared" si="25"/>
        <v>0.45324283614224842</v>
      </c>
      <c r="AC123" s="217">
        <f t="shared" si="26"/>
        <v>236841.91208211108</v>
      </c>
      <c r="AD123" s="199">
        <f t="shared" si="27"/>
        <v>0.23684191208211108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29"/>
        <v>124009.89603960383</v>
      </c>
      <c r="Q124" s="196">
        <f t="shared" si="122"/>
        <v>18336.346780238826</v>
      </c>
      <c r="R124" s="196">
        <f t="shared" si="123"/>
        <v>291040.51739089825</v>
      </c>
      <c r="S124" s="196">
        <f t="shared" si="32"/>
        <v>-218969.26124372124</v>
      </c>
      <c r="T124" s="196">
        <f t="shared" si="33"/>
        <v>0</v>
      </c>
      <c r="U124" s="214">
        <f t="shared" si="19"/>
        <v>0.37076026393133732</v>
      </c>
      <c r="V124" s="224"/>
      <c r="W124" s="196">
        <f t="shared" si="20"/>
        <v>-218969.26124372124</v>
      </c>
      <c r="X124" s="199">
        <f t="shared" si="21"/>
        <v>1.8954734151865038</v>
      </c>
      <c r="Y124" s="227">
        <f t="shared" si="22"/>
        <v>366205.82392298494</v>
      </c>
      <c r="Z124" s="196">
        <f t="shared" si="23"/>
        <v>147236.5626792637</v>
      </c>
      <c r="AA124" s="228">
        <f t="shared" si="24"/>
        <v>433386.7602107409</v>
      </c>
      <c r="AB124" s="200">
        <f t="shared" si="25"/>
        <v>0.43338676021074091</v>
      </c>
      <c r="AC124" s="217">
        <f t="shared" si="26"/>
        <v>214417.49896701967</v>
      </c>
      <c r="AD124" s="199">
        <f t="shared" si="27"/>
        <v>0.21441749896701967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21" t="s">
        <v>214</v>
      </c>
      <c r="B125" s="222">
        <v>28.5</v>
      </c>
      <c r="C125" s="223">
        <v>30.83</v>
      </c>
      <c r="D125" s="223">
        <v>26.84</v>
      </c>
      <c r="E125" s="223">
        <v>29.74</v>
      </c>
      <c r="F125" s="223">
        <v>25.949766</v>
      </c>
      <c r="G125" s="223">
        <v>2944238700</v>
      </c>
      <c r="H125" s="226" t="s">
        <v>214</v>
      </c>
      <c r="I125" s="223">
        <v>0.79156300000000002</v>
      </c>
      <c r="J125" s="223">
        <v>0.91156300000000001</v>
      </c>
      <c r="K125" s="223">
        <v>0.69718800000000003</v>
      </c>
      <c r="L125" s="223">
        <v>0.84031299999999998</v>
      </c>
      <c r="M125" s="223">
        <v>0.82571499999999998</v>
      </c>
      <c r="N125" s="223">
        <v>22043404800</v>
      </c>
      <c r="O125" s="223"/>
      <c r="P125" s="196">
        <f t="shared" si="29"/>
        <v>132871.28712871272</v>
      </c>
      <c r="Q125" s="196">
        <f t="shared" si="122"/>
        <v>20744.634383807133</v>
      </c>
      <c r="R125" s="196">
        <f t="shared" si="123"/>
        <v>291646.8518021293</v>
      </c>
      <c r="S125" s="196">
        <f t="shared" si="32"/>
        <v>-221548.29983223672</v>
      </c>
      <c r="T125" s="196">
        <f t="shared" si="33"/>
        <v>0</v>
      </c>
      <c r="U125" s="214">
        <f t="shared" si="19"/>
        <v>0.39159023917122632</v>
      </c>
      <c r="V125" s="199">
        <f>(E125-B114)/B114</f>
        <v>-0.41993368441583778</v>
      </c>
      <c r="W125" s="196">
        <f t="shared" si="20"/>
        <v>-221548.29983223672</v>
      </c>
      <c r="X125" s="199">
        <f t="shared" si="21"/>
        <v>1.9161426165414062</v>
      </c>
      <c r="Y125" s="196">
        <f t="shared" si="22"/>
        <v>372990.878720143</v>
      </c>
      <c r="Z125" s="196">
        <f t="shared" si="23"/>
        <v>151442.57888790627</v>
      </c>
      <c r="AA125" s="201">
        <f t="shared" si="24"/>
        <v>445262.77331464912</v>
      </c>
      <c r="AB125" s="200">
        <f t="shared" si="25"/>
        <v>0.44526277331464914</v>
      </c>
      <c r="AC125" s="217">
        <f t="shared" si="26"/>
        <v>223714.4734824124</v>
      </c>
      <c r="AD125" s="199">
        <f t="shared" si="27"/>
        <v>0.22371447348241241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29"/>
        <v>138415.83663366322</v>
      </c>
      <c r="Q126" s="196">
        <f>(Q125+$S$3)*K126/K125</f>
        <v>43173.575349887717</v>
      </c>
      <c r="R126" s="196">
        <f>R125*(1+($S$5)/2/12)-$S$3</f>
        <v>272254.44941005041</v>
      </c>
      <c r="S126" s="196">
        <f t="shared" si="32"/>
        <v>-224138.08441487103</v>
      </c>
      <c r="T126" s="196">
        <f t="shared" si="33"/>
        <v>0</v>
      </c>
      <c r="U126" s="214">
        <f t="shared" si="19"/>
        <v>0.49524298212003431</v>
      </c>
      <c r="V126" s="224"/>
      <c r="W126" s="196">
        <f t="shared" si="20"/>
        <v>-224138.08441487103</v>
      </c>
      <c r="X126" s="199">
        <f t="shared" si="21"/>
        <v>1.8322200223839631</v>
      </c>
      <c r="Y126" s="196">
        <f t="shared" si="22"/>
        <v>358255.35707721265</v>
      </c>
      <c r="Z126" s="196">
        <f t="shared" si="23"/>
        <v>134117.27266234162</v>
      </c>
      <c r="AA126" s="201">
        <f t="shared" si="24"/>
        <v>453843.86139360134</v>
      </c>
      <c r="AB126" s="200">
        <f t="shared" si="25"/>
        <v>0.45384386139360133</v>
      </c>
      <c r="AC126" s="217">
        <f t="shared" si="26"/>
        <v>229705.77697873031</v>
      </c>
      <c r="AD126" s="199">
        <f t="shared" si="27"/>
        <v>0.22970577697873032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29"/>
        <v>135594.05445544541</v>
      </c>
      <c r="Q127" s="196">
        <f t="shared" ref="Q127:Q137" si="124">Q126*K127/K126</f>
        <v>40762.868096848302</v>
      </c>
      <c r="R127" s="196">
        <f t="shared" ref="R127:R137" si="125">R126*(1+$S$5/2/12)</f>
        <v>272821.64617965469</v>
      </c>
      <c r="S127" s="196">
        <f t="shared" si="32"/>
        <v>-226738.65976659965</v>
      </c>
      <c r="T127" s="196">
        <f t="shared" si="33"/>
        <v>0</v>
      </c>
      <c r="U127" s="214">
        <f t="shared" si="19"/>
        <v>0.48337077003046047</v>
      </c>
      <c r="V127" s="224"/>
      <c r="W127" s="196">
        <f t="shared" si="20"/>
        <v>-226738.65976659965</v>
      </c>
      <c r="X127" s="199">
        <f t="shared" si="21"/>
        <v>1.8012618626903558</v>
      </c>
      <c r="Y127" s="196">
        <f t="shared" si="22"/>
        <v>356824.61845128029</v>
      </c>
      <c r="Z127" s="196">
        <f t="shared" si="23"/>
        <v>130085.95868468063</v>
      </c>
      <c r="AA127" s="201">
        <f t="shared" si="24"/>
        <v>449178.56873194838</v>
      </c>
      <c r="AB127" s="200">
        <f t="shared" si="25"/>
        <v>0.44917856873194839</v>
      </c>
      <c r="AC127" s="217">
        <f t="shared" si="26"/>
        <v>222439.90896534873</v>
      </c>
      <c r="AD127" s="199">
        <f t="shared" si="27"/>
        <v>0.22243990896534874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8" t="s">
        <v>217</v>
      </c>
      <c r="B128" s="219">
        <v>27.120000999999998</v>
      </c>
      <c r="C128" s="220">
        <v>31.459999</v>
      </c>
      <c r="D128" s="220">
        <v>25.629999000000002</v>
      </c>
      <c r="E128" s="220">
        <v>30.32</v>
      </c>
      <c r="F128" s="220">
        <v>26.494261000000002</v>
      </c>
      <c r="G128" s="220">
        <v>3805123800</v>
      </c>
      <c r="H128" s="225" t="s">
        <v>217</v>
      </c>
      <c r="I128" s="220">
        <v>0.68343799999999999</v>
      </c>
      <c r="J128" s="220">
        <v>0.90625</v>
      </c>
      <c r="K128" s="220">
        <v>0.60812500000000003</v>
      </c>
      <c r="L128" s="220">
        <v>0.84406300000000001</v>
      </c>
      <c r="M128" s="220">
        <v>0.82940000000000003</v>
      </c>
      <c r="N128" s="220">
        <v>25932819200</v>
      </c>
      <c r="O128" s="220"/>
      <c r="P128" s="196">
        <f t="shared" si="29"/>
        <v>126881.18316831671</v>
      </c>
      <c r="Q128" s="196">
        <f t="shared" si="124"/>
        <v>35539.669048596239</v>
      </c>
      <c r="R128" s="196">
        <f t="shared" si="125"/>
        <v>273390.02460919565</v>
      </c>
      <c r="S128" s="196">
        <f t="shared" si="32"/>
        <v>-229350.07084896046</v>
      </c>
      <c r="T128" s="196">
        <f t="shared" si="33"/>
        <v>0</v>
      </c>
      <c r="U128" s="214">
        <f t="shared" si="19"/>
        <v>0.45423492572558427</v>
      </c>
      <c r="V128" s="224"/>
      <c r="W128" s="196">
        <f t="shared" si="20"/>
        <v>-229350.07084896046</v>
      </c>
      <c r="X128" s="199">
        <f t="shared" si="21"/>
        <v>1.7452412650053761</v>
      </c>
      <c r="Y128" s="229">
        <f t="shared" si="22"/>
        <v>351271.25184264954</v>
      </c>
      <c r="Z128" s="217">
        <f t="shared" si="23"/>
        <v>121921.18099368908</v>
      </c>
      <c r="AA128" s="230">
        <f t="shared" si="24"/>
        <v>435810.87682610861</v>
      </c>
      <c r="AB128" s="231">
        <f t="shared" si="25"/>
        <v>0.43581087682610858</v>
      </c>
      <c r="AC128" s="217">
        <f t="shared" si="26"/>
        <v>206460.80597714815</v>
      </c>
      <c r="AD128" s="199">
        <f t="shared" si="27"/>
        <v>0.20646080597714814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29"/>
        <v>147475.25247524737</v>
      </c>
      <c r="Q129" s="196">
        <f t="shared" si="124"/>
        <v>47483.62771138244</v>
      </c>
      <c r="R129" s="196">
        <f t="shared" si="125"/>
        <v>273959.58716046484</v>
      </c>
      <c r="S129" s="196">
        <f t="shared" si="32"/>
        <v>-231972.36281083111</v>
      </c>
      <c r="T129" s="196">
        <f t="shared" si="33"/>
        <v>0</v>
      </c>
      <c r="U129" s="214">
        <f t="shared" si="19"/>
        <v>0.51702486632618727</v>
      </c>
      <c r="V129" s="224"/>
      <c r="W129" s="196">
        <f t="shared" si="20"/>
        <v>-231972.36281083111</v>
      </c>
      <c r="X129" s="199">
        <f t="shared" si="21"/>
        <v>1.8167459025253971</v>
      </c>
      <c r="Y129" s="196">
        <f t="shared" si="22"/>
        <v>366233.8804067194</v>
      </c>
      <c r="Z129" s="196">
        <f t="shared" si="23"/>
        <v>134261.51759588829</v>
      </c>
      <c r="AA129" s="201">
        <f t="shared" si="24"/>
        <v>468918.46734709467</v>
      </c>
      <c r="AB129" s="200">
        <f t="shared" si="25"/>
        <v>0.46891846734709469</v>
      </c>
      <c r="AC129" s="217">
        <f t="shared" si="26"/>
        <v>236946.10453626356</v>
      </c>
      <c r="AD129" s="199">
        <f t="shared" si="27"/>
        <v>0.23694610453626355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29"/>
        <v>163168.31188118795</v>
      </c>
      <c r="Q130" s="196">
        <f t="shared" si="124"/>
        <v>57564.767133183632</v>
      </c>
      <c r="R130" s="196">
        <f t="shared" si="125"/>
        <v>274530.33630038251</v>
      </c>
      <c r="S130" s="196">
        <f t="shared" si="32"/>
        <v>-234605.58098920956</v>
      </c>
      <c r="T130" s="196">
        <f t="shared" si="33"/>
        <v>0</v>
      </c>
      <c r="U130" s="214">
        <f t="shared" si="19"/>
        <v>0.56191884468326603</v>
      </c>
      <c r="V130" s="224"/>
      <c r="W130" s="196">
        <f t="shared" si="20"/>
        <v>-234605.58098920956</v>
      </c>
      <c r="X130" s="199">
        <f t="shared" si="21"/>
        <v>1.8656787546827454</v>
      </c>
      <c r="Y130" s="196">
        <f t="shared" si="22"/>
        <v>377766.94116519875</v>
      </c>
      <c r="Z130" s="196">
        <f t="shared" si="23"/>
        <v>143161.36017598919</v>
      </c>
      <c r="AA130" s="201">
        <f t="shared" si="24"/>
        <v>495263.41531475412</v>
      </c>
      <c r="AB130" s="200">
        <f t="shared" si="25"/>
        <v>0.4952634153147541</v>
      </c>
      <c r="AC130" s="217">
        <f t="shared" si="26"/>
        <v>260657.83432554457</v>
      </c>
      <c r="AD130" s="199">
        <f t="shared" si="27"/>
        <v>0.26065783432554457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29"/>
        <v>172128.71287128696</v>
      </c>
      <c r="Q131" s="196">
        <f t="shared" si="124"/>
        <v>63701.112868193057</v>
      </c>
      <c r="R131" s="196">
        <f t="shared" si="125"/>
        <v>275102.27450100833</v>
      </c>
      <c r="S131" s="196">
        <f t="shared" si="32"/>
        <v>-237249.77090999793</v>
      </c>
      <c r="T131" s="196">
        <f t="shared" si="33"/>
        <v>0</v>
      </c>
      <c r="U131" s="214">
        <f t="shared" si="19"/>
        <v>0.58624411828242573</v>
      </c>
      <c r="V131" s="224"/>
      <c r="W131" s="196">
        <f t="shared" si="20"/>
        <v>-237249.77090999793</v>
      </c>
      <c r="X131" s="199">
        <f t="shared" si="21"/>
        <v>1.885063937709575</v>
      </c>
      <c r="Y131" s="196">
        <f t="shared" si="22"/>
        <v>384588.28253086889</v>
      </c>
      <c r="Z131" s="196">
        <f t="shared" si="23"/>
        <v>147338.51162087097</v>
      </c>
      <c r="AA131" s="201">
        <f t="shared" si="24"/>
        <v>510932.10024048836</v>
      </c>
      <c r="AB131" s="200">
        <f t="shared" si="25"/>
        <v>0.51093210024048841</v>
      </c>
      <c r="AC131" s="217">
        <f t="shared" si="26"/>
        <v>273682.32933049044</v>
      </c>
      <c r="AD131" s="199">
        <f t="shared" si="27"/>
        <v>0.27368232933049041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29"/>
        <v>169801.97524752456</v>
      </c>
      <c r="Q132" s="196">
        <f t="shared" si="124"/>
        <v>61874.819494678355</v>
      </c>
      <c r="R132" s="196">
        <f t="shared" si="125"/>
        <v>275675.40423955215</v>
      </c>
      <c r="S132" s="196">
        <f t="shared" si="32"/>
        <v>-239904.97828878957</v>
      </c>
      <c r="T132" s="196">
        <f t="shared" si="33"/>
        <v>0</v>
      </c>
      <c r="U132" s="214">
        <f t="shared" si="19"/>
        <v>0.5785953324456522</v>
      </c>
      <c r="V132" s="224"/>
      <c r="W132" s="196">
        <f t="shared" si="20"/>
        <v>-239904.97828878957</v>
      </c>
      <c r="X132" s="199">
        <f t="shared" si="21"/>
        <v>1.8568909351719496</v>
      </c>
      <c r="Y132" s="196">
        <f t="shared" si="22"/>
        <v>383509.77074323723</v>
      </c>
      <c r="Z132" s="196">
        <f t="shared" si="23"/>
        <v>143604.79245444766</v>
      </c>
      <c r="AA132" s="201">
        <f t="shared" si="24"/>
        <v>507352.19898175506</v>
      </c>
      <c r="AB132" s="200">
        <f t="shared" si="25"/>
        <v>0.5073521989817551</v>
      </c>
      <c r="AC132" s="217">
        <f t="shared" si="26"/>
        <v>267447.22069296549</v>
      </c>
      <c r="AD132" s="199">
        <f t="shared" si="27"/>
        <v>0.2674472206929655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29"/>
        <v>190396.03465346515</v>
      </c>
      <c r="Q133" s="196">
        <f t="shared" si="124"/>
        <v>77307.02772157162</v>
      </c>
      <c r="R133" s="196">
        <f t="shared" si="125"/>
        <v>276249.72799838457</v>
      </c>
      <c r="S133" s="196">
        <f t="shared" si="32"/>
        <v>-242571.24903165951</v>
      </c>
      <c r="T133" s="196">
        <f t="shared" si="33"/>
        <v>0</v>
      </c>
      <c r="U133" s="214">
        <f t="shared" si="19"/>
        <v>0.63426476746219174</v>
      </c>
      <c r="V133" s="224"/>
      <c r="W133" s="196">
        <f t="shared" si="20"/>
        <v>-242571.24903165951</v>
      </c>
      <c r="X133" s="199">
        <f t="shared" si="21"/>
        <v>1.9237472062937881</v>
      </c>
      <c r="Y133" s="196">
        <f t="shared" si="22"/>
        <v>398476.96313587483</v>
      </c>
      <c r="Z133" s="196">
        <f t="shared" si="23"/>
        <v>155905.71410421532</v>
      </c>
      <c r="AA133" s="201">
        <f t="shared" si="24"/>
        <v>543952.79037342127</v>
      </c>
      <c r="AB133" s="200">
        <f t="shared" si="25"/>
        <v>0.54395279037342126</v>
      </c>
      <c r="AC133" s="217">
        <f t="shared" si="26"/>
        <v>301381.54134176177</v>
      </c>
      <c r="AD133" s="199">
        <f t="shared" si="27"/>
        <v>0.30138154134176176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29"/>
        <v>193168.31683168295</v>
      </c>
      <c r="Q134" s="196">
        <f t="shared" si="124"/>
        <v>79480.287615360154</v>
      </c>
      <c r="R134" s="196">
        <f t="shared" si="125"/>
        <v>276825.24826504791</v>
      </c>
      <c r="S134" s="196">
        <f t="shared" si="32"/>
        <v>-245248.62923595807</v>
      </c>
      <c r="T134" s="196">
        <f t="shared" si="33"/>
        <v>0</v>
      </c>
      <c r="U134" s="214">
        <f t="shared" si="19"/>
        <v>0.64084740397448714</v>
      </c>
      <c r="V134" s="224"/>
      <c r="W134" s="196">
        <f t="shared" si="20"/>
        <v>-245248.62923595807</v>
      </c>
      <c r="X134" s="199">
        <f t="shared" si="21"/>
        <v>1.916396297752766</v>
      </c>
      <c r="Y134" s="196">
        <f t="shared" si="22"/>
        <v>400970.06011662405</v>
      </c>
      <c r="Z134" s="196">
        <f t="shared" si="23"/>
        <v>155721.43088066598</v>
      </c>
      <c r="AA134" s="201">
        <f t="shared" si="24"/>
        <v>549473.85271209106</v>
      </c>
      <c r="AB134" s="200">
        <f t="shared" si="25"/>
        <v>0.54947385271209104</v>
      </c>
      <c r="AC134" s="217">
        <f t="shared" si="26"/>
        <v>304225.22347613296</v>
      </c>
      <c r="AD134" s="199">
        <f t="shared" si="27"/>
        <v>0.30422522347613296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29"/>
        <v>201584.1633663364</v>
      </c>
      <c r="Q135" s="196">
        <f t="shared" si="124"/>
        <v>86401.968721674872</v>
      </c>
      <c r="R135" s="196">
        <f t="shared" si="125"/>
        <v>277401.9675322668</v>
      </c>
      <c r="S135" s="196">
        <f t="shared" si="32"/>
        <v>-247937.1651911079</v>
      </c>
      <c r="T135" s="196">
        <f t="shared" si="33"/>
        <v>0</v>
      </c>
      <c r="U135" s="214">
        <f t="shared" si="19"/>
        <v>0.66217895470585608</v>
      </c>
      <c r="V135" s="224"/>
      <c r="W135" s="196">
        <f t="shared" si="20"/>
        <v>-247937.1651911079</v>
      </c>
      <c r="X135" s="199">
        <f t="shared" si="21"/>
        <v>1.9318851634421355</v>
      </c>
      <c r="Y135" s="196">
        <f t="shared" si="22"/>
        <v>407414.80318741157</v>
      </c>
      <c r="Z135" s="196">
        <f t="shared" si="23"/>
        <v>159477.63799630367</v>
      </c>
      <c r="AA135" s="201">
        <f t="shared" si="24"/>
        <v>565388.09962027799</v>
      </c>
      <c r="AB135" s="200">
        <f t="shared" si="25"/>
        <v>0.56538809962027803</v>
      </c>
      <c r="AC135" s="217">
        <f t="shared" si="26"/>
        <v>317450.9344291701</v>
      </c>
      <c r="AD135" s="199">
        <f t="shared" si="27"/>
        <v>0.31745093442917011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29"/>
        <v>201188.11386138591</v>
      </c>
      <c r="Q136" s="196">
        <f t="shared" si="124"/>
        <v>85781.028974679881</v>
      </c>
      <c r="R136" s="196">
        <f t="shared" si="125"/>
        <v>277979.88829795906</v>
      </c>
      <c r="S136" s="196">
        <f t="shared" si="32"/>
        <v>-250636.90337940416</v>
      </c>
      <c r="T136" s="196">
        <f t="shared" si="33"/>
        <v>0</v>
      </c>
      <c r="U136" s="214">
        <f t="shared" si="19"/>
        <v>0.65979433766356321</v>
      </c>
      <c r="V136" s="224"/>
      <c r="W136" s="196">
        <f t="shared" si="20"/>
        <v>-250636.90337940416</v>
      </c>
      <c r="X136" s="199">
        <f t="shared" si="21"/>
        <v>1.9118014773506817</v>
      </c>
      <c r="Y136" s="196">
        <f t="shared" si="22"/>
        <v>407692.37246901076</v>
      </c>
      <c r="Z136" s="196">
        <f t="shared" si="23"/>
        <v>157055.4690896066</v>
      </c>
      <c r="AA136" s="201">
        <f t="shared" si="24"/>
        <v>564949.03113402484</v>
      </c>
      <c r="AB136" s="200">
        <f t="shared" si="25"/>
        <v>0.56494903113402484</v>
      </c>
      <c r="AC136" s="217">
        <f t="shared" si="26"/>
        <v>314312.12775462068</v>
      </c>
      <c r="AD136" s="199">
        <f t="shared" si="27"/>
        <v>0.3143121277546207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21" t="s">
        <v>226</v>
      </c>
      <c r="B137" s="222">
        <v>43.889999000000003</v>
      </c>
      <c r="C137" s="223">
        <v>46.299999</v>
      </c>
      <c r="D137" s="223">
        <v>43.32</v>
      </c>
      <c r="E137" s="223">
        <v>45.75</v>
      </c>
      <c r="F137" s="223">
        <v>40.13147</v>
      </c>
      <c r="G137" s="223">
        <v>1524036700</v>
      </c>
      <c r="H137" s="226" t="s">
        <v>226</v>
      </c>
      <c r="I137" s="223">
        <v>1.7053130000000001</v>
      </c>
      <c r="J137" s="223">
        <v>1.900625</v>
      </c>
      <c r="K137" s="223">
        <v>1.657813</v>
      </c>
      <c r="L137" s="223">
        <v>1.8587499999999999</v>
      </c>
      <c r="M137" s="223">
        <v>1.82646</v>
      </c>
      <c r="N137" s="223">
        <v>4159523200</v>
      </c>
      <c r="O137" s="223"/>
      <c r="P137" s="196">
        <f t="shared" si="29"/>
        <v>214455.44554455418</v>
      </c>
      <c r="Q137" s="196">
        <f t="shared" si="124"/>
        <v>96884.89268564932</v>
      </c>
      <c r="R137" s="196">
        <f t="shared" si="125"/>
        <v>278559.01306524652</v>
      </c>
      <c r="S137" s="196">
        <f t="shared" si="32"/>
        <v>-253347.89047681834</v>
      </c>
      <c r="T137" s="196">
        <f t="shared" si="33"/>
        <v>0</v>
      </c>
      <c r="U137" s="214">
        <f t="shared" si="19"/>
        <v>0.69202522433592906</v>
      </c>
      <c r="V137" s="199">
        <f>(E137-B126)/B126</f>
        <v>0.53781512605042014</v>
      </c>
      <c r="W137" s="196">
        <f t="shared" si="20"/>
        <v>-253347.89047681834</v>
      </c>
      <c r="X137" s="199">
        <f t="shared" si="21"/>
        <v>1.9459978833133884</v>
      </c>
      <c r="Y137" s="196">
        <f t="shared" si="22"/>
        <v>417535.46442382457</v>
      </c>
      <c r="Z137" s="196">
        <f t="shared" si="23"/>
        <v>164187.57394700623</v>
      </c>
      <c r="AA137" s="201">
        <f t="shared" si="24"/>
        <v>589899.35129545</v>
      </c>
      <c r="AB137" s="200">
        <f t="shared" si="25"/>
        <v>0.58989935129545001</v>
      </c>
      <c r="AC137" s="217">
        <f t="shared" si="26"/>
        <v>336551.46081863169</v>
      </c>
      <c r="AD137" s="199">
        <f t="shared" si="27"/>
        <v>0.33655146081863169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29"/>
        <v>211039.60891089079</v>
      </c>
      <c r="Q138" s="196">
        <f>(Q126+(Q137-Q126)*(1-$Q$3))*K138/K137</f>
        <v>67771.909333113799</v>
      </c>
      <c r="R138" s="196">
        <f>R137*(1+($S$5/2/12))+(Q137-Q126)*($Q$3)</f>
        <v>305995.00301034661</v>
      </c>
      <c r="S138" s="196">
        <f t="shared" si="32"/>
        <v>-256070.17335380506</v>
      </c>
      <c r="T138" s="196">
        <f t="shared" si="33"/>
        <v>0</v>
      </c>
      <c r="U138" s="214">
        <f t="shared" si="19"/>
        <v>0.59264631118293931</v>
      </c>
      <c r="V138" s="224"/>
      <c r="W138" s="196">
        <f t="shared" si="20"/>
        <v>-256070.17335380506</v>
      </c>
      <c r="X138" s="199">
        <f t="shared" si="21"/>
        <v>2.0191129843414641</v>
      </c>
      <c r="Y138" s="196">
        <f t="shared" si="22"/>
        <v>441482.92912755627</v>
      </c>
      <c r="Z138" s="196">
        <f t="shared" si="23"/>
        <v>185412.75577375121</v>
      </c>
      <c r="AA138" s="201">
        <f t="shared" si="24"/>
        <v>584806.52125435113</v>
      </c>
      <c r="AB138" s="200">
        <f t="shared" si="25"/>
        <v>0.58480652125435117</v>
      </c>
      <c r="AC138" s="217">
        <f t="shared" si="26"/>
        <v>328736.34790054604</v>
      </c>
      <c r="AD138" s="199">
        <f t="shared" si="27"/>
        <v>0.32873634790054607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29"/>
        <v>208514.84653465316</v>
      </c>
      <c r="Q139" s="196">
        <f t="shared" ref="Q139:Q149" si="126">Q138*K139/K138</f>
        <v>66069.052327091835</v>
      </c>
      <c r="R139" s="196">
        <f t="shared" ref="R139:R149" si="127">R138*(1+$S$5/2/12)</f>
        <v>306632.49259995151</v>
      </c>
      <c r="S139" s="196">
        <f t="shared" si="32"/>
        <v>-258803.79907611257</v>
      </c>
      <c r="T139" s="196">
        <f t="shared" si="33"/>
        <v>0</v>
      </c>
      <c r="U139" s="214">
        <f t="shared" si="19"/>
        <v>0.58610348261536716</v>
      </c>
      <c r="V139" s="224"/>
      <c r="W139" s="196">
        <f t="shared" si="20"/>
        <v>-258803.79907611257</v>
      </c>
      <c r="X139" s="199">
        <f t="shared" si="21"/>
        <v>1.9904937291245215</v>
      </c>
      <c r="Y139" s="196">
        <f t="shared" si="22"/>
        <v>440327.58547021064</v>
      </c>
      <c r="Z139" s="196">
        <f t="shared" si="23"/>
        <v>181523.78639409808</v>
      </c>
      <c r="AA139" s="201">
        <f t="shared" si="24"/>
        <v>581216.39146169648</v>
      </c>
      <c r="AB139" s="200">
        <f t="shared" si="25"/>
        <v>0.58121639146169646</v>
      </c>
      <c r="AC139" s="217">
        <f t="shared" si="26"/>
        <v>322412.59238558391</v>
      </c>
      <c r="AD139" s="199">
        <f t="shared" si="27"/>
        <v>0.3224125923855839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29"/>
        <v>222524.75742574228</v>
      </c>
      <c r="Q140" s="196">
        <f t="shared" si="126"/>
        <v>75111.446066501274</v>
      </c>
      <c r="R140" s="196">
        <f t="shared" si="127"/>
        <v>307271.31029286812</v>
      </c>
      <c r="S140" s="196">
        <f t="shared" si="32"/>
        <v>-261548.81490559634</v>
      </c>
      <c r="T140" s="196">
        <f t="shared" si="33"/>
        <v>0</v>
      </c>
      <c r="U140" s="214">
        <f t="shared" si="19"/>
        <v>0.61620601672863384</v>
      </c>
      <c r="V140" s="224"/>
      <c r="W140" s="196">
        <f t="shared" si="20"/>
        <v>-261548.81490559634</v>
      </c>
      <c r="X140" s="199">
        <f t="shared" si="21"/>
        <v>2.0256106605179438</v>
      </c>
      <c r="Y140" s="196">
        <f t="shared" si="22"/>
        <v>450747.78807917295</v>
      </c>
      <c r="Z140" s="196">
        <f t="shared" si="23"/>
        <v>189198.97317357661</v>
      </c>
      <c r="AA140" s="201">
        <f t="shared" si="24"/>
        <v>604907.51378511172</v>
      </c>
      <c r="AB140" s="200">
        <f t="shared" si="25"/>
        <v>0.60490751378511176</v>
      </c>
      <c r="AC140" s="217">
        <f t="shared" si="26"/>
        <v>343358.6988795154</v>
      </c>
      <c r="AD140" s="199">
        <f t="shared" si="27"/>
        <v>0.34335869887951542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29"/>
        <v>236584.16336633632</v>
      </c>
      <c r="Q141" s="196">
        <f t="shared" si="126"/>
        <v>84945.91838598407</v>
      </c>
      <c r="R141" s="196">
        <f t="shared" si="127"/>
        <v>307911.45885597827</v>
      </c>
      <c r="S141" s="196">
        <f t="shared" si="32"/>
        <v>-264305.26830103633</v>
      </c>
      <c r="T141" s="196">
        <f t="shared" si="33"/>
        <v>0</v>
      </c>
      <c r="U141" s="214">
        <f t="shared" si="19"/>
        <v>0.64577244098869269</v>
      </c>
      <c r="V141" s="224"/>
      <c r="W141" s="196">
        <f t="shared" si="20"/>
        <v>-264305.26830103633</v>
      </c>
      <c r="X141" s="199">
        <f t="shared" si="21"/>
        <v>2.0601012825902103</v>
      </c>
      <c r="Y141" s="196">
        <f t="shared" si="22"/>
        <v>461203.91485817457</v>
      </c>
      <c r="Z141" s="196">
        <f t="shared" si="23"/>
        <v>196898.64655713824</v>
      </c>
      <c r="AA141" s="201">
        <f t="shared" si="24"/>
        <v>629441.54060829873</v>
      </c>
      <c r="AB141" s="200">
        <f t="shared" si="25"/>
        <v>0.62944154060829871</v>
      </c>
      <c r="AC141" s="217">
        <f t="shared" si="26"/>
        <v>365136.27230726241</v>
      </c>
      <c r="AD141" s="199">
        <f t="shared" si="27"/>
        <v>0.36513627230726242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29"/>
        <v>211089.10396039576</v>
      </c>
      <c r="Q142" s="196">
        <f t="shared" si="126"/>
        <v>63547.715529725334</v>
      </c>
      <c r="R142" s="196">
        <f t="shared" si="127"/>
        <v>308552.94106192829</v>
      </c>
      <c r="S142" s="196">
        <f t="shared" si="32"/>
        <v>-267073.20691895735</v>
      </c>
      <c r="T142" s="196">
        <f t="shared" si="33"/>
        <v>0</v>
      </c>
      <c r="U142" s="214">
        <f t="shared" si="19"/>
        <v>0.57988764188815622</v>
      </c>
      <c r="V142" s="224"/>
      <c r="W142" s="196">
        <f t="shared" si="20"/>
        <v>-267073.20691895735</v>
      </c>
      <c r="X142" s="199">
        <f t="shared" si="21"/>
        <v>1.9456914117933517</v>
      </c>
      <c r="Y142" s="196">
        <f t="shared" si="22"/>
        <v>443973.19619172812</v>
      </c>
      <c r="Z142" s="196">
        <f t="shared" si="23"/>
        <v>176899.98927277076</v>
      </c>
      <c r="AA142" s="201">
        <f t="shared" si="24"/>
        <v>583189.76055204938</v>
      </c>
      <c r="AB142" s="200">
        <f t="shared" si="25"/>
        <v>0.58318976055204941</v>
      </c>
      <c r="AC142" s="217">
        <f t="shared" si="26"/>
        <v>316116.55363309203</v>
      </c>
      <c r="AD142" s="199">
        <f t="shared" si="27"/>
        <v>0.31611655363309205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29"/>
        <v>211089.10396039573</v>
      </c>
      <c r="Q143" s="196">
        <f t="shared" si="126"/>
        <v>66465.070496159504</v>
      </c>
      <c r="R143" s="196">
        <f t="shared" si="127"/>
        <v>309195.75968914066</v>
      </c>
      <c r="S143" s="196">
        <f t="shared" si="32"/>
        <v>-269852.67861445301</v>
      </c>
      <c r="T143" s="196">
        <f t="shared" si="33"/>
        <v>0</v>
      </c>
      <c r="U143" s="214">
        <f t="shared" si="19"/>
        <v>0.58631322294667931</v>
      </c>
      <c r="V143" s="224"/>
      <c r="W143" s="196">
        <f t="shared" si="20"/>
        <v>-269852.67861445301</v>
      </c>
      <c r="X143" s="199">
        <f t="shared" si="21"/>
        <v>1.9280329782936256</v>
      </c>
      <c r="Y143" s="196">
        <f t="shared" si="22"/>
        <v>444590.30207385204</v>
      </c>
      <c r="Z143" s="196">
        <f t="shared" si="23"/>
        <v>174737.62345939904</v>
      </c>
      <c r="AA143" s="201">
        <f t="shared" si="24"/>
        <v>586749.93414569588</v>
      </c>
      <c r="AB143" s="200">
        <f t="shared" si="25"/>
        <v>0.58674993414569587</v>
      </c>
      <c r="AC143" s="217">
        <f t="shared" si="26"/>
        <v>316897.25553124287</v>
      </c>
      <c r="AD143" s="199">
        <f t="shared" si="27"/>
        <v>0.31689725553124287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29"/>
        <v>206782.17821782149</v>
      </c>
      <c r="Q144" s="196">
        <f t="shared" si="126"/>
        <v>63811.727642437116</v>
      </c>
      <c r="R144" s="196">
        <f t="shared" si="127"/>
        <v>309839.9175218264</v>
      </c>
      <c r="S144" s="196">
        <f t="shared" si="32"/>
        <v>-272643.73144201323</v>
      </c>
      <c r="T144" s="196">
        <f t="shared" si="33"/>
        <v>0</v>
      </c>
      <c r="U144" s="214">
        <f t="shared" si="19"/>
        <v>0.57613050796070664</v>
      </c>
      <c r="V144" s="224"/>
      <c r="W144" s="196">
        <f t="shared" si="20"/>
        <v>-272643.73144201323</v>
      </c>
      <c r="X144" s="199">
        <f t="shared" si="21"/>
        <v>1.8948614479681325</v>
      </c>
      <c r="Y144" s="196">
        <f t="shared" si="22"/>
        <v>442193.84557342838</v>
      </c>
      <c r="Z144" s="196">
        <f t="shared" si="23"/>
        <v>169550.11413141515</v>
      </c>
      <c r="AA144" s="201">
        <f t="shared" si="24"/>
        <v>580433.82338208496</v>
      </c>
      <c r="AB144" s="200">
        <f t="shared" si="25"/>
        <v>0.58043382338208493</v>
      </c>
      <c r="AC144" s="217">
        <f t="shared" si="26"/>
        <v>307790.09194007172</v>
      </c>
      <c r="AD144" s="199">
        <f t="shared" si="27"/>
        <v>0.30779009194007173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29"/>
        <v>212722.77722772249</v>
      </c>
      <c r="Q145" s="196">
        <f t="shared" si="126"/>
        <v>67019.495932854246</v>
      </c>
      <c r="R145" s="196">
        <f t="shared" si="127"/>
        <v>310485.41734999692</v>
      </c>
      <c r="S145" s="196">
        <f t="shared" si="32"/>
        <v>-275446.41365635494</v>
      </c>
      <c r="T145" s="196">
        <f t="shared" si="33"/>
        <v>0</v>
      </c>
      <c r="U145" s="214">
        <f t="shared" si="19"/>
        <v>0.58750508434036086</v>
      </c>
      <c r="V145" s="224"/>
      <c r="W145" s="196">
        <f t="shared" si="20"/>
        <v>-275446.41365635494</v>
      </c>
      <c r="X145" s="199">
        <f t="shared" si="21"/>
        <v>1.8994917655035088</v>
      </c>
      <c r="Y145" s="196">
        <f t="shared" si="22"/>
        <v>446971.94471540279</v>
      </c>
      <c r="Z145" s="196">
        <f t="shared" si="23"/>
        <v>171525.53105904785</v>
      </c>
      <c r="AA145" s="201">
        <f t="shared" si="24"/>
        <v>590227.69051057356</v>
      </c>
      <c r="AB145" s="200">
        <f t="shared" si="25"/>
        <v>0.59022769051057355</v>
      </c>
      <c r="AC145" s="217">
        <f t="shared" si="26"/>
        <v>314781.27685421862</v>
      </c>
      <c r="AD145" s="199">
        <f t="shared" si="27"/>
        <v>0.31478127685421864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29"/>
        <v>218168.31683168284</v>
      </c>
      <c r="Q146" s="196">
        <f t="shared" si="126"/>
        <v>70478.054609378567</v>
      </c>
      <c r="R146" s="196">
        <f t="shared" si="127"/>
        <v>311132.26196947612</v>
      </c>
      <c r="S146" s="196">
        <f t="shared" si="32"/>
        <v>-278260.77371325641</v>
      </c>
      <c r="T146" s="196">
        <f t="shared" si="33"/>
        <v>0</v>
      </c>
      <c r="U146" s="214">
        <f t="shared" si="19"/>
        <v>0.59876161978018616</v>
      </c>
      <c r="V146" s="224"/>
      <c r="W146" s="196">
        <f t="shared" si="20"/>
        <v>-278260.77371325641</v>
      </c>
      <c r="X146" s="199">
        <f t="shared" si="21"/>
        <v>1.9021746103049197</v>
      </c>
      <c r="Y146" s="196">
        <f t="shared" si="22"/>
        <v>451404.79327287502</v>
      </c>
      <c r="Z146" s="196">
        <f t="shared" si="23"/>
        <v>173144.01955961861</v>
      </c>
      <c r="AA146" s="201">
        <f t="shared" si="24"/>
        <v>599778.6334105375</v>
      </c>
      <c r="AB146" s="200">
        <f t="shared" si="25"/>
        <v>0.5997786334105375</v>
      </c>
      <c r="AC146" s="217">
        <f t="shared" si="26"/>
        <v>321517.85969728109</v>
      </c>
      <c r="AD146" s="199">
        <f t="shared" si="27"/>
        <v>0.32151785969728108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29"/>
        <v>238613.86633663331</v>
      </c>
      <c r="Q147" s="196">
        <f t="shared" si="126"/>
        <v>84431.073645227094</v>
      </c>
      <c r="R147" s="196">
        <f t="shared" si="127"/>
        <v>311780.45418191259</v>
      </c>
      <c r="S147" s="196">
        <f t="shared" si="32"/>
        <v>-281086.860270395</v>
      </c>
      <c r="T147" s="196">
        <f t="shared" si="33"/>
        <v>0</v>
      </c>
      <c r="U147" s="214">
        <f t="shared" si="19"/>
        <v>0.64187100480414361</v>
      </c>
      <c r="V147" s="224"/>
      <c r="W147" s="196">
        <f t="shared" si="20"/>
        <v>-281086.860270395</v>
      </c>
      <c r="X147" s="199">
        <f t="shared" si="21"/>
        <v>1.9580933807759184</v>
      </c>
      <c r="Y147" s="196">
        <f t="shared" si="22"/>
        <v>466338.94245027937</v>
      </c>
      <c r="Z147" s="196">
        <f t="shared" si="23"/>
        <v>185252.08217988437</v>
      </c>
      <c r="AA147" s="201">
        <f t="shared" si="24"/>
        <v>634825.39416377293</v>
      </c>
      <c r="AB147" s="200">
        <f t="shared" si="25"/>
        <v>0.63482539416377293</v>
      </c>
      <c r="AC147" s="217">
        <f t="shared" si="26"/>
        <v>353738.53389337793</v>
      </c>
      <c r="AD147" s="199">
        <f t="shared" si="27"/>
        <v>0.35373853389337795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29"/>
        <v>251732.66336633623</v>
      </c>
      <c r="Q148" s="196">
        <f t="shared" si="126"/>
        <v>95004.779880302885</v>
      </c>
      <c r="R148" s="196">
        <f t="shared" si="127"/>
        <v>312429.9967947916</v>
      </c>
      <c r="S148" s="196">
        <f t="shared" si="32"/>
        <v>-283924.72218818835</v>
      </c>
      <c r="T148" s="196">
        <f t="shared" si="33"/>
        <v>0</v>
      </c>
      <c r="U148" s="214">
        <f t="shared" si="19"/>
        <v>0.67015176462474713</v>
      </c>
      <c r="V148" s="224"/>
      <c r="W148" s="196">
        <f t="shared" si="20"/>
        <v>-283924.72218818835</v>
      </c>
      <c r="X148" s="199">
        <f t="shared" si="21"/>
        <v>1.9870149235796197</v>
      </c>
      <c r="Y148" s="196">
        <f t="shared" si="22"/>
        <v>476145.66127943527</v>
      </c>
      <c r="Z148" s="196">
        <f t="shared" si="23"/>
        <v>192220.93909124692</v>
      </c>
      <c r="AA148" s="201">
        <f t="shared" si="24"/>
        <v>659167.44004143076</v>
      </c>
      <c r="AB148" s="200">
        <f t="shared" si="25"/>
        <v>0.6591674400414308</v>
      </c>
      <c r="AC148" s="217">
        <f t="shared" si="26"/>
        <v>375242.71785324242</v>
      </c>
      <c r="AD148" s="199">
        <f t="shared" si="27"/>
        <v>0.37524271785324242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21" t="s">
        <v>238</v>
      </c>
      <c r="B149" s="222">
        <v>52.860000999999997</v>
      </c>
      <c r="C149" s="223">
        <v>54.959999000000003</v>
      </c>
      <c r="D149" s="223">
        <v>52.84</v>
      </c>
      <c r="E149" s="223">
        <v>54.459999000000003</v>
      </c>
      <c r="F149" s="223">
        <v>48.200367</v>
      </c>
      <c r="G149" s="223">
        <v>1006766900</v>
      </c>
      <c r="H149" s="226" t="s">
        <v>238</v>
      </c>
      <c r="I149" s="223">
        <v>2.3915630000000001</v>
      </c>
      <c r="J149" s="223">
        <v>2.5915629999999998</v>
      </c>
      <c r="K149" s="223">
        <v>2.3884379999999998</v>
      </c>
      <c r="L149" s="223">
        <v>2.5446879999999998</v>
      </c>
      <c r="M149" s="223">
        <v>2.5004819999999999</v>
      </c>
      <c r="N149" s="223">
        <v>2348400000</v>
      </c>
      <c r="O149" s="223"/>
      <c r="P149" s="196">
        <f t="shared" si="29"/>
        <v>261584.15841584117</v>
      </c>
      <c r="Q149" s="196">
        <f t="shared" si="126"/>
        <v>100892.24999377556</v>
      </c>
      <c r="R149" s="196">
        <f t="shared" si="127"/>
        <v>313080.89262144745</v>
      </c>
      <c r="S149" s="196">
        <f t="shared" si="32"/>
        <v>-286774.40853063914</v>
      </c>
      <c r="T149" s="196">
        <f t="shared" si="33"/>
        <v>0</v>
      </c>
      <c r="U149" s="214">
        <f t="shared" si="19"/>
        <v>0.685905781339613</v>
      </c>
      <c r="V149" s="199">
        <f>(E149-B138)/B138</f>
        <v>0.17548017804963623</v>
      </c>
      <c r="W149" s="196">
        <f t="shared" si="20"/>
        <v>-286774.40853063914</v>
      </c>
      <c r="X149" s="199">
        <f t="shared" si="21"/>
        <v>2.0038923765259589</v>
      </c>
      <c r="Y149" s="196">
        <f t="shared" si="22"/>
        <v>483666.56780767837</v>
      </c>
      <c r="Z149" s="196">
        <f t="shared" si="23"/>
        <v>196892.15927703923</v>
      </c>
      <c r="AA149" s="201">
        <f t="shared" si="24"/>
        <v>675557.30103106424</v>
      </c>
      <c r="AB149" s="200">
        <f t="shared" si="25"/>
        <v>0.67555730103106426</v>
      </c>
      <c r="AC149" s="217">
        <f t="shared" si="26"/>
        <v>388782.89250042511</v>
      </c>
      <c r="AD149" s="199">
        <f t="shared" si="27"/>
        <v>0.38878289250042508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29"/>
        <v>271881.17821782135</v>
      </c>
      <c r="Q150" s="196">
        <f>(Q138+(Q149-Q138)*(1-$Q$3))*K150/K149</f>
        <v>91327.569302832431</v>
      </c>
      <c r="R150" s="196">
        <f>R149*(1+($S$5/2/12))+(Q149-Q138)*($Q$3)</f>
        <v>330293.31481140642</v>
      </c>
      <c r="S150" s="196">
        <f t="shared" si="32"/>
        <v>-289635.96856618347</v>
      </c>
      <c r="T150" s="196">
        <f t="shared" si="33"/>
        <v>0</v>
      </c>
      <c r="U150" s="214">
        <f t="shared" si="19"/>
        <v>0.65542172332552739</v>
      </c>
      <c r="V150" s="224"/>
      <c r="W150" s="196">
        <f t="shared" si="20"/>
        <v>-289635.96856618347</v>
      </c>
      <c r="X150" s="199">
        <f t="shared" si="21"/>
        <v>2.0790735902389397</v>
      </c>
      <c r="Y150" s="196">
        <f t="shared" si="22"/>
        <v>507398.40697142505</v>
      </c>
      <c r="Z150" s="196">
        <f t="shared" si="23"/>
        <v>217762.43840524158</v>
      </c>
      <c r="AA150" s="201">
        <f t="shared" si="24"/>
        <v>693502.06233206019</v>
      </c>
      <c r="AB150" s="200">
        <f t="shared" si="25"/>
        <v>0.69350206233206024</v>
      </c>
      <c r="AC150" s="217">
        <f t="shared" si="26"/>
        <v>403866.09376587672</v>
      </c>
      <c r="AD150" s="199">
        <f t="shared" si="27"/>
        <v>0.40386609376587673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29"/>
        <v>277871.29207920749</v>
      </c>
      <c r="Q151" s="196">
        <f t="shared" ref="Q151:Q161" si="128">Q150*K151/K150</f>
        <v>94935.635421596424</v>
      </c>
      <c r="R151" s="196">
        <f t="shared" ref="R151:R161" si="129">R150*(1+$S$5/2/12)</f>
        <v>330981.42588393023</v>
      </c>
      <c r="S151" s="196">
        <f t="shared" si="32"/>
        <v>-292509.45176854258</v>
      </c>
      <c r="T151" s="196">
        <f t="shared" si="33"/>
        <v>0</v>
      </c>
      <c r="U151" s="214">
        <f t="shared" si="19"/>
        <v>0.66460685328605229</v>
      </c>
      <c r="V151" s="224"/>
      <c r="W151" s="196">
        <f t="shared" si="20"/>
        <v>-292509.45176854258</v>
      </c>
      <c r="X151" s="199">
        <f t="shared" si="21"/>
        <v>2.0814804933035522</v>
      </c>
      <c r="Y151" s="196">
        <f t="shared" si="22"/>
        <v>512252.07330401824</v>
      </c>
      <c r="Z151" s="196">
        <f t="shared" si="23"/>
        <v>219742.62153547566</v>
      </c>
      <c r="AA151" s="201">
        <f t="shared" si="24"/>
        <v>703788.35338473413</v>
      </c>
      <c r="AB151" s="200">
        <f t="shared" si="25"/>
        <v>0.70378835338473411</v>
      </c>
      <c r="AC151" s="217">
        <f t="shared" si="26"/>
        <v>411278.90161619155</v>
      </c>
      <c r="AD151" s="199">
        <f t="shared" si="27"/>
        <v>0.41127890161619157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29"/>
        <v>266188.11881188076</v>
      </c>
      <c r="Q152" s="196">
        <f t="shared" si="128"/>
        <v>86880.891830503271</v>
      </c>
      <c r="R152" s="196">
        <f t="shared" si="129"/>
        <v>331670.97052118846</v>
      </c>
      <c r="S152" s="196">
        <f t="shared" si="32"/>
        <v>-295394.90781757818</v>
      </c>
      <c r="T152" s="196">
        <f t="shared" si="33"/>
        <v>0</v>
      </c>
      <c r="U152" s="214">
        <f t="shared" si="19"/>
        <v>0.64250652010312637</v>
      </c>
      <c r="V152" s="224"/>
      <c r="W152" s="196">
        <f t="shared" si="20"/>
        <v>-295394.90781757818</v>
      </c>
      <c r="X152" s="199">
        <f t="shared" si="21"/>
        <v>2.0239316031211971</v>
      </c>
      <c r="Y152" s="196">
        <f t="shared" si="22"/>
        <v>504735.81486865738</v>
      </c>
      <c r="Z152" s="196">
        <f t="shared" si="23"/>
        <v>209340.90705107921</v>
      </c>
      <c r="AA152" s="201">
        <f t="shared" si="24"/>
        <v>684739.98116357252</v>
      </c>
      <c r="AB152" s="200">
        <f t="shared" si="25"/>
        <v>0.68473998116357249</v>
      </c>
      <c r="AC152" s="217">
        <f t="shared" si="26"/>
        <v>389345.07334599434</v>
      </c>
      <c r="AD152" s="199">
        <f t="shared" si="27"/>
        <v>0.38934507334599433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29"/>
        <v>273861.38613861339</v>
      </c>
      <c r="Q153" s="196">
        <f t="shared" si="128"/>
        <v>92011.67081330884</v>
      </c>
      <c r="R153" s="196">
        <f t="shared" si="129"/>
        <v>332361.95170977432</v>
      </c>
      <c r="S153" s="196">
        <f t="shared" si="32"/>
        <v>-298292.38660015143</v>
      </c>
      <c r="T153" s="196">
        <f t="shared" si="33"/>
        <v>0</v>
      </c>
      <c r="U153" s="214">
        <f t="shared" si="19"/>
        <v>0.65577452016170934</v>
      </c>
      <c r="V153" s="224"/>
      <c r="W153" s="196">
        <f t="shared" si="20"/>
        <v>-298292.38660015143</v>
      </c>
      <c r="X153" s="199">
        <f t="shared" si="21"/>
        <v>2.0323124728657755</v>
      </c>
      <c r="Y153" s="196">
        <f t="shared" si="22"/>
        <v>510770.4439384127</v>
      </c>
      <c r="Z153" s="196">
        <f t="shared" si="23"/>
        <v>212478.05733826128</v>
      </c>
      <c r="AA153" s="201">
        <f t="shared" si="24"/>
        <v>698235.00866169657</v>
      </c>
      <c r="AB153" s="200">
        <f t="shared" si="25"/>
        <v>0.69823500866169652</v>
      </c>
      <c r="AC153" s="217">
        <f t="shared" si="26"/>
        <v>399942.62206154515</v>
      </c>
      <c r="AD153" s="199">
        <f t="shared" si="27"/>
        <v>0.39994262206154513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29"/>
        <v>279554.46039603918</v>
      </c>
      <c r="Q154" s="196">
        <f t="shared" si="128"/>
        <v>95630.788481635624</v>
      </c>
      <c r="R154" s="196">
        <f t="shared" si="129"/>
        <v>333054.37244250305</v>
      </c>
      <c r="S154" s="196">
        <f t="shared" si="32"/>
        <v>-301201.93821098539</v>
      </c>
      <c r="T154" s="196">
        <f t="shared" si="33"/>
        <v>0</v>
      </c>
      <c r="U154" s="214">
        <f t="shared" si="19"/>
        <v>0.66476941304370496</v>
      </c>
      <c r="V154" s="224"/>
      <c r="W154" s="196">
        <f t="shared" si="20"/>
        <v>-301201.93821098539</v>
      </c>
      <c r="X154" s="199">
        <f t="shared" si="21"/>
        <v>2.0338807793773994</v>
      </c>
      <c r="Y154" s="196">
        <f t="shared" si="22"/>
        <v>515420.31982203032</v>
      </c>
      <c r="Z154" s="196">
        <f t="shared" si="23"/>
        <v>214218.38161104493</v>
      </c>
      <c r="AA154" s="201">
        <f t="shared" si="24"/>
        <v>708239.6213201778</v>
      </c>
      <c r="AB154" s="200">
        <f t="shared" si="25"/>
        <v>0.70823962132017781</v>
      </c>
      <c r="AC154" s="217">
        <f t="shared" si="26"/>
        <v>407037.68310919241</v>
      </c>
      <c r="AD154" s="199">
        <f t="shared" si="27"/>
        <v>0.40703768310919242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29"/>
        <v>265445.53960396</v>
      </c>
      <c r="Q155" s="196">
        <f t="shared" si="128"/>
        <v>85976.112413421593</v>
      </c>
      <c r="R155" s="196">
        <f t="shared" si="129"/>
        <v>333748.23571842496</v>
      </c>
      <c r="S155" s="196">
        <f t="shared" si="32"/>
        <v>-304123.61295353121</v>
      </c>
      <c r="T155" s="196">
        <f t="shared" si="33"/>
        <v>0</v>
      </c>
      <c r="U155" s="214">
        <f t="shared" si="19"/>
        <v>0.6383785572892231</v>
      </c>
      <c r="V155" s="224"/>
      <c r="W155" s="196">
        <f t="shared" si="20"/>
        <v>-304123.61295353121</v>
      </c>
      <c r="X155" s="199">
        <f t="shared" si="21"/>
        <v>1.9702310172605346</v>
      </c>
      <c r="Y155" s="196">
        <f t="shared" si="22"/>
        <v>506210.18401245994</v>
      </c>
      <c r="Z155" s="196">
        <f t="shared" si="23"/>
        <v>202086.57105892873</v>
      </c>
      <c r="AA155" s="201">
        <f t="shared" si="24"/>
        <v>685169.88773580664</v>
      </c>
      <c r="AB155" s="200">
        <f t="shared" si="25"/>
        <v>0.68516988773580667</v>
      </c>
      <c r="AC155" s="217">
        <f t="shared" si="26"/>
        <v>381046.27478227543</v>
      </c>
      <c r="AD155" s="199">
        <f t="shared" si="27"/>
        <v>0.38104627478227543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29"/>
        <v>281534.64851485105</v>
      </c>
      <c r="Q156" s="196">
        <f t="shared" si="128"/>
        <v>96877.600999722999</v>
      </c>
      <c r="R156" s="196">
        <f t="shared" si="129"/>
        <v>334443.54454283835</v>
      </c>
      <c r="S156" s="196">
        <f t="shared" si="32"/>
        <v>-307057.46134083759</v>
      </c>
      <c r="T156" s="196">
        <f t="shared" si="33"/>
        <v>0</v>
      </c>
      <c r="U156" s="214">
        <f t="shared" si="19"/>
        <v>0.66674053080084505</v>
      </c>
      <c r="V156" s="224"/>
      <c r="W156" s="196">
        <f t="shared" si="20"/>
        <v>-307057.46134083759</v>
      </c>
      <c r="X156" s="199">
        <f t="shared" si="21"/>
        <v>2.0060681488340255</v>
      </c>
      <c r="Y156" s="196">
        <f t="shared" si="22"/>
        <v>518140.05672152049</v>
      </c>
      <c r="Z156" s="196">
        <f t="shared" si="23"/>
        <v>211082.59538068291</v>
      </c>
      <c r="AA156" s="201">
        <f t="shared" si="24"/>
        <v>712855.79405741242</v>
      </c>
      <c r="AB156" s="200">
        <f t="shared" si="25"/>
        <v>0.7128557940574124</v>
      </c>
      <c r="AC156" s="217">
        <f t="shared" si="26"/>
        <v>405798.33271657483</v>
      </c>
      <c r="AD156" s="199">
        <f t="shared" si="27"/>
        <v>0.40579833271657484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29"/>
        <v>247178.21782178181</v>
      </c>
      <c r="Q157" s="196">
        <f t="shared" si="128"/>
        <v>73463.67510890156</v>
      </c>
      <c r="R157" s="196">
        <f t="shared" si="129"/>
        <v>335140.30192730261</v>
      </c>
      <c r="S157" s="196">
        <f t="shared" si="32"/>
        <v>-310003.53409642441</v>
      </c>
      <c r="T157" s="196">
        <f t="shared" si="33"/>
        <v>0</v>
      </c>
      <c r="U157" s="214">
        <f t="shared" si="19"/>
        <v>0.60097021713883392</v>
      </c>
      <c r="V157" s="224"/>
      <c r="W157" s="196">
        <f t="shared" si="20"/>
        <v>-310003.53409642441</v>
      </c>
      <c r="X157" s="199">
        <f t="shared" si="21"/>
        <v>1.8784254232661697</v>
      </c>
      <c r="Y157" s="196">
        <f t="shared" si="22"/>
        <v>494759.44232545776</v>
      </c>
      <c r="Z157" s="196">
        <f t="shared" si="23"/>
        <v>184755.90822903335</v>
      </c>
      <c r="AA157" s="201">
        <f t="shared" si="24"/>
        <v>655782.19485798595</v>
      </c>
      <c r="AB157" s="200">
        <f t="shared" si="25"/>
        <v>0.65578219485798595</v>
      </c>
      <c r="AC157" s="217">
        <f t="shared" si="26"/>
        <v>345778.66076156154</v>
      </c>
      <c r="AD157" s="199">
        <f t="shared" si="27"/>
        <v>0.34577866076156155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29"/>
        <v>256980.19801980158</v>
      </c>
      <c r="Q158" s="196">
        <f t="shared" si="128"/>
        <v>78793.064207651871</v>
      </c>
      <c r="R158" s="196">
        <f t="shared" si="129"/>
        <v>335838.5108896512</v>
      </c>
      <c r="S158" s="196">
        <f t="shared" si="32"/>
        <v>-312961.88215515955</v>
      </c>
      <c r="T158" s="196">
        <f t="shared" si="33"/>
        <v>0</v>
      </c>
      <c r="U158" s="214">
        <f t="shared" si="19"/>
        <v>0.61727078504149446</v>
      </c>
      <c r="V158" s="224"/>
      <c r="W158" s="196">
        <f t="shared" si="20"/>
        <v>-312961.88215515955</v>
      </c>
      <c r="X158" s="199">
        <f t="shared" si="21"/>
        <v>1.89422016773131</v>
      </c>
      <c r="Y158" s="196">
        <f t="shared" si="22"/>
        <v>502291.10906792618</v>
      </c>
      <c r="Z158" s="196">
        <f t="shared" si="23"/>
        <v>189329.22691276664</v>
      </c>
      <c r="AA158" s="201">
        <f t="shared" si="24"/>
        <v>671611.77311710466</v>
      </c>
      <c r="AB158" s="200">
        <f t="shared" si="25"/>
        <v>0.67161177311710463</v>
      </c>
      <c r="AC158" s="217">
        <f t="shared" si="26"/>
        <v>358649.89096194512</v>
      </c>
      <c r="AD158" s="199">
        <f t="shared" si="27"/>
        <v>0.35864989096194511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29"/>
        <v>248019.79207920755</v>
      </c>
      <c r="Q159" s="196">
        <f t="shared" si="128"/>
        <v>73231.98096119854</v>
      </c>
      <c r="R159" s="196">
        <f t="shared" si="129"/>
        <v>336538.17445400468</v>
      </c>
      <c r="S159" s="196">
        <f t="shared" si="32"/>
        <v>-315932.55666413938</v>
      </c>
      <c r="T159" s="196">
        <f t="shared" si="33"/>
        <v>0</v>
      </c>
      <c r="U159" s="214">
        <f t="shared" si="19"/>
        <v>0.59971082790826113</v>
      </c>
      <c r="V159" s="224"/>
      <c r="W159" s="196">
        <f t="shared" si="20"/>
        <v>-315932.55666413938</v>
      </c>
      <c r="X159" s="199">
        <f t="shared" si="21"/>
        <v>1.8502618809072036</v>
      </c>
      <c r="Y159" s="196">
        <f t="shared" si="22"/>
        <v>496690.50193128979</v>
      </c>
      <c r="Z159" s="196">
        <f t="shared" si="23"/>
        <v>180757.94526715041</v>
      </c>
      <c r="AA159" s="201">
        <f t="shared" si="24"/>
        <v>657789.94749441068</v>
      </c>
      <c r="AB159" s="200">
        <f t="shared" si="25"/>
        <v>0.65778994749441067</v>
      </c>
      <c r="AC159" s="217">
        <f t="shared" si="26"/>
        <v>341857.3908302713</v>
      </c>
      <c r="AD159" s="199">
        <f t="shared" si="27"/>
        <v>0.34185739083027128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29"/>
        <v>261732.66831683129</v>
      </c>
      <c r="Q160" s="196">
        <f t="shared" si="128"/>
        <v>80580.555251154743</v>
      </c>
      <c r="R160" s="196">
        <f t="shared" si="129"/>
        <v>337239.29565078387</v>
      </c>
      <c r="S160" s="196">
        <f t="shared" si="32"/>
        <v>-318915.60898357333</v>
      </c>
      <c r="T160" s="196">
        <f t="shared" si="33"/>
        <v>0</v>
      </c>
      <c r="U160" s="214">
        <f t="shared" si="19"/>
        <v>0.62231213461662938</v>
      </c>
      <c r="V160" s="224"/>
      <c r="W160" s="196">
        <f t="shared" si="20"/>
        <v>-318915.60898357333</v>
      </c>
      <c r="X160" s="199">
        <f t="shared" si="21"/>
        <v>1.8781519219978566</v>
      </c>
      <c r="Y160" s="196">
        <f t="shared" si="22"/>
        <v>506962.59164653439</v>
      </c>
      <c r="Z160" s="196">
        <f t="shared" si="23"/>
        <v>188046.98266296106</v>
      </c>
      <c r="AA160" s="201">
        <f t="shared" si="24"/>
        <v>679552.51921876986</v>
      </c>
      <c r="AB160" s="200">
        <f t="shared" si="25"/>
        <v>0.6795525192187698</v>
      </c>
      <c r="AC160" s="217">
        <f t="shared" si="26"/>
        <v>360636.91023519653</v>
      </c>
      <c r="AD160" s="199">
        <f t="shared" si="27"/>
        <v>0.36063691023519651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21" t="s">
        <v>250</v>
      </c>
      <c r="B161" s="222">
        <v>56.380001</v>
      </c>
      <c r="C161" s="223">
        <v>57.619999</v>
      </c>
      <c r="D161" s="223">
        <v>54.169998</v>
      </c>
      <c r="E161" s="223">
        <v>55.830002</v>
      </c>
      <c r="F161" s="223">
        <v>49.784069000000002</v>
      </c>
      <c r="G161" s="223">
        <v>1004361600</v>
      </c>
      <c r="H161" s="226" t="s">
        <v>250</v>
      </c>
      <c r="I161" s="223">
        <v>2.5874999999999999</v>
      </c>
      <c r="J161" s="223">
        <v>2.7015630000000002</v>
      </c>
      <c r="K161" s="223">
        <v>2.3990629999999999</v>
      </c>
      <c r="L161" s="223">
        <v>2.5456249999999998</v>
      </c>
      <c r="M161" s="223">
        <v>2.5014029999999998</v>
      </c>
      <c r="N161" s="223">
        <v>1921548800</v>
      </c>
      <c r="O161" s="223"/>
      <c r="P161" s="196">
        <f t="shared" si="29"/>
        <v>268168.30693069269</v>
      </c>
      <c r="Q161" s="196">
        <f t="shared" si="128"/>
        <v>84707.232104673691</v>
      </c>
      <c r="R161" s="196">
        <f t="shared" si="129"/>
        <v>337941.87751672306</v>
      </c>
      <c r="S161" s="196">
        <f t="shared" si="32"/>
        <v>-321911.09068767156</v>
      </c>
      <c r="T161" s="196">
        <f t="shared" si="33"/>
        <v>0</v>
      </c>
      <c r="U161" s="214">
        <f t="shared" si="19"/>
        <v>0.63342753187092704</v>
      </c>
      <c r="V161" s="199">
        <f>(E161-B150)/B150</f>
        <v>1.5644915123796285E-2</v>
      </c>
      <c r="W161" s="196">
        <f t="shared" si="20"/>
        <v>-321911.09068767156</v>
      </c>
      <c r="X161" s="199">
        <f t="shared" si="21"/>
        <v>1.8828496500466436</v>
      </c>
      <c r="Y161" s="196">
        <f t="shared" si="22"/>
        <v>512142.01726753905</v>
      </c>
      <c r="Z161" s="196">
        <f t="shared" si="23"/>
        <v>190230.92657986749</v>
      </c>
      <c r="AA161" s="201">
        <f t="shared" si="24"/>
        <v>690817.41655208939</v>
      </c>
      <c r="AB161" s="200">
        <f t="shared" si="25"/>
        <v>0.69081741655208939</v>
      </c>
      <c r="AC161" s="217">
        <f t="shared" si="26"/>
        <v>368906.32586441783</v>
      </c>
      <c r="AD161" s="199">
        <f t="shared" si="27"/>
        <v>0.36890632586441785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29"/>
        <v>280000.00495049462</v>
      </c>
      <c r="Q162" s="196">
        <f>(Q150+(Q161-Q150)*(1-$Q$3))*K162/K161</f>
        <v>95779.238274374336</v>
      </c>
      <c r="R162" s="196">
        <f>R161*(1+($S$5/2/12))+(Q161-Q150)*($Q$3)</f>
        <v>335335.75449580356</v>
      </c>
      <c r="S162" s="196">
        <f t="shared" si="32"/>
        <v>-324919.05356553686</v>
      </c>
      <c r="T162" s="196">
        <f t="shared" si="33"/>
        <v>0</v>
      </c>
      <c r="U162" s="214">
        <f t="shared" si="19"/>
        <v>0.66312549026630496</v>
      </c>
      <c r="V162" s="224"/>
      <c r="W162" s="196">
        <f t="shared" si="20"/>
        <v>-324919.05356553686</v>
      </c>
      <c r="X162" s="199">
        <f t="shared" si="21"/>
        <v>1.8938124825055349</v>
      </c>
      <c r="Y162" s="196">
        <f t="shared" si="22"/>
        <v>517922.32778131764</v>
      </c>
      <c r="Z162" s="196">
        <f t="shared" si="23"/>
        <v>193003.27421578078</v>
      </c>
      <c r="AA162" s="201">
        <f t="shared" si="24"/>
        <v>711114.99772067252</v>
      </c>
      <c r="AB162" s="200">
        <f t="shared" si="25"/>
        <v>0.71111499772067255</v>
      </c>
      <c r="AC162" s="217">
        <f t="shared" si="26"/>
        <v>386195.94415513566</v>
      </c>
      <c r="AD162" s="199">
        <f t="shared" si="27"/>
        <v>0.38619594415513564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29"/>
        <v>300297.02970296983</v>
      </c>
      <c r="Q163" s="196">
        <f t="shared" ref="Q163:Q173" si="130">Q162*K163/K162</f>
        <v>110018.8616807393</v>
      </c>
      <c r="R163" s="196">
        <f t="shared" ref="R163:R173" si="131">R162*(1+$S$5/2/12)</f>
        <v>336034.37065100321</v>
      </c>
      <c r="S163" s="196">
        <f t="shared" si="32"/>
        <v>-327939.54962205992</v>
      </c>
      <c r="T163" s="196">
        <f t="shared" si="33"/>
        <v>0</v>
      </c>
      <c r="U163" s="214">
        <f t="shared" si="19"/>
        <v>0.6971723325264243</v>
      </c>
      <c r="V163" s="224"/>
      <c r="W163" s="196">
        <f t="shared" si="20"/>
        <v>-327939.54962205992</v>
      </c>
      <c r="X163" s="199">
        <f t="shared" si="21"/>
        <v>1.940392371360286</v>
      </c>
      <c r="Y163" s="196">
        <f t="shared" si="22"/>
        <v>532800.91661704192</v>
      </c>
      <c r="Z163" s="196">
        <f t="shared" si="23"/>
        <v>204861.366994982</v>
      </c>
      <c r="AA163" s="201">
        <f t="shared" si="24"/>
        <v>746350.26203471236</v>
      </c>
      <c r="AB163" s="200">
        <f t="shared" si="25"/>
        <v>0.74635026203471233</v>
      </c>
      <c r="AC163" s="217">
        <f t="shared" si="26"/>
        <v>418410.71241265244</v>
      </c>
      <c r="AD163" s="199">
        <f t="shared" si="27"/>
        <v>0.41841071241265243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29"/>
        <v>313019.80198019755</v>
      </c>
      <c r="Q164" s="196">
        <f t="shared" si="130"/>
        <v>119305.57259793385</v>
      </c>
      <c r="R164" s="196">
        <f t="shared" si="131"/>
        <v>336734.44225652615</v>
      </c>
      <c r="S164" s="196">
        <f t="shared" si="32"/>
        <v>-330972.63107881852</v>
      </c>
      <c r="T164" s="196">
        <f t="shared" si="33"/>
        <v>0</v>
      </c>
      <c r="U164" s="214">
        <f t="shared" si="19"/>
        <v>0.71727963820356788</v>
      </c>
      <c r="V164" s="224"/>
      <c r="W164" s="196">
        <f t="shared" si="20"/>
        <v>-330972.63107881852</v>
      </c>
      <c r="X164" s="199">
        <f t="shared" si="21"/>
        <v>1.9631660845152779</v>
      </c>
      <c r="Y164" s="196">
        <f t="shared" si="22"/>
        <v>542378.92595240334</v>
      </c>
      <c r="Z164" s="196">
        <f t="shared" si="23"/>
        <v>211406.29487358482</v>
      </c>
      <c r="AA164" s="201">
        <f t="shared" si="24"/>
        <v>769059.81683465745</v>
      </c>
      <c r="AB164" s="200">
        <f t="shared" si="25"/>
        <v>0.76905981683465741</v>
      </c>
      <c r="AC164" s="217">
        <f t="shared" si="26"/>
        <v>438087.18575583893</v>
      </c>
      <c r="AD164" s="199">
        <f t="shared" si="27"/>
        <v>0.43808718575583894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29"/>
        <v>319059.39108910842</v>
      </c>
      <c r="Q165" s="196">
        <f t="shared" si="130"/>
        <v>123903.08609982578</v>
      </c>
      <c r="R165" s="196">
        <f t="shared" si="131"/>
        <v>337435.97234456061</v>
      </c>
      <c r="S165" s="196">
        <f t="shared" si="32"/>
        <v>-334018.35037498031</v>
      </c>
      <c r="T165" s="196">
        <f t="shared" si="33"/>
        <v>0</v>
      </c>
      <c r="U165" s="214">
        <f t="shared" si="19"/>
        <v>0.72637966365466233</v>
      </c>
      <c r="V165" s="224"/>
      <c r="W165" s="196">
        <f t="shared" si="20"/>
        <v>-334018.35037498031</v>
      </c>
      <c r="X165" s="199">
        <f t="shared" si="21"/>
        <v>1.9654469962403718</v>
      </c>
      <c r="Y165" s="196">
        <f t="shared" si="22"/>
        <v>547280.10721315409</v>
      </c>
      <c r="Z165" s="196">
        <f t="shared" si="23"/>
        <v>213261.75683817378</v>
      </c>
      <c r="AA165" s="201">
        <f t="shared" si="24"/>
        <v>780398.44953349489</v>
      </c>
      <c r="AB165" s="200">
        <f t="shared" si="25"/>
        <v>0.78039844953349491</v>
      </c>
      <c r="AC165" s="217">
        <f t="shared" si="26"/>
        <v>446380.09915851458</v>
      </c>
      <c r="AD165" s="199">
        <f t="shared" si="27"/>
        <v>0.44638009915851456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29"/>
        <v>300792.06930693029</v>
      </c>
      <c r="Q166" s="196">
        <f t="shared" si="130"/>
        <v>106693.98987087952</v>
      </c>
      <c r="R166" s="196">
        <f t="shared" si="131"/>
        <v>338138.96395361179</v>
      </c>
      <c r="S166" s="196">
        <f t="shared" si="32"/>
        <v>-337076.76016820938</v>
      </c>
      <c r="T166" s="196">
        <f t="shared" si="33"/>
        <v>0</v>
      </c>
      <c r="U166" s="214">
        <f t="shared" si="19"/>
        <v>0.68959602091849526</v>
      </c>
      <c r="V166" s="224"/>
      <c r="W166" s="196">
        <f t="shared" si="20"/>
        <v>-337076.76016820938</v>
      </c>
      <c r="X166" s="199">
        <f t="shared" si="21"/>
        <v>1.895506035306914</v>
      </c>
      <c r="Y166" s="196">
        <f t="shared" si="22"/>
        <v>535167.85391031846</v>
      </c>
      <c r="Z166" s="196">
        <f t="shared" si="23"/>
        <v>198091.09374210908</v>
      </c>
      <c r="AA166" s="201">
        <f t="shared" si="24"/>
        <v>745625.02313142153</v>
      </c>
      <c r="AB166" s="200">
        <f t="shared" si="25"/>
        <v>0.74562502313142154</v>
      </c>
      <c r="AC166" s="217">
        <f t="shared" si="26"/>
        <v>408548.26296321215</v>
      </c>
      <c r="AD166" s="199">
        <f t="shared" si="27"/>
        <v>0.40854826296321217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29"/>
        <v>297227.72772277187</v>
      </c>
      <c r="Q167" s="196">
        <f t="shared" si="130"/>
        <v>106900.36122459493</v>
      </c>
      <c r="R167" s="196">
        <f t="shared" si="131"/>
        <v>338843.42012851516</v>
      </c>
      <c r="S167" s="196">
        <f t="shared" si="32"/>
        <v>-340147.91333557694</v>
      </c>
      <c r="T167" s="196">
        <f t="shared" si="33"/>
        <v>0</v>
      </c>
      <c r="U167" s="214">
        <f t="shared" si="19"/>
        <v>0.68781702115009213</v>
      </c>
      <c r="V167" s="224"/>
      <c r="W167" s="196">
        <f t="shared" si="20"/>
        <v>-340147.91333557694</v>
      </c>
      <c r="X167" s="199">
        <f t="shared" si="21"/>
        <v>1.8699839773050835</v>
      </c>
      <c r="Y167" s="196">
        <f t="shared" si="22"/>
        <v>533349.09272931481</v>
      </c>
      <c r="Z167" s="196">
        <f t="shared" si="23"/>
        <v>193201.17939373787</v>
      </c>
      <c r="AA167" s="201">
        <f t="shared" si="24"/>
        <v>742971.50907588191</v>
      </c>
      <c r="AB167" s="200">
        <f t="shared" si="25"/>
        <v>0.74297150907588194</v>
      </c>
      <c r="AC167" s="217">
        <f t="shared" si="26"/>
        <v>402823.59574030497</v>
      </c>
      <c r="AD167" s="199">
        <f t="shared" si="27"/>
        <v>0.40282359574030496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29"/>
        <v>306237.62871287088</v>
      </c>
      <c r="Q168" s="196">
        <f t="shared" si="130"/>
        <v>113435.45409225035</v>
      </c>
      <c r="R168" s="196">
        <f t="shared" si="131"/>
        <v>339549.34392044961</v>
      </c>
      <c r="S168" s="196">
        <f t="shared" si="32"/>
        <v>-343231.8629744752</v>
      </c>
      <c r="T168" s="196">
        <f t="shared" si="33"/>
        <v>0</v>
      </c>
      <c r="U168" s="214">
        <f t="shared" si="19"/>
        <v>0.70217701444437097</v>
      </c>
      <c r="V168" s="224"/>
      <c r="W168" s="196">
        <f t="shared" si="20"/>
        <v>-343231.8629744752</v>
      </c>
      <c r="X168" s="199">
        <f t="shared" si="21"/>
        <v>1.8814889941652799</v>
      </c>
      <c r="Y168" s="196">
        <f t="shared" si="22"/>
        <v>540333.71026264119</v>
      </c>
      <c r="Z168" s="196">
        <f t="shared" si="23"/>
        <v>197101.847288166</v>
      </c>
      <c r="AA168" s="201">
        <f t="shared" si="24"/>
        <v>759222.42672557081</v>
      </c>
      <c r="AB168" s="200">
        <f t="shared" si="25"/>
        <v>0.75922242672557083</v>
      </c>
      <c r="AC168" s="217">
        <f t="shared" si="26"/>
        <v>415990.56375109561</v>
      </c>
      <c r="AD168" s="199">
        <f t="shared" si="27"/>
        <v>0.41599056375109561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29"/>
        <v>316386.138613861</v>
      </c>
      <c r="Q169" s="196">
        <f t="shared" si="130"/>
        <v>120818.96252518034</v>
      </c>
      <c r="R169" s="196">
        <f t="shared" si="131"/>
        <v>340256.73838695057</v>
      </c>
      <c r="S169" s="196">
        <f t="shared" si="32"/>
        <v>-346328.66240353551</v>
      </c>
      <c r="T169" s="196">
        <f t="shared" si="33"/>
        <v>0</v>
      </c>
      <c r="U169" s="214">
        <f t="shared" si="19"/>
        <v>0.71775106544707257</v>
      </c>
      <c r="V169" s="224"/>
      <c r="W169" s="196">
        <f t="shared" si="20"/>
        <v>-346328.66240353551</v>
      </c>
      <c r="X169" s="199">
        <f t="shared" si="21"/>
        <v>1.8960107790203742</v>
      </c>
      <c r="Y169" s="196">
        <f t="shared" si="22"/>
        <v>548116.76588117518</v>
      </c>
      <c r="Z169" s="196">
        <f t="shared" si="23"/>
        <v>201788.10347763967</v>
      </c>
      <c r="AA169" s="201">
        <f t="shared" si="24"/>
        <v>777461.83952599193</v>
      </c>
      <c r="AB169" s="200">
        <f t="shared" si="25"/>
        <v>0.7774618395259919</v>
      </c>
      <c r="AC169" s="217">
        <f t="shared" si="26"/>
        <v>431133.17712245643</v>
      </c>
      <c r="AD169" s="199">
        <f t="shared" si="27"/>
        <v>0.43113317712245641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29"/>
        <v>333762.36633663328</v>
      </c>
      <c r="Q170" s="196">
        <f t="shared" si="130"/>
        <v>134233.10051668357</v>
      </c>
      <c r="R170" s="196">
        <f t="shared" si="131"/>
        <v>340965.6065919234</v>
      </c>
      <c r="S170" s="196">
        <f t="shared" si="32"/>
        <v>-349438.36516355025</v>
      </c>
      <c r="T170" s="196">
        <f t="shared" si="33"/>
        <v>0</v>
      </c>
      <c r="U170" s="214">
        <f t="shared" si="19"/>
        <v>0.74444690497306865</v>
      </c>
      <c r="V170" s="224"/>
      <c r="W170" s="196">
        <f t="shared" si="20"/>
        <v>-349438.36516355025</v>
      </c>
      <c r="X170" s="199">
        <f t="shared" si="21"/>
        <v>1.9308926557413313</v>
      </c>
      <c r="Y170" s="196">
        <f t="shared" si="22"/>
        <v>560960.63876388967</v>
      </c>
      <c r="Z170" s="196">
        <f t="shared" si="23"/>
        <v>211522.27360033942</v>
      </c>
      <c r="AA170" s="201">
        <f t="shared" si="24"/>
        <v>808961.07344524027</v>
      </c>
      <c r="AB170" s="200">
        <f t="shared" si="25"/>
        <v>0.80896107344524026</v>
      </c>
      <c r="AC170" s="217">
        <f t="shared" si="26"/>
        <v>459522.70828169002</v>
      </c>
      <c r="AD170" s="199">
        <f t="shared" si="27"/>
        <v>0.45952270828169001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29"/>
        <v>320049.5148514848</v>
      </c>
      <c r="Q171" s="196">
        <f t="shared" si="130"/>
        <v>123616.44087554511</v>
      </c>
      <c r="R171" s="196">
        <f t="shared" si="131"/>
        <v>341675.95160565659</v>
      </c>
      <c r="S171" s="196">
        <f t="shared" si="32"/>
        <v>-352561.02501839836</v>
      </c>
      <c r="T171" s="196">
        <f t="shared" si="33"/>
        <v>0</v>
      </c>
      <c r="U171" s="214">
        <f t="shared" si="19"/>
        <v>0.72233811962139804</v>
      </c>
      <c r="V171" s="224"/>
      <c r="W171" s="196">
        <f t="shared" si="20"/>
        <v>-352561.02501839836</v>
      </c>
      <c r="X171" s="199">
        <f t="shared" si="21"/>
        <v>1.8769104339386615</v>
      </c>
      <c r="Y171" s="196">
        <f t="shared" si="22"/>
        <v>552043.57393746963</v>
      </c>
      <c r="Z171" s="196">
        <f t="shared" si="23"/>
        <v>199482.54891907127</v>
      </c>
      <c r="AA171" s="201">
        <f t="shared" si="24"/>
        <v>785341.90733268647</v>
      </c>
      <c r="AB171" s="200">
        <f t="shared" si="25"/>
        <v>0.7853419073326865</v>
      </c>
      <c r="AC171" s="217">
        <f t="shared" si="26"/>
        <v>432780.88231428812</v>
      </c>
      <c r="AD171" s="199">
        <f t="shared" si="27"/>
        <v>0.43278088231428813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29"/>
        <v>303514.85643564322</v>
      </c>
      <c r="Q172" s="196">
        <f t="shared" si="130"/>
        <v>110844.34709560104</v>
      </c>
      <c r="R172" s="196">
        <f t="shared" si="131"/>
        <v>342387.77650483506</v>
      </c>
      <c r="S172" s="196">
        <f t="shared" si="32"/>
        <v>-355696.69595597504</v>
      </c>
      <c r="T172" s="196">
        <f t="shared" si="33"/>
        <v>0</v>
      </c>
      <c r="U172" s="214">
        <f t="shared" si="19"/>
        <v>0.69402794392625822</v>
      </c>
      <c r="V172" s="224"/>
      <c r="W172" s="196">
        <f t="shared" si="20"/>
        <v>-355696.69595597504</v>
      </c>
      <c r="X172" s="199">
        <f t="shared" si="21"/>
        <v>1.8158803280546141</v>
      </c>
      <c r="Y172" s="196">
        <f t="shared" si="22"/>
        <v>541152.66494959185</v>
      </c>
      <c r="Z172" s="196">
        <f t="shared" si="23"/>
        <v>185455.96899361681</v>
      </c>
      <c r="AA172" s="201">
        <f t="shared" si="24"/>
        <v>756746.9800360793</v>
      </c>
      <c r="AB172" s="200">
        <f t="shared" si="25"/>
        <v>0.75674698003607932</v>
      </c>
      <c r="AC172" s="217">
        <f t="shared" si="26"/>
        <v>401050.28408010426</v>
      </c>
      <c r="AD172" s="199">
        <f t="shared" si="27"/>
        <v>0.40105028408010424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21" t="s">
        <v>262</v>
      </c>
      <c r="B173" s="222">
        <v>66.309997999999993</v>
      </c>
      <c r="C173" s="223">
        <v>66.760002</v>
      </c>
      <c r="D173" s="223">
        <v>63.580002</v>
      </c>
      <c r="E173" s="223">
        <v>65.129997000000003</v>
      </c>
      <c r="F173" s="223">
        <v>58.699340999999997</v>
      </c>
      <c r="G173" s="223">
        <v>815856000</v>
      </c>
      <c r="H173" s="226" t="s">
        <v>262</v>
      </c>
      <c r="I173" s="223">
        <v>3.5325000000000002</v>
      </c>
      <c r="J173" s="223">
        <v>3.5750000000000002</v>
      </c>
      <c r="K173" s="223">
        <v>3.2718750000000001</v>
      </c>
      <c r="L173" s="223">
        <v>3.4256250000000001</v>
      </c>
      <c r="M173" s="223">
        <v>3.3661159999999999</v>
      </c>
      <c r="N173" s="223">
        <v>962888000</v>
      </c>
      <c r="O173" s="223"/>
      <c r="P173" s="196">
        <f t="shared" si="29"/>
        <v>314752.4851485145</v>
      </c>
      <c r="Q173" s="196">
        <f t="shared" si="130"/>
        <v>120039.33741114428</v>
      </c>
      <c r="R173" s="196">
        <f t="shared" si="131"/>
        <v>343101.08437255351</v>
      </c>
      <c r="S173" s="196">
        <f t="shared" si="32"/>
        <v>-358845.43218912493</v>
      </c>
      <c r="T173" s="196">
        <f t="shared" si="33"/>
        <v>0</v>
      </c>
      <c r="U173" s="214">
        <f t="shared" si="19"/>
        <v>0.7132487711694131</v>
      </c>
      <c r="V173" s="199">
        <f>(E173-B162)/B162</f>
        <v>0.14443853452820254</v>
      </c>
      <c r="W173" s="196">
        <f t="shared" si="20"/>
        <v>-358845.43218912493</v>
      </c>
      <c r="X173" s="199">
        <f t="shared" si="21"/>
        <v>1.8332505042849609</v>
      </c>
      <c r="Y173" s="196">
        <f t="shared" si="22"/>
        <v>549703.78060161148</v>
      </c>
      <c r="Z173" s="196">
        <f t="shared" si="23"/>
        <v>190858.34841248655</v>
      </c>
      <c r="AA173" s="201">
        <f t="shared" si="24"/>
        <v>777892.9069322123</v>
      </c>
      <c r="AB173" s="200">
        <f t="shared" si="25"/>
        <v>0.77789290693221225</v>
      </c>
      <c r="AC173" s="217">
        <f t="shared" si="26"/>
        <v>419047.47474308737</v>
      </c>
      <c r="AD173" s="199">
        <f t="shared" si="27"/>
        <v>0.41904747474308734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29"/>
        <v>327574.24752475217</v>
      </c>
      <c r="Q174" s="196">
        <f>(Q162+(Q173-Q162)*(1-$Q$3))*K174/K173</f>
        <v>116711.05783490032</v>
      </c>
      <c r="R174" s="196">
        <f>R173*(1+($S$5/2/12))+(Q173-Q162)*($Q$3)</f>
        <v>355945.92786671466</v>
      </c>
      <c r="S174" s="196">
        <f t="shared" si="32"/>
        <v>-362007.28815657966</v>
      </c>
      <c r="T174" s="196">
        <f t="shared" si="33"/>
        <v>0</v>
      </c>
      <c r="U174" s="214">
        <f t="shared" si="19"/>
        <v>0.70104282350081648</v>
      </c>
      <c r="V174" s="224"/>
      <c r="W174" s="196">
        <f t="shared" si="20"/>
        <v>-362007.28815657966</v>
      </c>
      <c r="X174" s="199">
        <f t="shared" si="21"/>
        <v>1.888139266123898</v>
      </c>
      <c r="Y174" s="196">
        <f t="shared" si="22"/>
        <v>571010.06401937257</v>
      </c>
      <c r="Z174" s="196">
        <f t="shared" si="23"/>
        <v>209002.77586279291</v>
      </c>
      <c r="AA174" s="201">
        <f t="shared" si="24"/>
        <v>800231.23322636716</v>
      </c>
      <c r="AB174" s="200">
        <f t="shared" si="25"/>
        <v>0.80023123322636713</v>
      </c>
      <c r="AC174" s="217">
        <f t="shared" si="26"/>
        <v>438223.9450697875</v>
      </c>
      <c r="AD174" s="199">
        <f t="shared" si="27"/>
        <v>0.43822394506978751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29"/>
        <v>326534.64851485111</v>
      </c>
      <c r="Q175" s="196">
        <f t="shared" ref="Q175:Q185" si="132">Q174*K175/K174</f>
        <v>115577.34038860581</v>
      </c>
      <c r="R175" s="196">
        <f t="shared" ref="R175:R185" si="133">R174*(1+$S$5/2/12)</f>
        <v>356687.48188310367</v>
      </c>
      <c r="S175" s="196">
        <f t="shared" si="32"/>
        <v>-365182.31852389878</v>
      </c>
      <c r="T175" s="196">
        <f t="shared" si="33"/>
        <v>0</v>
      </c>
      <c r="U175" s="214">
        <f t="shared" si="19"/>
        <v>0.69815936250297972</v>
      </c>
      <c r="V175" s="224"/>
      <c r="W175" s="196">
        <f t="shared" si="20"/>
        <v>-365182.31852389878</v>
      </c>
      <c r="X175" s="199">
        <f t="shared" si="21"/>
        <v>1.8709069298853316</v>
      </c>
      <c r="Y175" s="196">
        <f t="shared" si="22"/>
        <v>570994.23656817526</v>
      </c>
      <c r="Z175" s="196">
        <f t="shared" si="23"/>
        <v>205811.91804427648</v>
      </c>
      <c r="AA175" s="201">
        <f t="shared" si="24"/>
        <v>798799.47078656056</v>
      </c>
      <c r="AB175" s="200">
        <f t="shared" si="25"/>
        <v>0.79879947078656055</v>
      </c>
      <c r="AC175" s="217">
        <f t="shared" si="26"/>
        <v>433617.15226266178</v>
      </c>
      <c r="AD175" s="199">
        <f t="shared" si="27"/>
        <v>0.43361715226266179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29"/>
        <v>329405.9455445541</v>
      </c>
      <c r="Q176" s="196">
        <f t="shared" si="132"/>
        <v>117576.80570297976</v>
      </c>
      <c r="R176" s="196">
        <f t="shared" si="133"/>
        <v>357430.58080369351</v>
      </c>
      <c r="S176" s="196">
        <f t="shared" si="32"/>
        <v>-368370.57818441506</v>
      </c>
      <c r="T176" s="196">
        <f t="shared" si="33"/>
        <v>0</v>
      </c>
      <c r="U176" s="214">
        <f t="shared" si="19"/>
        <v>0.70182769784646093</v>
      </c>
      <c r="V176" s="224"/>
      <c r="W176" s="196">
        <f t="shared" si="20"/>
        <v>-368370.57818441506</v>
      </c>
      <c r="X176" s="199">
        <f t="shared" si="21"/>
        <v>1.8645260154419852</v>
      </c>
      <c r="Y176" s="196">
        <f t="shared" si="22"/>
        <v>573717.51945273357</v>
      </c>
      <c r="Z176" s="196">
        <f t="shared" si="23"/>
        <v>205346.94126831851</v>
      </c>
      <c r="AA176" s="201">
        <f t="shared" si="24"/>
        <v>804413.33205122733</v>
      </c>
      <c r="AB176" s="200">
        <f t="shared" si="25"/>
        <v>0.80441333205122734</v>
      </c>
      <c r="AC176" s="217">
        <f t="shared" si="26"/>
        <v>436042.75386681227</v>
      </c>
      <c r="AD176" s="199">
        <f t="shared" si="27"/>
        <v>0.43604275386681229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29"/>
        <v>331089.09405940562</v>
      </c>
      <c r="Q177" s="196">
        <f t="shared" si="132"/>
        <v>118607.45792688386</v>
      </c>
      <c r="R177" s="196">
        <f t="shared" si="133"/>
        <v>358175.22784703458</v>
      </c>
      <c r="S177" s="196">
        <f t="shared" si="32"/>
        <v>-371572.12226018345</v>
      </c>
      <c r="T177" s="196">
        <f t="shared" si="33"/>
        <v>0</v>
      </c>
      <c r="U177" s="214">
        <f t="shared" si="19"/>
        <v>0.70345817752220885</v>
      </c>
      <c r="V177" s="224"/>
      <c r="W177" s="196">
        <f t="shared" si="20"/>
        <v>-371572.12226018345</v>
      </c>
      <c r="X177" s="199">
        <f t="shared" si="21"/>
        <v>1.8549947119655044</v>
      </c>
      <c r="Y177" s="196">
        <f t="shared" si="22"/>
        <v>575610.58457473712</v>
      </c>
      <c r="Z177" s="196">
        <f t="shared" si="23"/>
        <v>204038.46231455368</v>
      </c>
      <c r="AA177" s="201">
        <f t="shared" si="24"/>
        <v>807871.77983332402</v>
      </c>
      <c r="AB177" s="200">
        <f t="shared" si="25"/>
        <v>0.80787177983332403</v>
      </c>
      <c r="AC177" s="217">
        <f t="shared" si="26"/>
        <v>436299.65757314058</v>
      </c>
      <c r="AD177" s="199">
        <f t="shared" si="27"/>
        <v>0.4362996575731406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29"/>
        <v>347772.2772277224</v>
      </c>
      <c r="Q178" s="196">
        <f t="shared" si="132"/>
        <v>130769.15416895224</v>
      </c>
      <c r="R178" s="196">
        <f t="shared" si="133"/>
        <v>358921.42623838258</v>
      </c>
      <c r="S178" s="196">
        <f t="shared" si="32"/>
        <v>-374787.00610293425</v>
      </c>
      <c r="T178" s="196">
        <f t="shared" si="33"/>
        <v>0</v>
      </c>
      <c r="U178" s="214">
        <f t="shared" si="19"/>
        <v>0.72756729449026769</v>
      </c>
      <c r="V178" s="224"/>
      <c r="W178" s="196">
        <f t="shared" si="20"/>
        <v>-374787.00610293425</v>
      </c>
      <c r="X178" s="199">
        <f t="shared" si="21"/>
        <v>1.8855875256038452</v>
      </c>
      <c r="Y178" s="196">
        <f t="shared" si="22"/>
        <v>588005.16324825294</v>
      </c>
      <c r="Z178" s="196">
        <f t="shared" si="23"/>
        <v>213218.15714531869</v>
      </c>
      <c r="AA178" s="201">
        <f t="shared" si="24"/>
        <v>837462.8576350573</v>
      </c>
      <c r="AB178" s="200">
        <f t="shared" si="25"/>
        <v>0.83746285763505735</v>
      </c>
      <c r="AC178" s="217">
        <f t="shared" si="26"/>
        <v>462675.85153212305</v>
      </c>
      <c r="AD178" s="199">
        <f t="shared" si="27"/>
        <v>0.46267585153212304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29"/>
        <v>342326.74257425702</v>
      </c>
      <c r="Q179" s="196">
        <f t="shared" si="132"/>
        <v>126935.12789602898</v>
      </c>
      <c r="R179" s="196">
        <f t="shared" si="133"/>
        <v>359669.1792097126</v>
      </c>
      <c r="S179" s="196">
        <f t="shared" si="32"/>
        <v>-378015.28529502981</v>
      </c>
      <c r="T179" s="196">
        <f t="shared" si="33"/>
        <v>0</v>
      </c>
      <c r="U179" s="214">
        <f t="shared" si="19"/>
        <v>0.71923593475774794</v>
      </c>
      <c r="V179" s="224"/>
      <c r="W179" s="196">
        <f t="shared" si="20"/>
        <v>-378015.28529502981</v>
      </c>
      <c r="X179" s="199">
        <f t="shared" si="21"/>
        <v>1.8570569738630607</v>
      </c>
      <c r="Y179" s="196">
        <f t="shared" si="22"/>
        <v>584911.13184330403</v>
      </c>
      <c r="Z179" s="196">
        <f t="shared" si="23"/>
        <v>206895.84654827422</v>
      </c>
      <c r="AA179" s="201">
        <f t="shared" si="24"/>
        <v>828931.04967999854</v>
      </c>
      <c r="AB179" s="200">
        <f t="shared" si="25"/>
        <v>0.82893104967999853</v>
      </c>
      <c r="AC179" s="217">
        <f t="shared" si="26"/>
        <v>450915.76438496873</v>
      </c>
      <c r="AD179" s="199">
        <f t="shared" si="27"/>
        <v>0.45091576438496872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29"/>
        <v>353217.81188118772</v>
      </c>
      <c r="Q180" s="196">
        <f t="shared" si="132"/>
        <v>135097.89350934947</v>
      </c>
      <c r="R180" s="196">
        <f t="shared" si="133"/>
        <v>360418.48999973288</v>
      </c>
      <c r="S180" s="196">
        <f t="shared" si="32"/>
        <v>-381257.0156504258</v>
      </c>
      <c r="T180" s="196">
        <f t="shared" si="33"/>
        <v>0</v>
      </c>
      <c r="U180" s="214">
        <f t="shared" si="19"/>
        <v>0.73452159967847752</v>
      </c>
      <c r="V180" s="224"/>
      <c r="W180" s="196">
        <f t="shared" si="20"/>
        <v>-381257.0156504258</v>
      </c>
      <c r="X180" s="199">
        <f t="shared" si="21"/>
        <v>1.8717984786809876</v>
      </c>
      <c r="Y180" s="196">
        <f t="shared" si="22"/>
        <v>593254.21871657495</v>
      </c>
      <c r="Z180" s="196">
        <f t="shared" si="23"/>
        <v>211997.20306614914</v>
      </c>
      <c r="AA180" s="201">
        <f t="shared" si="24"/>
        <v>848734.19539027009</v>
      </c>
      <c r="AB180" s="200">
        <f t="shared" si="25"/>
        <v>0.84873419539027006</v>
      </c>
      <c r="AC180" s="217">
        <f t="shared" si="26"/>
        <v>467477.17973984429</v>
      </c>
      <c r="AD180" s="199">
        <f t="shared" si="27"/>
        <v>0.46747717973984426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29"/>
        <v>371089.10396039562</v>
      </c>
      <c r="Q181" s="196">
        <f t="shared" si="132"/>
        <v>148578.82459801508</v>
      </c>
      <c r="R181" s="196">
        <f t="shared" si="133"/>
        <v>361169.36185389903</v>
      </c>
      <c r="S181" s="196">
        <f t="shared" si="32"/>
        <v>-384512.25321563595</v>
      </c>
      <c r="T181" s="196">
        <f t="shared" si="33"/>
        <v>0</v>
      </c>
      <c r="U181" s="214">
        <f t="shared" si="19"/>
        <v>0.7586494809315204</v>
      </c>
      <c r="V181" s="224"/>
      <c r="W181" s="196">
        <f t="shared" si="20"/>
        <v>-384512.25321563595</v>
      </c>
      <c r="X181" s="199">
        <f t="shared" si="21"/>
        <v>1.9043826554043293</v>
      </c>
      <c r="Y181" s="196">
        <f t="shared" si="22"/>
        <v>606484.96015201998</v>
      </c>
      <c r="Z181" s="196">
        <f t="shared" si="23"/>
        <v>221972.70693638403</v>
      </c>
      <c r="AA181" s="201">
        <f t="shared" si="24"/>
        <v>880837.29041230981</v>
      </c>
      <c r="AB181" s="200">
        <f t="shared" si="25"/>
        <v>0.88083729041230985</v>
      </c>
      <c r="AC181" s="217">
        <f t="shared" si="26"/>
        <v>496325.03719667386</v>
      </c>
      <c r="AD181" s="199">
        <f t="shared" si="27"/>
        <v>0.49632503719667387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29"/>
        <v>373960.4009900986</v>
      </c>
      <c r="Q182" s="196">
        <f t="shared" si="132"/>
        <v>150887.48557956028</v>
      </c>
      <c r="R182" s="196">
        <f t="shared" si="133"/>
        <v>361921.79802442802</v>
      </c>
      <c r="S182" s="196">
        <f t="shared" si="32"/>
        <v>-387781.05427070113</v>
      </c>
      <c r="T182" s="196">
        <f t="shared" si="33"/>
        <v>0</v>
      </c>
      <c r="U182" s="214">
        <f t="shared" si="19"/>
        <v>0.76201902691174284</v>
      </c>
      <c r="V182" s="224"/>
      <c r="W182" s="196">
        <f t="shared" si="20"/>
        <v>-387781.05427070113</v>
      </c>
      <c r="X182" s="199">
        <f t="shared" si="21"/>
        <v>1.8976744503376999</v>
      </c>
      <c r="Y182" s="196">
        <f t="shared" si="22"/>
        <v>609217.20679651992</v>
      </c>
      <c r="Z182" s="196">
        <f t="shared" si="23"/>
        <v>221436.15252581879</v>
      </c>
      <c r="AA182" s="201">
        <f t="shared" si="24"/>
        <v>886769.68459408684</v>
      </c>
      <c r="AB182" s="200">
        <f t="shared" si="25"/>
        <v>0.88676968459408678</v>
      </c>
      <c r="AC182" s="217">
        <f t="shared" si="26"/>
        <v>498988.6303233857</v>
      </c>
      <c r="AD182" s="199">
        <f t="shared" si="27"/>
        <v>0.4989886303233857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29"/>
        <v>377970.28712871246</v>
      </c>
      <c r="Q183" s="196">
        <f t="shared" si="132"/>
        <v>154639.05967457121</v>
      </c>
      <c r="R183" s="196">
        <f t="shared" si="133"/>
        <v>362675.8017703123</v>
      </c>
      <c r="S183" s="196">
        <f t="shared" si="32"/>
        <v>-391063.47533016239</v>
      </c>
      <c r="T183" s="196">
        <f t="shared" si="33"/>
        <v>0</v>
      </c>
      <c r="U183" s="214">
        <f t="shared" si="19"/>
        <v>0.76763074599506798</v>
      </c>
      <c r="V183" s="224"/>
      <c r="W183" s="196">
        <f t="shared" si="20"/>
        <v>-391063.47533016239</v>
      </c>
      <c r="X183" s="199">
        <f t="shared" si="21"/>
        <v>1.8939280593098626</v>
      </c>
      <c r="Y183" s="196">
        <f t="shared" si="22"/>
        <v>612747.97068959847</v>
      </c>
      <c r="Z183" s="196">
        <f t="shared" si="23"/>
        <v>221684.49535943608</v>
      </c>
      <c r="AA183" s="201">
        <f t="shared" si="24"/>
        <v>895285.14857359603</v>
      </c>
      <c r="AB183" s="200">
        <f t="shared" si="25"/>
        <v>0.89528514857359598</v>
      </c>
      <c r="AC183" s="217">
        <f t="shared" si="26"/>
        <v>504221.67324343364</v>
      </c>
      <c r="AD183" s="199">
        <f t="shared" si="27"/>
        <v>0.5042216732434337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29"/>
        <v>402821.79702970252</v>
      </c>
      <c r="Q184" s="196">
        <f t="shared" si="132"/>
        <v>175252.10415265322</v>
      </c>
      <c r="R184" s="196">
        <f t="shared" si="133"/>
        <v>363431.37635733385</v>
      </c>
      <c r="S184" s="196">
        <f t="shared" si="32"/>
        <v>-394359.57314403809</v>
      </c>
      <c r="T184" s="196">
        <f t="shared" si="33"/>
        <v>0</v>
      </c>
      <c r="U184" s="214">
        <f t="shared" si="19"/>
        <v>0.80012934957048309</v>
      </c>
      <c r="V184" s="224"/>
      <c r="W184" s="196">
        <f t="shared" si="20"/>
        <v>-394359.57314403809</v>
      </c>
      <c r="X184" s="199">
        <f t="shared" si="21"/>
        <v>1.9430317546955196</v>
      </c>
      <c r="Y184" s="196">
        <f t="shared" si="22"/>
        <v>630869.37922383216</v>
      </c>
      <c r="Z184" s="196">
        <f t="shared" si="23"/>
        <v>236509.80607979407</v>
      </c>
      <c r="AA184" s="201">
        <f t="shared" si="24"/>
        <v>941505.27753968956</v>
      </c>
      <c r="AB184" s="200">
        <f t="shared" si="25"/>
        <v>0.9415052775396896</v>
      </c>
      <c r="AC184" s="217">
        <f t="shared" si="26"/>
        <v>547145.70439565147</v>
      </c>
      <c r="AD184" s="199">
        <f t="shared" si="27"/>
        <v>0.54714570439565147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21" t="s">
        <v>274</v>
      </c>
      <c r="B185" s="222">
        <v>85.830001999999993</v>
      </c>
      <c r="C185" s="223">
        <v>87.959998999999996</v>
      </c>
      <c r="D185" s="223">
        <v>84.050003000000004</v>
      </c>
      <c r="E185" s="223">
        <v>87.959998999999996</v>
      </c>
      <c r="F185" s="223">
        <v>80.394690999999995</v>
      </c>
      <c r="G185" s="223">
        <v>651649200</v>
      </c>
      <c r="H185" s="226" t="s">
        <v>274</v>
      </c>
      <c r="I185" s="223">
        <v>5.9037499999999996</v>
      </c>
      <c r="J185" s="223">
        <v>6.2249999999999996</v>
      </c>
      <c r="K185" s="223">
        <v>5.6512500000000001</v>
      </c>
      <c r="L185" s="223">
        <v>6.2249999999999996</v>
      </c>
      <c r="M185" s="223">
        <v>6.1393649999999997</v>
      </c>
      <c r="N185" s="223">
        <v>850745600</v>
      </c>
      <c r="O185" s="223"/>
      <c r="P185" s="196">
        <f t="shared" si="29"/>
        <v>416089.12376237573</v>
      </c>
      <c r="Q185" s="196">
        <f t="shared" si="132"/>
        <v>186383.14817081753</v>
      </c>
      <c r="R185" s="196">
        <f t="shared" si="133"/>
        <v>364188.52505807835</v>
      </c>
      <c r="S185" s="196">
        <f t="shared" si="32"/>
        <v>-397669.40469880495</v>
      </c>
      <c r="T185" s="196">
        <f t="shared" si="33"/>
        <v>0</v>
      </c>
      <c r="U185" s="214">
        <f t="shared" si="19"/>
        <v>0.81606228633593136</v>
      </c>
      <c r="V185" s="199">
        <f>(E185-B174)/B174</f>
        <v>0.31814768538224103</v>
      </c>
      <c r="W185" s="196">
        <f t="shared" si="20"/>
        <v>-397669.40469880495</v>
      </c>
      <c r="X185" s="199">
        <f t="shared" si="21"/>
        <v>1.9621264286384736</v>
      </c>
      <c r="Y185" s="196">
        <f t="shared" si="22"/>
        <v>640883.37068941817</v>
      </c>
      <c r="Z185" s="196">
        <f t="shared" si="23"/>
        <v>243213.96599061321</v>
      </c>
      <c r="AA185" s="201">
        <f t="shared" si="24"/>
        <v>966660.79699127167</v>
      </c>
      <c r="AB185" s="200">
        <f t="shared" si="25"/>
        <v>0.96666079699127172</v>
      </c>
      <c r="AC185" s="217">
        <f t="shared" si="26"/>
        <v>568991.39229246671</v>
      </c>
      <c r="AD185" s="199">
        <f t="shared" si="27"/>
        <v>0.56899139229246676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29"/>
        <v>419603.97029702913</v>
      </c>
      <c r="Q186" s="196">
        <f>(Q174+(Q185-Q174)*(1-$Q$3))*K186/K185</f>
        <v>154647.76812733678</v>
      </c>
      <c r="R186" s="196">
        <f>R185*(1+($S$5/2/12))+(Q185-Q174)*($Q$3)</f>
        <v>399783.296319908</v>
      </c>
      <c r="S186" s="196">
        <f t="shared" si="32"/>
        <v>-400993.02721838333</v>
      </c>
      <c r="T186" s="196">
        <f t="shared" si="33"/>
        <v>0</v>
      </c>
      <c r="U186" s="214">
        <f t="shared" si="19"/>
        <v>0.74832986550947855</v>
      </c>
      <c r="V186" s="224"/>
      <c r="W186" s="196">
        <f t="shared" si="20"/>
        <v>-400993.02721838333</v>
      </c>
      <c r="X186" s="199">
        <f t="shared" si="21"/>
        <v>2.0433952986686066</v>
      </c>
      <c r="Y186" s="196">
        <f t="shared" si="22"/>
        <v>677514.74367503205</v>
      </c>
      <c r="Z186" s="196">
        <f t="shared" si="23"/>
        <v>276521.71645664872</v>
      </c>
      <c r="AA186" s="201">
        <f t="shared" si="24"/>
        <v>974035.03474427387</v>
      </c>
      <c r="AB186" s="200">
        <f t="shared" si="25"/>
        <v>0.97403503474427389</v>
      </c>
      <c r="AC186" s="217">
        <f t="shared" si="26"/>
        <v>573042.0075258906</v>
      </c>
      <c r="AD186" s="199">
        <f t="shared" si="27"/>
        <v>0.57304200752589063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29"/>
        <v>414554.44554455386</v>
      </c>
      <c r="Q187" s="196">
        <f t="shared" ref="Q187:Q197" si="134">Q186*K187/K186</f>
        <v>150725.84575367291</v>
      </c>
      <c r="R187" s="196">
        <f t="shared" ref="R187:R197" si="135">R186*(1+$S$5/2/12)</f>
        <v>400616.1781872412</v>
      </c>
      <c r="S187" s="196">
        <f t="shared" si="32"/>
        <v>-404330.4981651266</v>
      </c>
      <c r="T187" s="196">
        <f t="shared" si="33"/>
        <v>0</v>
      </c>
      <c r="U187" s="214">
        <f t="shared" si="19"/>
        <v>0.74128662819661761</v>
      </c>
      <c r="V187" s="224"/>
      <c r="W187" s="196">
        <f t="shared" si="20"/>
        <v>-404330.4981651266</v>
      </c>
      <c r="X187" s="199">
        <f t="shared" si="21"/>
        <v>2.0160997684594233</v>
      </c>
      <c r="Y187" s="196">
        <f t="shared" si="22"/>
        <v>674779.64294093917</v>
      </c>
      <c r="Z187" s="196">
        <f t="shared" si="23"/>
        <v>270449.14477581257</v>
      </c>
      <c r="AA187" s="201">
        <f t="shared" si="24"/>
        <v>965896.469485468</v>
      </c>
      <c r="AB187" s="200">
        <f t="shared" si="25"/>
        <v>0.96589646948546803</v>
      </c>
      <c r="AC187" s="217">
        <f t="shared" si="26"/>
        <v>561565.97132034134</v>
      </c>
      <c r="AD187" s="199">
        <f t="shared" si="27"/>
        <v>0.56156597132034136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29"/>
        <v>427722.7821782172</v>
      </c>
      <c r="Q188" s="196">
        <f t="shared" si="134"/>
        <v>161988.80231393847</v>
      </c>
      <c r="R188" s="196">
        <f t="shared" si="135"/>
        <v>401450.79522513133</v>
      </c>
      <c r="S188" s="196">
        <f t="shared" si="32"/>
        <v>-407681.87524081464</v>
      </c>
      <c r="T188" s="196">
        <f t="shared" si="33"/>
        <v>0</v>
      </c>
      <c r="U188" s="214">
        <f t="shared" si="19"/>
        <v>0.75840286333355833</v>
      </c>
      <c r="V188" s="224"/>
      <c r="W188" s="196">
        <f t="shared" si="20"/>
        <v>-407681.87524081464</v>
      </c>
      <c r="X188" s="199">
        <f t="shared" si="21"/>
        <v>2.0338740271775926</v>
      </c>
      <c r="Y188" s="196">
        <f t="shared" si="22"/>
        <v>684798.71094087814</v>
      </c>
      <c r="Z188" s="196">
        <f t="shared" si="23"/>
        <v>277116.8357000635</v>
      </c>
      <c r="AA188" s="201">
        <f t="shared" si="24"/>
        <v>991162.37971728703</v>
      </c>
      <c r="AB188" s="200">
        <f t="shared" si="25"/>
        <v>0.99116237971728705</v>
      </c>
      <c r="AC188" s="217">
        <f t="shared" si="26"/>
        <v>583480.50447647239</v>
      </c>
      <c r="AD188" s="199">
        <f t="shared" si="27"/>
        <v>0.58348050447647237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29"/>
        <v>412277.22277227667</v>
      </c>
      <c r="Q189" s="196">
        <f t="shared" si="134"/>
        <v>149837.54709639007</v>
      </c>
      <c r="R189" s="196">
        <f t="shared" si="135"/>
        <v>402287.15104851703</v>
      </c>
      <c r="S189" s="196">
        <f t="shared" si="32"/>
        <v>-411047.2163876514</v>
      </c>
      <c r="T189" s="196">
        <f t="shared" si="33"/>
        <v>0</v>
      </c>
      <c r="U189" s="214">
        <f t="shared" si="19"/>
        <v>0.73823195653526108</v>
      </c>
      <c r="V189" s="224"/>
      <c r="W189" s="196">
        <f t="shared" si="20"/>
        <v>-411047.2163876514</v>
      </c>
      <c r="X189" s="199">
        <f t="shared" si="21"/>
        <v>1.9816807932171772</v>
      </c>
      <c r="Y189" s="196">
        <f t="shared" si="22"/>
        <v>674789.72094716993</v>
      </c>
      <c r="Z189" s="196">
        <f t="shared" si="23"/>
        <v>263742.50455951854</v>
      </c>
      <c r="AA189" s="201">
        <f t="shared" si="24"/>
        <v>964401.92091718386</v>
      </c>
      <c r="AB189" s="200">
        <f t="shared" si="25"/>
        <v>0.96440192091718391</v>
      </c>
      <c r="AC189" s="217">
        <f t="shared" si="26"/>
        <v>553354.70452953246</v>
      </c>
      <c r="AD189" s="199">
        <f t="shared" si="27"/>
        <v>0.5533547045295325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29"/>
        <v>423415.83663366281</v>
      </c>
      <c r="Q190" s="196">
        <f t="shared" si="134"/>
        <v>157882.51606800832</v>
      </c>
      <c r="R190" s="196">
        <f t="shared" si="135"/>
        <v>403125.24927986815</v>
      </c>
      <c r="S190" s="196">
        <f t="shared" si="32"/>
        <v>-414426.57978926663</v>
      </c>
      <c r="T190" s="196">
        <f t="shared" si="33"/>
        <v>0</v>
      </c>
      <c r="U190" s="214">
        <f t="shared" si="19"/>
        <v>0.75087682505964659</v>
      </c>
      <c r="V190" s="224"/>
      <c r="W190" s="196">
        <f t="shared" si="20"/>
        <v>-414426.57978926663</v>
      </c>
      <c r="X190" s="199">
        <f t="shared" si="21"/>
        <v>1.994421029495314</v>
      </c>
      <c r="Y190" s="196">
        <f t="shared" si="22"/>
        <v>683391.32495223731</v>
      </c>
      <c r="Z190" s="196">
        <f t="shared" si="23"/>
        <v>268964.74516297068</v>
      </c>
      <c r="AA190" s="201">
        <f t="shared" si="24"/>
        <v>984423.60198153928</v>
      </c>
      <c r="AB190" s="200">
        <f t="shared" si="25"/>
        <v>0.98442360198153933</v>
      </c>
      <c r="AC190" s="217">
        <f t="shared" si="26"/>
        <v>569997.02219227259</v>
      </c>
      <c r="AD190" s="199">
        <f t="shared" si="27"/>
        <v>0.56999702219227255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29"/>
        <v>448712.8663366331</v>
      </c>
      <c r="Q191" s="196">
        <f t="shared" si="134"/>
        <v>177039.5984316743</v>
      </c>
      <c r="R191" s="196">
        <f t="shared" si="135"/>
        <v>403965.09354920126</v>
      </c>
      <c r="S191" s="196">
        <f t="shared" si="32"/>
        <v>-417820.02387172193</v>
      </c>
      <c r="T191" s="196">
        <f t="shared" si="33"/>
        <v>0</v>
      </c>
      <c r="U191" s="214">
        <f t="shared" si="19"/>
        <v>0.77962355474611078</v>
      </c>
      <c r="V191" s="224"/>
      <c r="W191" s="196">
        <f t="shared" si="20"/>
        <v>-417820.02387172193</v>
      </c>
      <c r="X191" s="199">
        <f t="shared" si="21"/>
        <v>2.0407781129887193</v>
      </c>
      <c r="Y191" s="196">
        <f t="shared" si="22"/>
        <v>701905.4962428764</v>
      </c>
      <c r="Z191" s="196">
        <f t="shared" si="23"/>
        <v>284085.47237115446</v>
      </c>
      <c r="AA191" s="201">
        <f t="shared" si="24"/>
        <v>1029717.5583175087</v>
      </c>
      <c r="AB191" s="200">
        <f t="shared" si="25"/>
        <v>1.0297175583175087</v>
      </c>
      <c r="AC191" s="217">
        <f t="shared" si="26"/>
        <v>611897.53444578673</v>
      </c>
      <c r="AD191" s="199">
        <f t="shared" si="27"/>
        <v>0.61189753444578676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29"/>
        <v>463514.83663366275</v>
      </c>
      <c r="Q192" s="196">
        <f t="shared" si="134"/>
        <v>189224.37435327112</v>
      </c>
      <c r="R192" s="196">
        <f t="shared" si="135"/>
        <v>404806.68749409547</v>
      </c>
      <c r="S192" s="196">
        <f t="shared" si="32"/>
        <v>-421227.60730452079</v>
      </c>
      <c r="T192" s="196">
        <f t="shared" si="33"/>
        <v>0</v>
      </c>
      <c r="U192" s="214">
        <f t="shared" si="19"/>
        <v>0.79614850433397855</v>
      </c>
      <c r="V192" s="224"/>
      <c r="W192" s="196">
        <f t="shared" si="20"/>
        <v>-421227.60730452079</v>
      </c>
      <c r="X192" s="199">
        <f t="shared" si="21"/>
        <v>2.0614069663767718</v>
      </c>
      <c r="Y192" s="196">
        <f t="shared" si="22"/>
        <v>713074.8056378956</v>
      </c>
      <c r="Z192" s="196">
        <f t="shared" si="23"/>
        <v>291847.19833337481</v>
      </c>
      <c r="AA192" s="201">
        <f t="shared" si="24"/>
        <v>1057545.8984810293</v>
      </c>
      <c r="AB192" s="200">
        <f t="shared" si="25"/>
        <v>1.0575458984810293</v>
      </c>
      <c r="AC192" s="217">
        <f t="shared" si="26"/>
        <v>636318.29117650853</v>
      </c>
      <c r="AD192" s="199">
        <f t="shared" si="27"/>
        <v>0.63631829117650851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29"/>
        <v>464801.9752475241</v>
      </c>
      <c r="Q193" s="196">
        <f t="shared" si="134"/>
        <v>189878.02808221511</v>
      </c>
      <c r="R193" s="196">
        <f t="shared" si="135"/>
        <v>405650.03475970821</v>
      </c>
      <c r="S193" s="196">
        <f t="shared" si="32"/>
        <v>-424649.38900162297</v>
      </c>
      <c r="T193" s="196">
        <f t="shared" si="33"/>
        <v>0</v>
      </c>
      <c r="U193" s="214">
        <f t="shared" si="19"/>
        <v>0.79650486270644438</v>
      </c>
      <c r="V193" s="224"/>
      <c r="W193" s="196">
        <f t="shared" si="20"/>
        <v>-424649.38900162297</v>
      </c>
      <c r="X193" s="199">
        <f t="shared" si="21"/>
        <v>2.0498134050156507</v>
      </c>
      <c r="Y193" s="196">
        <f t="shared" si="22"/>
        <v>714785.41604258679</v>
      </c>
      <c r="Z193" s="196">
        <f t="shared" si="23"/>
        <v>290136.02704096382</v>
      </c>
      <c r="AA193" s="201">
        <f t="shared" si="24"/>
        <v>1060330.0380894474</v>
      </c>
      <c r="AB193" s="200">
        <f t="shared" si="25"/>
        <v>1.0603300380894474</v>
      </c>
      <c r="AC193" s="217">
        <f t="shared" si="26"/>
        <v>635680.64908782439</v>
      </c>
      <c r="AD193" s="199">
        <f t="shared" si="27"/>
        <v>0.6356806490878244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29"/>
        <v>483663.35148514778</v>
      </c>
      <c r="Q194" s="196">
        <f t="shared" si="134"/>
        <v>206035.00743354845</v>
      </c>
      <c r="R194" s="196">
        <f t="shared" si="135"/>
        <v>406495.13899879099</v>
      </c>
      <c r="S194" s="196">
        <f t="shared" si="32"/>
        <v>-428085.42812246305</v>
      </c>
      <c r="T194" s="196">
        <f t="shared" si="33"/>
        <v>0</v>
      </c>
      <c r="U194" s="214">
        <f t="shared" si="19"/>
        <v>0.81713070553139555</v>
      </c>
      <c r="V194" s="224"/>
      <c r="W194" s="196">
        <f t="shared" si="20"/>
        <v>-428085.42812246305</v>
      </c>
      <c r="X194" s="199">
        <f t="shared" si="21"/>
        <v>2.0793945133523435</v>
      </c>
      <c r="Y194" s="196">
        <f t="shared" si="22"/>
        <v>728799.67947844276</v>
      </c>
      <c r="Z194" s="196">
        <f t="shared" si="23"/>
        <v>300714.25135597971</v>
      </c>
      <c r="AA194" s="201">
        <f t="shared" si="24"/>
        <v>1096193.4979174873</v>
      </c>
      <c r="AB194" s="200">
        <f t="shared" si="25"/>
        <v>1.0961934979174872</v>
      </c>
      <c r="AC194" s="217">
        <f t="shared" si="26"/>
        <v>668108.06979502423</v>
      </c>
      <c r="AD194" s="199">
        <f t="shared" si="27"/>
        <v>0.66810806979502424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29"/>
        <v>446732.66336633603</v>
      </c>
      <c r="Q195" s="196">
        <f t="shared" si="134"/>
        <v>175061.87689281814</v>
      </c>
      <c r="R195" s="196">
        <f t="shared" si="135"/>
        <v>407342.00387170521</v>
      </c>
      <c r="S195" s="196">
        <f t="shared" si="32"/>
        <v>-431535.78407297336</v>
      </c>
      <c r="T195" s="196">
        <f t="shared" si="33"/>
        <v>0</v>
      </c>
      <c r="U195" s="214">
        <f t="shared" si="19"/>
        <v>0.77429610453192532</v>
      </c>
      <c r="V195" s="224"/>
      <c r="W195" s="196">
        <f t="shared" si="20"/>
        <v>-431535.78407297336</v>
      </c>
      <c r="X195" s="199">
        <f t="shared" si="21"/>
        <v>1.9791514371693819</v>
      </c>
      <c r="Y195" s="196">
        <f t="shared" si="22"/>
        <v>703761.18807327212</v>
      </c>
      <c r="Z195" s="196">
        <f t="shared" si="23"/>
        <v>272225.40400029876</v>
      </c>
      <c r="AA195" s="201">
        <f t="shared" si="24"/>
        <v>1029136.5441308594</v>
      </c>
      <c r="AB195" s="200">
        <f t="shared" si="25"/>
        <v>1.0291365441308595</v>
      </c>
      <c r="AC195" s="217">
        <f t="shared" si="26"/>
        <v>597600.76005788613</v>
      </c>
      <c r="AD195" s="199">
        <f t="shared" si="27"/>
        <v>0.59760076005788609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29"/>
        <v>498366.32673267263</v>
      </c>
      <c r="Q196" s="196">
        <f t="shared" si="134"/>
        <v>217482.32786608022</v>
      </c>
      <c r="R196" s="196">
        <f t="shared" si="135"/>
        <v>408190.63304643799</v>
      </c>
      <c r="S196" s="196">
        <f t="shared" si="32"/>
        <v>-435000.51650661079</v>
      </c>
      <c r="T196" s="196">
        <f t="shared" si="33"/>
        <v>0</v>
      </c>
      <c r="U196" s="214">
        <f t="shared" si="19"/>
        <v>0.83033661965687811</v>
      </c>
      <c r="V196" s="224"/>
      <c r="W196" s="196">
        <f t="shared" si="20"/>
        <v>-435000.51650661079</v>
      </c>
      <c r="X196" s="199">
        <f t="shared" si="21"/>
        <v>2.0840365134723546</v>
      </c>
      <c r="Y196" s="196">
        <f t="shared" si="22"/>
        <v>740719.43643745128</v>
      </c>
      <c r="Z196" s="196">
        <f t="shared" si="23"/>
        <v>305718.91993084049</v>
      </c>
      <c r="AA196" s="201">
        <f t="shared" si="24"/>
        <v>1124039.287645191</v>
      </c>
      <c r="AB196" s="200">
        <f t="shared" si="25"/>
        <v>1.124039287645191</v>
      </c>
      <c r="AC196" s="217">
        <f t="shared" si="26"/>
        <v>689038.77113858017</v>
      </c>
      <c r="AD196" s="199">
        <f t="shared" si="27"/>
        <v>0.68903877113858014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21" t="s">
        <v>286</v>
      </c>
      <c r="B197" s="222">
        <v>105.720001</v>
      </c>
      <c r="C197" s="223">
        <v>105.91999800000001</v>
      </c>
      <c r="D197" s="223">
        <v>99.919998000000007</v>
      </c>
      <c r="E197" s="223">
        <v>103.25</v>
      </c>
      <c r="F197" s="223">
        <v>95.763062000000005</v>
      </c>
      <c r="G197" s="223">
        <v>815702200</v>
      </c>
      <c r="H197" s="226" t="s">
        <v>286</v>
      </c>
      <c r="I197" s="223">
        <v>8.9362499999999994</v>
      </c>
      <c r="J197" s="223">
        <v>8.96875</v>
      </c>
      <c r="K197" s="223">
        <v>7.96875</v>
      </c>
      <c r="L197" s="223">
        <v>8.5462500000000006</v>
      </c>
      <c r="M197" s="223">
        <v>8.44238</v>
      </c>
      <c r="N197" s="223">
        <v>461129600</v>
      </c>
      <c r="O197" s="223"/>
      <c r="P197" s="196">
        <f t="shared" si="29"/>
        <v>494653.45544554398</v>
      </c>
      <c r="Q197" s="196">
        <f t="shared" si="134"/>
        <v>213694.48830860999</v>
      </c>
      <c r="R197" s="196">
        <f t="shared" si="135"/>
        <v>409041.03019861813</v>
      </c>
      <c r="S197" s="196">
        <f t="shared" si="32"/>
        <v>-438479.68532538833</v>
      </c>
      <c r="T197" s="196">
        <f t="shared" si="33"/>
        <v>0</v>
      </c>
      <c r="U197" s="214">
        <f t="shared" si="19"/>
        <v>0.8251758819500713</v>
      </c>
      <c r="V197" s="199">
        <f>(E197-B186)/B186</f>
        <v>0.17932605896084317</v>
      </c>
      <c r="W197" s="196">
        <f t="shared" si="20"/>
        <v>-438479.68532538833</v>
      </c>
      <c r="X197" s="199">
        <f t="shared" si="21"/>
        <v>2.0609723001729163</v>
      </c>
      <c r="Y197" s="196">
        <f t="shared" si="22"/>
        <v>738936.80780255422</v>
      </c>
      <c r="Z197" s="196">
        <f t="shared" si="23"/>
        <v>300457.12247716589</v>
      </c>
      <c r="AA197" s="201">
        <f t="shared" si="24"/>
        <v>1117388.9739527721</v>
      </c>
      <c r="AB197" s="200">
        <f t="shared" si="25"/>
        <v>1.117388973952772</v>
      </c>
      <c r="AC197" s="217">
        <f t="shared" si="26"/>
        <v>678909.28862738376</v>
      </c>
      <c r="AD197" s="199">
        <f t="shared" si="27"/>
        <v>0.67890928862738376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29"/>
        <v>491881.19306930632</v>
      </c>
      <c r="Q198" s="196">
        <f>(Q186+(Q197-Q186)*(1-$Q$3))*K198/K197</f>
        <v>182769.98316407981</v>
      </c>
      <c r="R198" s="196">
        <f>R197*(1+($S$5/2/12))+(Q197-Q186)*($Q$3)</f>
        <v>439416.55910216854</v>
      </c>
      <c r="S198" s="196">
        <f t="shared" si="32"/>
        <v>-441973.35068091081</v>
      </c>
      <c r="T198" s="196">
        <f t="shared" si="33"/>
        <v>0</v>
      </c>
      <c r="U198" s="214">
        <f t="shared" si="19"/>
        <v>0.76963108454012674</v>
      </c>
      <c r="V198" s="224"/>
      <c r="W198" s="196">
        <f t="shared" si="20"/>
        <v>-441973.35068091081</v>
      </c>
      <c r="X198" s="199">
        <f t="shared" si="21"/>
        <v>2.1071355337074138</v>
      </c>
      <c r="Y198" s="196">
        <f t="shared" si="22"/>
        <v>766156.73188659619</v>
      </c>
      <c r="Z198" s="196">
        <f t="shared" si="23"/>
        <v>324183.38120568538</v>
      </c>
      <c r="AA198" s="201">
        <f t="shared" si="24"/>
        <v>1114067.7353355547</v>
      </c>
      <c r="AB198" s="200">
        <f t="shared" si="25"/>
        <v>1.1140677353355546</v>
      </c>
      <c r="AC198" s="217">
        <f t="shared" si="26"/>
        <v>672094.38465464395</v>
      </c>
      <c r="AD198" s="199">
        <f t="shared" si="27"/>
        <v>0.67209438465464399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29"/>
        <v>493811.88118811819</v>
      </c>
      <c r="Q199" s="196">
        <f t="shared" ref="Q199:Q209" si="136">Q198*K199/K198</f>
        <v>183867.78753620264</v>
      </c>
      <c r="R199" s="196">
        <f t="shared" ref="R199:R209" si="137">R198*(1+$S$5/2/12)</f>
        <v>440332.01026696479</v>
      </c>
      <c r="S199" s="196">
        <f t="shared" si="32"/>
        <v>-445481.57297541463</v>
      </c>
      <c r="T199" s="196">
        <f t="shared" si="33"/>
        <v>0</v>
      </c>
      <c r="U199" s="214">
        <f t="shared" si="19"/>
        <v>0.77060684825568704</v>
      </c>
      <c r="V199" s="224"/>
      <c r="W199" s="196">
        <f t="shared" si="20"/>
        <v>-445481.57297541463</v>
      </c>
      <c r="X199" s="199">
        <f t="shared" si="21"/>
        <v>2.0969304862956402</v>
      </c>
      <c r="Y199" s="196">
        <f t="shared" si="22"/>
        <v>768387.04668796889</v>
      </c>
      <c r="Z199" s="196">
        <f t="shared" si="23"/>
        <v>322905.47371255426</v>
      </c>
      <c r="AA199" s="201">
        <f t="shared" si="24"/>
        <v>1118011.6789912856</v>
      </c>
      <c r="AB199" s="200">
        <f t="shared" si="25"/>
        <v>1.1180116789912857</v>
      </c>
      <c r="AC199" s="217">
        <f t="shared" si="26"/>
        <v>672530.10601587105</v>
      </c>
      <c r="AD199" s="199">
        <f t="shared" si="27"/>
        <v>0.67253010601587104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29"/>
        <v>516039.59405940532</v>
      </c>
      <c r="Q200" s="196">
        <f t="shared" si="136"/>
        <v>200739.307360406</v>
      </c>
      <c r="R200" s="196">
        <f t="shared" si="137"/>
        <v>441249.3686216877</v>
      </c>
      <c r="S200" s="196">
        <f t="shared" si="32"/>
        <v>-449004.41286281223</v>
      </c>
      <c r="T200" s="196">
        <f t="shared" si="33"/>
        <v>0</v>
      </c>
      <c r="U200" s="214">
        <f t="shared" si="19"/>
        <v>0.79231071685956089</v>
      </c>
      <c r="V200" s="224"/>
      <c r="W200" s="196">
        <f t="shared" si="20"/>
        <v>-449004.41286281223</v>
      </c>
      <c r="X200" s="199">
        <f t="shared" si="21"/>
        <v>2.1320257335056101</v>
      </c>
      <c r="Y200" s="196">
        <f t="shared" si="22"/>
        <v>784827.1097184039</v>
      </c>
      <c r="Z200" s="196">
        <f t="shared" si="23"/>
        <v>335822.69685559167</v>
      </c>
      <c r="AA200" s="201">
        <f t="shared" si="24"/>
        <v>1158028.2700414991</v>
      </c>
      <c r="AB200" s="200">
        <f t="shared" si="25"/>
        <v>1.158028270041499</v>
      </c>
      <c r="AC200" s="217">
        <f t="shared" si="26"/>
        <v>709023.85717868689</v>
      </c>
      <c r="AD200" s="199">
        <f t="shared" si="27"/>
        <v>0.70902385717868688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29"/>
        <v>516534.63366336573</v>
      </c>
      <c r="Q201" s="196">
        <f t="shared" si="136"/>
        <v>201013.75845343669</v>
      </c>
      <c r="R201" s="196">
        <f t="shared" si="137"/>
        <v>442168.63813964959</v>
      </c>
      <c r="S201" s="196">
        <f t="shared" si="32"/>
        <v>-452541.93124974065</v>
      </c>
      <c r="T201" s="196">
        <f t="shared" si="33"/>
        <v>0</v>
      </c>
      <c r="U201" s="214">
        <f t="shared" si="19"/>
        <v>0.79205713687511725</v>
      </c>
      <c r="V201" s="224"/>
      <c r="W201" s="196">
        <f t="shared" si="20"/>
        <v>-452541.93124974065</v>
      </c>
      <c r="X201" s="199">
        <f t="shared" si="21"/>
        <v>2.1184849526660625</v>
      </c>
      <c r="Y201" s="196">
        <f t="shared" si="22"/>
        <v>786056.13617841958</v>
      </c>
      <c r="Z201" s="196">
        <f t="shared" si="23"/>
        <v>333514.20492867893</v>
      </c>
      <c r="AA201" s="201">
        <f t="shared" si="24"/>
        <v>1159717.030256452</v>
      </c>
      <c r="AB201" s="200">
        <f t="shared" si="25"/>
        <v>1.1597170302564521</v>
      </c>
      <c r="AC201" s="217">
        <f t="shared" si="26"/>
        <v>707175.09900671139</v>
      </c>
      <c r="AD201" s="199">
        <f t="shared" si="27"/>
        <v>0.70717509900671138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29"/>
        <v>524752.4752475241</v>
      </c>
      <c r="Q202" s="196">
        <f t="shared" si="136"/>
        <v>206806.12099582158</v>
      </c>
      <c r="R202" s="196">
        <f t="shared" si="137"/>
        <v>443089.82280244055</v>
      </c>
      <c r="S202" s="196">
        <f t="shared" si="32"/>
        <v>-456094.18929661455</v>
      </c>
      <c r="T202" s="196">
        <f t="shared" si="33"/>
        <v>0</v>
      </c>
      <c r="U202" s="214">
        <f t="shared" si="19"/>
        <v>0.7988472993488881</v>
      </c>
      <c r="V202" s="224"/>
      <c r="W202" s="196">
        <f t="shared" si="20"/>
        <v>-456094.18929661455</v>
      </c>
      <c r="X202" s="199">
        <f t="shared" si="21"/>
        <v>2.1220228644933292</v>
      </c>
      <c r="Y202" s="196">
        <f t="shared" si="22"/>
        <v>792692.9625636097</v>
      </c>
      <c r="Z202" s="196">
        <f t="shared" si="23"/>
        <v>336598.77326699515</v>
      </c>
      <c r="AA202" s="201">
        <f t="shared" si="24"/>
        <v>1174648.4190457861</v>
      </c>
      <c r="AB202" s="200">
        <f t="shared" si="25"/>
        <v>1.1746484190457862</v>
      </c>
      <c r="AC202" s="217">
        <f t="shared" si="26"/>
        <v>718554.22974917153</v>
      </c>
      <c r="AD202" s="199">
        <f t="shared" si="27"/>
        <v>0.71855422974917149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29"/>
        <v>527920.78712871217</v>
      </c>
      <c r="Q203" s="196">
        <f t="shared" si="136"/>
        <v>209536.18713175863</v>
      </c>
      <c r="R203" s="196">
        <f t="shared" si="137"/>
        <v>444012.9265999457</v>
      </c>
      <c r="S203" s="196">
        <f t="shared" si="32"/>
        <v>-459661.24841868377</v>
      </c>
      <c r="T203" s="196">
        <f t="shared" si="33"/>
        <v>0</v>
      </c>
      <c r="U203" s="214">
        <f t="shared" si="19"/>
        <v>0.8015381184933893</v>
      </c>
      <c r="V203" s="224"/>
      <c r="W203" s="196">
        <f t="shared" si="20"/>
        <v>-459661.24841868377</v>
      </c>
      <c r="X203" s="199">
        <f t="shared" si="21"/>
        <v>2.1144564982849485</v>
      </c>
      <c r="Y203" s="196">
        <f t="shared" si="22"/>
        <v>795796.96052604634</v>
      </c>
      <c r="Z203" s="196">
        <f t="shared" si="23"/>
        <v>336135.71210736257</v>
      </c>
      <c r="AA203" s="201">
        <f t="shared" si="24"/>
        <v>1181469.9008604165</v>
      </c>
      <c r="AB203" s="200">
        <f t="shared" si="25"/>
        <v>1.1814699008604164</v>
      </c>
      <c r="AC203" s="217">
        <f t="shared" si="26"/>
        <v>721808.6524417327</v>
      </c>
      <c r="AD203" s="199">
        <f t="shared" si="27"/>
        <v>0.72180865244173276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29"/>
        <v>523910.90099009825</v>
      </c>
      <c r="Q204" s="196">
        <f t="shared" si="136"/>
        <v>206213.88442665007</v>
      </c>
      <c r="R204" s="196">
        <f t="shared" si="137"/>
        <v>444937.95353036228</v>
      </c>
      <c r="S204" s="196">
        <f t="shared" si="32"/>
        <v>-463243.17028709495</v>
      </c>
      <c r="T204" s="196">
        <f t="shared" si="33"/>
        <v>0</v>
      </c>
      <c r="U204" s="214">
        <f t="shared" si="19"/>
        <v>0.79684142710744466</v>
      </c>
      <c r="V204" s="224"/>
      <c r="W204" s="196">
        <f t="shared" si="20"/>
        <v>-463243.17028709495</v>
      </c>
      <c r="X204" s="199">
        <f t="shared" si="21"/>
        <v>2.0914476816139924</v>
      </c>
      <c r="Y204" s="196">
        <f t="shared" si="22"/>
        <v>793878.06608221657</v>
      </c>
      <c r="Z204" s="196">
        <f t="shared" si="23"/>
        <v>330634.89579512161</v>
      </c>
      <c r="AA204" s="201">
        <f t="shared" si="24"/>
        <v>1175062.7389471107</v>
      </c>
      <c r="AB204" s="200">
        <f t="shared" si="25"/>
        <v>1.1750627389471107</v>
      </c>
      <c r="AC204" s="217">
        <f t="shared" si="26"/>
        <v>711819.56866001571</v>
      </c>
      <c r="AD204" s="199">
        <f t="shared" si="27"/>
        <v>0.71181956866001572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29"/>
        <v>419504.94059405883</v>
      </c>
      <c r="Q205" s="196">
        <f t="shared" si="136"/>
        <v>158892.73807040844</v>
      </c>
      <c r="R205" s="196">
        <f t="shared" si="137"/>
        <v>445864.90760021727</v>
      </c>
      <c r="S205" s="196">
        <f t="shared" si="32"/>
        <v>-466840.01682995784</v>
      </c>
      <c r="T205" s="196">
        <f t="shared" si="33"/>
        <v>0</v>
      </c>
      <c r="U205" s="214">
        <f t="shared" si="19"/>
        <v>0.71982558635051908</v>
      </c>
      <c r="V205" s="224"/>
      <c r="W205" s="196">
        <f t="shared" si="20"/>
        <v>-466840.01682995784</v>
      </c>
      <c r="X205" s="199">
        <f t="shared" si="21"/>
        <v>1.8536753855646422</v>
      </c>
      <c r="Y205" s="196">
        <f t="shared" si="22"/>
        <v>721683.76971204975</v>
      </c>
      <c r="Z205" s="196">
        <f t="shared" si="23"/>
        <v>254843.75288209191</v>
      </c>
      <c r="AA205" s="201">
        <f t="shared" si="24"/>
        <v>1024262.5862646846</v>
      </c>
      <c r="AB205" s="200">
        <f t="shared" si="25"/>
        <v>1.0242625862646846</v>
      </c>
      <c r="AC205" s="217">
        <f t="shared" si="26"/>
        <v>557422.56943472673</v>
      </c>
      <c r="AD205" s="199">
        <f t="shared" si="27"/>
        <v>0.55742256943472668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29"/>
        <v>488861.38613861322</v>
      </c>
      <c r="Q206" s="196">
        <f t="shared" si="136"/>
        <v>177237.62692035557</v>
      </c>
      <c r="R206" s="196">
        <f t="shared" si="137"/>
        <v>446793.79282438441</v>
      </c>
      <c r="S206" s="196">
        <f t="shared" si="32"/>
        <v>-470451.85023341601</v>
      </c>
      <c r="T206" s="196">
        <f t="shared" si="33"/>
        <v>0</v>
      </c>
      <c r="U206" s="214">
        <f t="shared" si="19"/>
        <v>0.75778784400527244</v>
      </c>
      <c r="V206" s="224"/>
      <c r="W206" s="196">
        <f t="shared" si="20"/>
        <v>-470451.85023341601</v>
      </c>
      <c r="X206" s="199">
        <f t="shared" si="21"/>
        <v>1.9888436584929354</v>
      </c>
      <c r="Y206" s="196">
        <f t="shared" si="22"/>
        <v>771125.01140843821</v>
      </c>
      <c r="Z206" s="196">
        <f t="shared" si="23"/>
        <v>300673.16117502219</v>
      </c>
      <c r="AA206" s="201">
        <f t="shared" si="24"/>
        <v>1112892.8058833531</v>
      </c>
      <c r="AB206" s="200">
        <f t="shared" si="25"/>
        <v>1.1128928058833532</v>
      </c>
      <c r="AC206" s="217">
        <f t="shared" si="26"/>
        <v>642440.95564993704</v>
      </c>
      <c r="AD206" s="199">
        <f t="shared" si="27"/>
        <v>0.64244095564993708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29"/>
        <v>497425.75742574193</v>
      </c>
      <c r="Q207" s="196">
        <f t="shared" si="136"/>
        <v>183362.21973325132</v>
      </c>
      <c r="R207" s="196">
        <f t="shared" si="137"/>
        <v>447724.61322610191</v>
      </c>
      <c r="S207" s="196">
        <f t="shared" si="32"/>
        <v>-474078.73294272192</v>
      </c>
      <c r="T207" s="196">
        <f t="shared" si="33"/>
        <v>0</v>
      </c>
      <c r="U207" s="214">
        <f t="shared" si="19"/>
        <v>0.76574262817693572</v>
      </c>
      <c r="V207" s="224"/>
      <c r="W207" s="196">
        <f t="shared" si="20"/>
        <v>-474078.73294272192</v>
      </c>
      <c r="X207" s="199">
        <f t="shared" si="21"/>
        <v>1.9936569708264822</v>
      </c>
      <c r="Y207" s="196">
        <f t="shared" si="22"/>
        <v>778013.65889507718</v>
      </c>
      <c r="Z207" s="196">
        <f t="shared" si="23"/>
        <v>303934.92595235526</v>
      </c>
      <c r="AA207" s="201">
        <f t="shared" si="24"/>
        <v>1128512.5903850952</v>
      </c>
      <c r="AB207" s="200">
        <f t="shared" si="25"/>
        <v>1.1285125903850952</v>
      </c>
      <c r="AC207" s="217">
        <f t="shared" si="26"/>
        <v>654433.85744237329</v>
      </c>
      <c r="AD207" s="199">
        <f t="shared" si="27"/>
        <v>0.65443385744237326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29"/>
        <v>541980.21287128644</v>
      </c>
      <c r="Q208" s="196">
        <f t="shared" si="136"/>
        <v>216874.14267173744</v>
      </c>
      <c r="R208" s="196">
        <f t="shared" si="137"/>
        <v>448657.37283698964</v>
      </c>
      <c r="S208" s="196">
        <f t="shared" si="32"/>
        <v>-477720.72766331659</v>
      </c>
      <c r="T208" s="196">
        <f t="shared" si="33"/>
        <v>0</v>
      </c>
      <c r="U208" s="214">
        <f t="shared" si="19"/>
        <v>0.80804887876641129</v>
      </c>
      <c r="V208" s="224"/>
      <c r="W208" s="196">
        <f t="shared" si="20"/>
        <v>-477720.72766331659</v>
      </c>
      <c r="X208" s="199">
        <f t="shared" si="21"/>
        <v>2.0736751167440408</v>
      </c>
      <c r="Y208" s="196">
        <f t="shared" si="22"/>
        <v>810097.22693341051</v>
      </c>
      <c r="Z208" s="196">
        <f t="shared" si="23"/>
        <v>332376.49927009392</v>
      </c>
      <c r="AA208" s="201">
        <f t="shared" si="24"/>
        <v>1207511.7283800135</v>
      </c>
      <c r="AB208" s="200">
        <f t="shared" si="25"/>
        <v>1.2075117283800134</v>
      </c>
      <c r="AC208" s="217">
        <f t="shared" si="26"/>
        <v>729791.00071669696</v>
      </c>
      <c r="AD208" s="199">
        <f t="shared" si="27"/>
        <v>0.729791000716697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21" t="s">
        <v>298</v>
      </c>
      <c r="B209" s="222">
        <v>114.480003</v>
      </c>
      <c r="C209" s="223">
        <v>115.75</v>
      </c>
      <c r="D209" s="223">
        <v>109.379997</v>
      </c>
      <c r="E209" s="223">
        <v>111.860001</v>
      </c>
      <c r="F209" s="223">
        <v>104.86937</v>
      </c>
      <c r="G209" s="223">
        <v>757497500</v>
      </c>
      <c r="H209" s="226" t="s">
        <v>298</v>
      </c>
      <c r="I209" s="223">
        <v>10.241250000000001</v>
      </c>
      <c r="J209" s="223">
        <v>10.47125</v>
      </c>
      <c r="K209" s="223">
        <v>9.33</v>
      </c>
      <c r="L209" s="223">
        <v>9.7949999999999999</v>
      </c>
      <c r="M209" s="223">
        <v>9.6866280000000007</v>
      </c>
      <c r="N209" s="223">
        <v>249093600</v>
      </c>
      <c r="O209" s="223"/>
      <c r="P209" s="196">
        <f t="shared" si="29"/>
        <v>541485.13366336562</v>
      </c>
      <c r="Q209" s="196">
        <f t="shared" si="136"/>
        <v>215631.89035591428</v>
      </c>
      <c r="R209" s="196">
        <f t="shared" si="137"/>
        <v>449592.07569706673</v>
      </c>
      <c r="S209" s="196">
        <f t="shared" si="32"/>
        <v>-481377.89736191375</v>
      </c>
      <c r="T209" s="196">
        <f t="shared" si="33"/>
        <v>0</v>
      </c>
      <c r="U209" s="214">
        <f t="shared" si="19"/>
        <v>0.80611716162897251</v>
      </c>
      <c r="V209" s="199">
        <f>(E209-B198)/B198</f>
        <v>7.8064753699599934E-2</v>
      </c>
      <c r="W209" s="196">
        <f t="shared" si="20"/>
        <v>-481377.89736191375</v>
      </c>
      <c r="X209" s="199">
        <f t="shared" si="21"/>
        <v>2.0588340569681618</v>
      </c>
      <c r="Y209" s="196">
        <f t="shared" si="22"/>
        <v>810647.98623353988</v>
      </c>
      <c r="Z209" s="196">
        <f t="shared" si="23"/>
        <v>329270.08887162613</v>
      </c>
      <c r="AA209" s="201">
        <f t="shared" si="24"/>
        <v>1206709.0997163467</v>
      </c>
      <c r="AB209" s="200">
        <f t="shared" si="25"/>
        <v>1.2067090997163468</v>
      </c>
      <c r="AC209" s="217">
        <f t="shared" si="26"/>
        <v>725331.20235443301</v>
      </c>
      <c r="AD209" s="199">
        <f t="shared" si="27"/>
        <v>0.72533120235443305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29"/>
        <v>481435.64356435579</v>
      </c>
      <c r="Q210" s="196">
        <f>(Q198+(Q209-Q198)*(1-$Q$3))*K210/K209</f>
        <v>156926.78297813272</v>
      </c>
      <c r="R210" s="196">
        <f>R209*(1+($S$5/2/12))+(Q209-Q198)*($Q$3)</f>
        <v>466959.67945068621</v>
      </c>
      <c r="S210" s="196">
        <f t="shared" si="32"/>
        <v>-485050.30526758841</v>
      </c>
      <c r="T210" s="196">
        <f t="shared" si="33"/>
        <v>0</v>
      </c>
      <c r="U210" s="214">
        <f t="shared" si="19"/>
        <v>0.71950900575359711</v>
      </c>
      <c r="V210" s="224"/>
      <c r="W210" s="196">
        <f t="shared" si="20"/>
        <v>-485050.30526758841</v>
      </c>
      <c r="X210" s="199">
        <f t="shared" si="21"/>
        <v>1.955251471271293</v>
      </c>
      <c r="Y210" s="196">
        <f t="shared" si="22"/>
        <v>785286.24276770768</v>
      </c>
      <c r="Z210" s="196">
        <f t="shared" si="23"/>
        <v>300235.93750011927</v>
      </c>
      <c r="AA210" s="201">
        <f t="shared" si="24"/>
        <v>1105322.1059931747</v>
      </c>
      <c r="AB210" s="200">
        <f t="shared" si="25"/>
        <v>1.1053221059931748</v>
      </c>
      <c r="AC210" s="217">
        <f t="shared" si="26"/>
        <v>620271.80072558625</v>
      </c>
      <c r="AD210" s="199">
        <f t="shared" si="27"/>
        <v>0.6202718007255863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29"/>
        <v>469504.93069306866</v>
      </c>
      <c r="Q211" s="196">
        <f t="shared" ref="Q211:Q221" si="138">Q210*K211/K210</f>
        <v>148466.61457608032</v>
      </c>
      <c r="R211" s="196">
        <f t="shared" ref="R211:R221" si="139">R210*(1+$S$5/2/12)</f>
        <v>467932.5121162085</v>
      </c>
      <c r="S211" s="196">
        <f t="shared" si="32"/>
        <v>-488738.01487287006</v>
      </c>
      <c r="T211" s="196">
        <f t="shared" si="33"/>
        <v>0</v>
      </c>
      <c r="U211" s="214">
        <f t="shared" si="19"/>
        <v>0.70580651636081082</v>
      </c>
      <c r="V211" s="224"/>
      <c r="W211" s="196">
        <f t="shared" si="20"/>
        <v>-488738.01487287006</v>
      </c>
      <c r="X211" s="199">
        <f t="shared" si="21"/>
        <v>1.918077608620484</v>
      </c>
      <c r="Y211" s="196">
        <f t="shared" si="22"/>
        <v>777868.66311670817</v>
      </c>
      <c r="Z211" s="196">
        <f t="shared" si="23"/>
        <v>289130.64824383811</v>
      </c>
      <c r="AA211" s="201">
        <f t="shared" si="24"/>
        <v>1085904.0573853576</v>
      </c>
      <c r="AB211" s="200">
        <f t="shared" si="25"/>
        <v>1.0859040573853576</v>
      </c>
      <c r="AC211" s="217">
        <f t="shared" si="26"/>
        <v>597166.0425124875</v>
      </c>
      <c r="AD211" s="199">
        <f t="shared" si="27"/>
        <v>0.5971660425124875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29"/>
        <v>510693.08910891018</v>
      </c>
      <c r="Q212" s="196">
        <f t="shared" si="138"/>
        <v>175395.0370293007</v>
      </c>
      <c r="R212" s="196">
        <f t="shared" si="139"/>
        <v>468907.37151645066</v>
      </c>
      <c r="S212" s="196">
        <f t="shared" si="32"/>
        <v>-492441.08993484039</v>
      </c>
      <c r="T212" s="196">
        <f t="shared" si="33"/>
        <v>0</v>
      </c>
      <c r="U212" s="214">
        <f t="shared" si="19"/>
        <v>0.74587577606738964</v>
      </c>
      <c r="V212" s="224"/>
      <c r="W212" s="196">
        <f t="shared" si="20"/>
        <v>-492441.08993484039</v>
      </c>
      <c r="X212" s="199">
        <f t="shared" si="21"/>
        <v>1.9892744140319021</v>
      </c>
      <c r="Y212" s="196">
        <f t="shared" si="22"/>
        <v>807636.23903202964</v>
      </c>
      <c r="Z212" s="196">
        <f t="shared" si="23"/>
        <v>315195.14909718925</v>
      </c>
      <c r="AA212" s="201">
        <f t="shared" si="24"/>
        <v>1154995.4976546615</v>
      </c>
      <c r="AB212" s="200">
        <f t="shared" si="25"/>
        <v>1.1549954976546615</v>
      </c>
      <c r="AC212" s="217">
        <f t="shared" si="26"/>
        <v>662554.4077198212</v>
      </c>
      <c r="AD212" s="199">
        <f t="shared" si="27"/>
        <v>0.66255440771982121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29"/>
        <v>519207.90594059334</v>
      </c>
      <c r="Q213" s="196">
        <f t="shared" si="138"/>
        <v>181239.75904838421</v>
      </c>
      <c r="R213" s="196">
        <f t="shared" si="139"/>
        <v>469884.26187377662</v>
      </c>
      <c r="S213" s="196">
        <f t="shared" si="32"/>
        <v>-496159.59447623556</v>
      </c>
      <c r="T213" s="196">
        <f t="shared" si="33"/>
        <v>0</v>
      </c>
      <c r="U213" s="214">
        <f t="shared" si="19"/>
        <v>0.75336526655378344</v>
      </c>
      <c r="V213" s="224"/>
      <c r="W213" s="196">
        <f t="shared" si="20"/>
        <v>-496159.59447623556</v>
      </c>
      <c r="X213" s="199">
        <f t="shared" si="21"/>
        <v>1.9934960017421255</v>
      </c>
      <c r="Y213" s="196">
        <f t="shared" si="22"/>
        <v>814534.42555724084</v>
      </c>
      <c r="Z213" s="196">
        <f t="shared" si="23"/>
        <v>318374.83108100528</v>
      </c>
      <c r="AA213" s="201">
        <f t="shared" si="24"/>
        <v>1170331.9268627542</v>
      </c>
      <c r="AB213" s="200">
        <f t="shared" si="25"/>
        <v>1.1703319268627541</v>
      </c>
      <c r="AC213" s="217">
        <f t="shared" si="26"/>
        <v>674172.3323865186</v>
      </c>
      <c r="AD213" s="199">
        <f t="shared" si="27"/>
        <v>0.67417233238651864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29"/>
        <v>516831.6930693062</v>
      </c>
      <c r="Q214" s="196">
        <f t="shared" si="138"/>
        <v>179398.27128894694</v>
      </c>
      <c r="R214" s="196">
        <f t="shared" si="139"/>
        <v>470863.18741934706</v>
      </c>
      <c r="S214" s="196">
        <f t="shared" si="32"/>
        <v>-499893.5927865532</v>
      </c>
      <c r="T214" s="196">
        <f t="shared" si="33"/>
        <v>0</v>
      </c>
      <c r="U214" s="214">
        <f t="shared" si="19"/>
        <v>0.75026422210903243</v>
      </c>
      <c r="V214" s="224"/>
      <c r="W214" s="196">
        <f t="shared" si="20"/>
        <v>-499893.5927865532</v>
      </c>
      <c r="X214" s="199">
        <f t="shared" si="21"/>
        <v>1.9758102419015873</v>
      </c>
      <c r="Y214" s="196">
        <f t="shared" si="22"/>
        <v>813810.84507108747</v>
      </c>
      <c r="Z214" s="196">
        <f t="shared" si="23"/>
        <v>313917.25228453428</v>
      </c>
      <c r="AA214" s="201">
        <f t="shared" si="24"/>
        <v>1167093.1517776002</v>
      </c>
      <c r="AB214" s="200">
        <f t="shared" si="25"/>
        <v>1.1670931517776002</v>
      </c>
      <c r="AC214" s="217">
        <f t="shared" si="26"/>
        <v>667199.55899104697</v>
      </c>
      <c r="AD214" s="199">
        <f t="shared" si="27"/>
        <v>0.66719955899104699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29"/>
        <v>503712.87128712801</v>
      </c>
      <c r="Q215" s="196">
        <f t="shared" si="138"/>
        <v>170217.52072015824</v>
      </c>
      <c r="R215" s="196">
        <f t="shared" si="139"/>
        <v>471844.1523931374</v>
      </c>
      <c r="S215" s="196">
        <f t="shared" si="32"/>
        <v>-503643.14942316385</v>
      </c>
      <c r="T215" s="196">
        <f t="shared" si="33"/>
        <v>0</v>
      </c>
      <c r="U215" s="214">
        <f t="shared" si="19"/>
        <v>0.73674870580161267</v>
      </c>
      <c r="V215" s="224"/>
      <c r="W215" s="196">
        <f t="shared" si="20"/>
        <v>-503643.14942316385</v>
      </c>
      <c r="X215" s="199">
        <f t="shared" si="21"/>
        <v>1.9370004829760861</v>
      </c>
      <c r="Y215" s="196">
        <f t="shared" si="22"/>
        <v>805569.39619840146</v>
      </c>
      <c r="Z215" s="196">
        <f t="shared" si="23"/>
        <v>301926.24677523761</v>
      </c>
      <c r="AA215" s="201">
        <f t="shared" si="24"/>
        <v>1145774.5444004235</v>
      </c>
      <c r="AB215" s="200">
        <f t="shared" si="25"/>
        <v>1.1457745444004235</v>
      </c>
      <c r="AC215" s="217">
        <f t="shared" si="26"/>
        <v>642131.39497725968</v>
      </c>
      <c r="AD215" s="199">
        <f t="shared" si="27"/>
        <v>0.64213139497725968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29"/>
        <v>527574.25742574176</v>
      </c>
      <c r="Q216" s="196">
        <f t="shared" si="138"/>
        <v>186497.34004271962</v>
      </c>
      <c r="R216" s="196">
        <f t="shared" si="139"/>
        <v>472827.16104395647</v>
      </c>
      <c r="S216" s="196">
        <f t="shared" si="32"/>
        <v>-507408.32921242702</v>
      </c>
      <c r="T216" s="196">
        <f t="shared" si="33"/>
        <v>0</v>
      </c>
      <c r="U216" s="214">
        <f t="shared" si="19"/>
        <v>0.75875800783539105</v>
      </c>
      <c r="V216" s="224"/>
      <c r="W216" s="196">
        <f t="shared" si="20"/>
        <v>-507408.32921242702</v>
      </c>
      <c r="X216" s="199">
        <f t="shared" si="21"/>
        <v>1.971590454619595</v>
      </c>
      <c r="Y216" s="196">
        <f t="shared" si="22"/>
        <v>823216.05480021739</v>
      </c>
      <c r="Z216" s="196">
        <f t="shared" si="23"/>
        <v>315807.72558779037</v>
      </c>
      <c r="AA216" s="201">
        <f t="shared" si="24"/>
        <v>1186898.7585124178</v>
      </c>
      <c r="AB216" s="200">
        <f t="shared" si="25"/>
        <v>1.1868987585124178</v>
      </c>
      <c r="AC216" s="217">
        <f t="shared" si="26"/>
        <v>679490.42929999076</v>
      </c>
      <c r="AD216" s="199">
        <f t="shared" si="27"/>
        <v>0.67949042929999082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29"/>
        <v>565445.54950494971</v>
      </c>
      <c r="Q217" s="196">
        <f t="shared" si="138"/>
        <v>213799.39769350699</v>
      </c>
      <c r="R217" s="196">
        <f t="shared" si="139"/>
        <v>473812.21762946475</v>
      </c>
      <c r="S217" s="196">
        <f t="shared" si="32"/>
        <v>-511189.19725081214</v>
      </c>
      <c r="T217" s="196">
        <f t="shared" si="33"/>
        <v>0</v>
      </c>
      <c r="U217" s="214">
        <f t="shared" si="19"/>
        <v>0.79249724016249135</v>
      </c>
      <c r="V217" s="224"/>
      <c r="W217" s="196">
        <f t="shared" si="20"/>
        <v>-511189.19725081214</v>
      </c>
      <c r="X217" s="199">
        <f t="shared" si="21"/>
        <v>2.0330198148230987</v>
      </c>
      <c r="Y217" s="196">
        <f t="shared" si="22"/>
        <v>850671.61357775098</v>
      </c>
      <c r="Z217" s="196">
        <f t="shared" si="23"/>
        <v>339482.41632693884</v>
      </c>
      <c r="AA217" s="201">
        <f t="shared" si="24"/>
        <v>1253057.1648279214</v>
      </c>
      <c r="AB217" s="200">
        <f t="shared" si="25"/>
        <v>1.2530571648279214</v>
      </c>
      <c r="AC217" s="217">
        <f t="shared" si="26"/>
        <v>741867.96757710935</v>
      </c>
      <c r="AD217" s="199">
        <f t="shared" si="27"/>
        <v>0.74186796757710938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29"/>
        <v>562524.73762376164</v>
      </c>
      <c r="Q218" s="196">
        <f t="shared" si="138"/>
        <v>211050.5101685499</v>
      </c>
      <c r="R218" s="196">
        <f t="shared" si="139"/>
        <v>474799.32641619287</v>
      </c>
      <c r="S218" s="196">
        <f t="shared" si="32"/>
        <v>-514985.81890602387</v>
      </c>
      <c r="T218" s="196">
        <f t="shared" si="33"/>
        <v>0</v>
      </c>
      <c r="U218" s="214">
        <f t="shared" si="19"/>
        <v>0.78872621911987828</v>
      </c>
      <c r="V218" s="224"/>
      <c r="W218" s="196">
        <f t="shared" si="20"/>
        <v>-514985.81890602387</v>
      </c>
      <c r="X218" s="199">
        <f t="shared" si="21"/>
        <v>2.014276948913905</v>
      </c>
      <c r="Y218" s="196">
        <f t="shared" si="22"/>
        <v>849574.66969617829</v>
      </c>
      <c r="Z218" s="196">
        <f t="shared" si="23"/>
        <v>334588.85079015442</v>
      </c>
      <c r="AA218" s="201">
        <f t="shared" si="24"/>
        <v>1248374.5742085043</v>
      </c>
      <c r="AB218" s="200">
        <f t="shared" si="25"/>
        <v>1.2483745742085044</v>
      </c>
      <c r="AC218" s="217">
        <f t="shared" si="26"/>
        <v>733388.75530248042</v>
      </c>
      <c r="AD218" s="199">
        <f t="shared" si="27"/>
        <v>0.73338875530248038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29"/>
        <v>573960.40594059334</v>
      </c>
      <c r="Q219" s="196">
        <f t="shared" si="138"/>
        <v>220257.94896573623</v>
      </c>
      <c r="R219" s="196">
        <f t="shared" si="139"/>
        <v>475788.49167955999</v>
      </c>
      <c r="S219" s="196">
        <f t="shared" si="32"/>
        <v>-518798.25981813233</v>
      </c>
      <c r="T219" s="196">
        <f t="shared" si="33"/>
        <v>0</v>
      </c>
      <c r="U219" s="214">
        <f t="shared" si="19"/>
        <v>0.79879593295047457</v>
      </c>
      <c r="V219" s="224"/>
      <c r="W219" s="196">
        <f t="shared" si="20"/>
        <v>-518798.25981813233</v>
      </c>
      <c r="X219" s="199">
        <f t="shared" si="21"/>
        <v>2.023424091646238</v>
      </c>
      <c r="Y219" s="196">
        <f t="shared" si="22"/>
        <v>858529.23617079295</v>
      </c>
      <c r="Z219" s="196">
        <f t="shared" si="23"/>
        <v>339730.97635266063</v>
      </c>
      <c r="AA219" s="201">
        <f t="shared" si="24"/>
        <v>1270006.8465858896</v>
      </c>
      <c r="AB219" s="200">
        <f t="shared" si="25"/>
        <v>1.2700068465858896</v>
      </c>
      <c r="AC219" s="217">
        <f t="shared" si="26"/>
        <v>751208.58676775731</v>
      </c>
      <c r="AD219" s="199">
        <f t="shared" si="27"/>
        <v>0.75120858676775726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29"/>
        <v>561633.64851485076</v>
      </c>
      <c r="Q220" s="196">
        <f t="shared" si="138"/>
        <v>210516.74560059703</v>
      </c>
      <c r="R220" s="196">
        <f t="shared" si="139"/>
        <v>476779.71770389244</v>
      </c>
      <c r="S220" s="196">
        <f t="shared" si="32"/>
        <v>-522626.58590070787</v>
      </c>
      <c r="T220" s="196">
        <f t="shared" si="33"/>
        <v>0</v>
      </c>
      <c r="U220" s="214">
        <f t="shared" si="19"/>
        <v>0.78680714830758214</v>
      </c>
      <c r="V220" s="224"/>
      <c r="W220" s="196">
        <f t="shared" si="20"/>
        <v>-522626.58590070787</v>
      </c>
      <c r="X220" s="199">
        <f t="shared" si="21"/>
        <v>1.9869126336715446</v>
      </c>
      <c r="Y220" s="196">
        <f t="shared" si="22"/>
        <v>850852.08295613225</v>
      </c>
      <c r="Z220" s="196">
        <f t="shared" si="23"/>
        <v>328225.49705542438</v>
      </c>
      <c r="AA220" s="201">
        <f t="shared" si="24"/>
        <v>1248930.1118193401</v>
      </c>
      <c r="AB220" s="200">
        <f t="shared" si="25"/>
        <v>1.2489301118193401</v>
      </c>
      <c r="AC220" s="217">
        <f t="shared" si="26"/>
        <v>726303.52591863228</v>
      </c>
      <c r="AD220" s="199">
        <f t="shared" si="27"/>
        <v>0.72630352591863223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21" t="s">
        <v>310</v>
      </c>
      <c r="B221" s="222">
        <v>117.459999</v>
      </c>
      <c r="C221" s="223">
        <v>121.519997</v>
      </c>
      <c r="D221" s="223">
        <v>115.220001</v>
      </c>
      <c r="E221" s="223">
        <v>118.480003</v>
      </c>
      <c r="F221" s="223">
        <v>112.323723</v>
      </c>
      <c r="G221" s="223">
        <v>498414300</v>
      </c>
      <c r="H221" s="226" t="s">
        <v>310</v>
      </c>
      <c r="I221" s="223">
        <v>10.546250000000001</v>
      </c>
      <c r="J221" s="223">
        <v>11.31875</v>
      </c>
      <c r="K221" s="223">
        <v>10.141249999999999</v>
      </c>
      <c r="L221" s="223">
        <v>10.765000000000001</v>
      </c>
      <c r="M221" s="223">
        <v>10.658204</v>
      </c>
      <c r="N221" s="223">
        <v>153863200</v>
      </c>
      <c r="O221" s="223"/>
      <c r="P221" s="196">
        <f t="shared" si="29"/>
        <v>570396.04455445474</v>
      </c>
      <c r="Q221" s="196">
        <f t="shared" si="138"/>
        <v>216521.59699006641</v>
      </c>
      <c r="R221" s="196">
        <f t="shared" si="139"/>
        <v>477773.00878244225</v>
      </c>
      <c r="S221" s="196">
        <f t="shared" si="32"/>
        <v>-526470.86334196082</v>
      </c>
      <c r="T221" s="196">
        <f t="shared" si="33"/>
        <v>0</v>
      </c>
      <c r="U221" s="214">
        <f t="shared" si="19"/>
        <v>0.79342662830247557</v>
      </c>
      <c r="V221" s="199">
        <f>(E221-B210)/B210</f>
        <v>8.250348330297351E-2</v>
      </c>
      <c r="W221" s="196">
        <f t="shared" si="20"/>
        <v>-526470.86334196082</v>
      </c>
      <c r="X221" s="199">
        <f t="shared" si="21"/>
        <v>1.9909345916757322</v>
      </c>
      <c r="Y221" s="196">
        <f t="shared" si="22"/>
        <v>857939.31961926282</v>
      </c>
      <c r="Z221" s="196">
        <f t="shared" si="23"/>
        <v>331468.456277302</v>
      </c>
      <c r="AA221" s="201">
        <f t="shared" si="24"/>
        <v>1264690.6503269633</v>
      </c>
      <c r="AB221" s="200">
        <f t="shared" si="25"/>
        <v>1.2646906503269633</v>
      </c>
      <c r="AC221" s="217">
        <f t="shared" si="26"/>
        <v>738219.78698500246</v>
      </c>
      <c r="AD221" s="199">
        <f t="shared" si="27"/>
        <v>0.73821978698500246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29"/>
        <v>588564.35148514784</v>
      </c>
      <c r="Q222" s="196">
        <f>(Q210+(Q221-Q210)*(1-$Q$3))*K222/K221</f>
        <v>199474.73864072366</v>
      </c>
      <c r="R222" s="196">
        <f>R221*(1+($S$5/2/12))+(Q221-Q210)*($Q$3)</f>
        <v>508565.77622337255</v>
      </c>
      <c r="S222" s="196">
        <f t="shared" si="32"/>
        <v>-530331.15860588558</v>
      </c>
      <c r="T222" s="196">
        <f t="shared" si="33"/>
        <v>0</v>
      </c>
      <c r="U222" s="214">
        <f t="shared" si="19"/>
        <v>0.76161508752243534</v>
      </c>
      <c r="V222" s="224"/>
      <c r="W222" s="196">
        <f t="shared" si="20"/>
        <v>-530331.15860588558</v>
      </c>
      <c r="X222" s="199">
        <f t="shared" si="21"/>
        <v>2.0687642238344326</v>
      </c>
      <c r="Y222" s="196">
        <f t="shared" si="22"/>
        <v>900218.19121404109</v>
      </c>
      <c r="Z222" s="196">
        <f t="shared" si="23"/>
        <v>369887.03260815551</v>
      </c>
      <c r="AA222" s="201">
        <f t="shared" si="24"/>
        <v>1296604.866349244</v>
      </c>
      <c r="AB222" s="200">
        <f t="shared" si="25"/>
        <v>1.296604866349244</v>
      </c>
      <c r="AC222" s="217">
        <f t="shared" si="26"/>
        <v>766273.70774335845</v>
      </c>
      <c r="AD222" s="199">
        <f t="shared" si="27"/>
        <v>0.76627370774335846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29"/>
        <v>618118.81683168246</v>
      </c>
      <c r="Q223" s="196">
        <f t="shared" ref="Q223:Q233" si="140">Q222*K223/K222</f>
        <v>219521.17885718495</v>
      </c>
      <c r="R223" s="196">
        <f t="shared" ref="R223:R233" si="141">R222*(1+$S$5/2/12)</f>
        <v>509625.28825717128</v>
      </c>
      <c r="S223" s="196">
        <f t="shared" si="32"/>
        <v>-534207.53843340999</v>
      </c>
      <c r="T223" s="196">
        <f t="shared" si="33"/>
        <v>0</v>
      </c>
      <c r="U223" s="214">
        <f t="shared" si="19"/>
        <v>0.78467187356725077</v>
      </c>
      <c r="V223" s="224"/>
      <c r="W223" s="196">
        <f t="shared" si="20"/>
        <v>-534207.53843340999</v>
      </c>
      <c r="X223" s="199">
        <f t="shared" si="21"/>
        <v>2.111059885818944</v>
      </c>
      <c r="Y223" s="196">
        <f t="shared" si="22"/>
        <v>921923.44850906217</v>
      </c>
      <c r="Z223" s="196">
        <f t="shared" si="23"/>
        <v>387715.91007565218</v>
      </c>
      <c r="AA223" s="201">
        <f t="shared" si="24"/>
        <v>1347265.2839460387</v>
      </c>
      <c r="AB223" s="200">
        <f t="shared" si="25"/>
        <v>1.3472652839460386</v>
      </c>
      <c r="AC223" s="217">
        <f t="shared" si="26"/>
        <v>813057.74551262869</v>
      </c>
      <c r="AD223" s="199">
        <f t="shared" si="27"/>
        <v>0.81305774551262866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29"/>
        <v>640594.02970296959</v>
      </c>
      <c r="Q224" s="196">
        <f t="shared" si="140"/>
        <v>235954.19643990984</v>
      </c>
      <c r="R224" s="196">
        <f t="shared" si="141"/>
        <v>510687.00760770711</v>
      </c>
      <c r="S224" s="196">
        <f t="shared" si="32"/>
        <v>-538100.06984354916</v>
      </c>
      <c r="T224" s="196">
        <f t="shared" si="33"/>
        <v>0</v>
      </c>
      <c r="U224" s="214">
        <f t="shared" si="19"/>
        <v>0.80195657918447016</v>
      </c>
      <c r="V224" s="224"/>
      <c r="W224" s="196">
        <f t="shared" si="20"/>
        <v>-538100.06984354916</v>
      </c>
      <c r="X224" s="199">
        <f t="shared" si="21"/>
        <v>2.139529618803818</v>
      </c>
      <c r="Y224" s="196">
        <f t="shared" si="22"/>
        <v>938675.34809547756</v>
      </c>
      <c r="Z224" s="196">
        <f t="shared" si="23"/>
        <v>400575.27825192839</v>
      </c>
      <c r="AA224" s="201">
        <f t="shared" si="24"/>
        <v>1387235.2337505866</v>
      </c>
      <c r="AB224" s="200">
        <f t="shared" si="25"/>
        <v>1.3872352337505867</v>
      </c>
      <c r="AC224" s="217">
        <f t="shared" si="26"/>
        <v>849135.16390703747</v>
      </c>
      <c r="AD224" s="199">
        <f t="shared" si="27"/>
        <v>0.84913516390703747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29"/>
        <v>645445.56930693006</v>
      </c>
      <c r="Q225" s="196">
        <f t="shared" si="140"/>
        <v>239268.41847340058</v>
      </c>
      <c r="R225" s="196">
        <f t="shared" si="141"/>
        <v>511750.93887355656</v>
      </c>
      <c r="S225" s="196">
        <f t="shared" si="32"/>
        <v>-542008.82013456395</v>
      </c>
      <c r="T225" s="196">
        <f t="shared" si="33"/>
        <v>0</v>
      </c>
      <c r="U225" s="214">
        <f t="shared" si="19"/>
        <v>0.80487693231719071</v>
      </c>
      <c r="V225" s="224"/>
      <c r="W225" s="196">
        <f t="shared" si="20"/>
        <v>-542008.82013456395</v>
      </c>
      <c r="X225" s="199">
        <f t="shared" si="21"/>
        <v>2.1350141643325853</v>
      </c>
      <c r="Y225" s="196">
        <f t="shared" si="22"/>
        <v>943092.79983346525</v>
      </c>
      <c r="Z225" s="196">
        <f t="shared" si="23"/>
        <v>401083.9796989013</v>
      </c>
      <c r="AA225" s="201">
        <f t="shared" si="24"/>
        <v>1396464.9266538871</v>
      </c>
      <c r="AB225" s="200">
        <f t="shared" si="25"/>
        <v>1.3964649266538871</v>
      </c>
      <c r="AC225" s="217">
        <f t="shared" si="26"/>
        <v>854456.10651932319</v>
      </c>
      <c r="AD225" s="199">
        <f t="shared" si="27"/>
        <v>0.85445610651932324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29"/>
        <v>672623.73762376164</v>
      </c>
      <c r="Q226" s="196">
        <f t="shared" si="140"/>
        <v>259084.70438198058</v>
      </c>
      <c r="R226" s="196">
        <f t="shared" si="141"/>
        <v>512817.08666287654</v>
      </c>
      <c r="S226" s="196">
        <f t="shared" si="32"/>
        <v>-545933.85688512458</v>
      </c>
      <c r="T226" s="196">
        <f t="shared" si="33"/>
        <v>0</v>
      </c>
      <c r="U226" s="214">
        <f t="shared" si="19"/>
        <v>0.82434898017015013</v>
      </c>
      <c r="V226" s="224"/>
      <c r="W226" s="196">
        <f t="shared" si="20"/>
        <v>-545933.85688512458</v>
      </c>
      <c r="X226" s="199">
        <f t="shared" si="21"/>
        <v>2.1714000869084749</v>
      </c>
      <c r="Y226" s="196">
        <f t="shared" si="22"/>
        <v>963141.0195329946</v>
      </c>
      <c r="Z226" s="196">
        <f t="shared" si="23"/>
        <v>417207.16264787002</v>
      </c>
      <c r="AA226" s="201">
        <f t="shared" si="24"/>
        <v>1444525.5286686188</v>
      </c>
      <c r="AB226" s="200">
        <f t="shared" si="25"/>
        <v>1.4445255286686187</v>
      </c>
      <c r="AC226" s="217">
        <f t="shared" si="26"/>
        <v>898591.67178349418</v>
      </c>
      <c r="AD226" s="199">
        <f t="shared" si="27"/>
        <v>0.89859167178349419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29"/>
        <v>674504.95049504889</v>
      </c>
      <c r="Q227" s="196">
        <f t="shared" si="140"/>
        <v>260511.66109084466</v>
      </c>
      <c r="R227" s="196">
        <f t="shared" si="141"/>
        <v>513885.45559342427</v>
      </c>
      <c r="S227" s="196">
        <f t="shared" si="32"/>
        <v>-549875.24795547919</v>
      </c>
      <c r="T227" s="196">
        <f t="shared" si="33"/>
        <v>0</v>
      </c>
      <c r="U227" s="214">
        <f t="shared" si="19"/>
        <v>0.82512703912705387</v>
      </c>
      <c r="V227" s="224"/>
      <c r="W227" s="196">
        <f t="shared" si="20"/>
        <v>-549875.24795547919</v>
      </c>
      <c r="X227" s="199">
        <f t="shared" si="21"/>
        <v>2.161200036748502</v>
      </c>
      <c r="Y227" s="196">
        <f t="shared" si="22"/>
        <v>965483.5027162215</v>
      </c>
      <c r="Z227" s="196">
        <f t="shared" si="23"/>
        <v>415608.2547607423</v>
      </c>
      <c r="AA227" s="201">
        <f t="shared" si="24"/>
        <v>1448902.0671793178</v>
      </c>
      <c r="AB227" s="200">
        <f t="shared" si="25"/>
        <v>1.4489020671793178</v>
      </c>
      <c r="AC227" s="217">
        <f t="shared" si="26"/>
        <v>899026.81922383863</v>
      </c>
      <c r="AD227" s="199">
        <f t="shared" si="27"/>
        <v>0.89902681922383865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29"/>
        <v>672277.24257425684</v>
      </c>
      <c r="Q228" s="196">
        <f t="shared" si="140"/>
        <v>258716.45748937051</v>
      </c>
      <c r="R228" s="196">
        <f t="shared" si="141"/>
        <v>514956.0502925773</v>
      </c>
      <c r="S228" s="196">
        <f t="shared" si="32"/>
        <v>-553833.06148862699</v>
      </c>
      <c r="T228" s="196">
        <f t="shared" si="33"/>
        <v>0</v>
      </c>
      <c r="U228" s="214">
        <f t="shared" si="19"/>
        <v>0.82278803759253527</v>
      </c>
      <c r="V228" s="224"/>
      <c r="W228" s="196">
        <f t="shared" si="20"/>
        <v>-553833.06148862699</v>
      </c>
      <c r="X228" s="199">
        <f t="shared" si="21"/>
        <v>2.1436663417595812</v>
      </c>
      <c r="Y228" s="196">
        <f t="shared" si="22"/>
        <v>964951.87808285397</v>
      </c>
      <c r="Z228" s="196">
        <f t="shared" si="23"/>
        <v>411118.81659422698</v>
      </c>
      <c r="AA228" s="201">
        <f t="shared" si="24"/>
        <v>1445949.7503562046</v>
      </c>
      <c r="AB228" s="200">
        <f t="shared" si="25"/>
        <v>1.4459497503562047</v>
      </c>
      <c r="AC228" s="217">
        <f t="shared" si="26"/>
        <v>892116.68886757758</v>
      </c>
      <c r="AD228" s="199">
        <f t="shared" si="27"/>
        <v>0.89211668886757756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29"/>
        <v>693960.3613861379</v>
      </c>
      <c r="Q229" s="196">
        <f t="shared" si="140"/>
        <v>274389.9658560871</v>
      </c>
      <c r="R229" s="196">
        <f t="shared" si="141"/>
        <v>516028.87539735355</v>
      </c>
      <c r="S229" s="196">
        <f t="shared" si="32"/>
        <v>-557807.36591149622</v>
      </c>
      <c r="T229" s="196">
        <f t="shared" si="33"/>
        <v>0</v>
      </c>
      <c r="U229" s="214">
        <f t="shared" si="19"/>
        <v>0.83721214288668622</v>
      </c>
      <c r="V229" s="224"/>
      <c r="W229" s="196">
        <f t="shared" si="20"/>
        <v>-557807.36591149622</v>
      </c>
      <c r="X229" s="199">
        <f t="shared" si="21"/>
        <v>2.1691883448083988</v>
      </c>
      <c r="Y229" s="196">
        <f t="shared" si="22"/>
        <v>981159.97335175588</v>
      </c>
      <c r="Z229" s="196">
        <f t="shared" si="23"/>
        <v>423352.60744025966</v>
      </c>
      <c r="AA229" s="201">
        <f t="shared" si="24"/>
        <v>1484379.2026395784</v>
      </c>
      <c r="AB229" s="200">
        <f t="shared" si="25"/>
        <v>1.4843792026395783</v>
      </c>
      <c r="AC229" s="217">
        <f t="shared" si="26"/>
        <v>926571.83672808215</v>
      </c>
      <c r="AD229" s="199">
        <f t="shared" si="27"/>
        <v>0.92657183672808219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29"/>
        <v>703465.37623762304</v>
      </c>
      <c r="Q230" s="196">
        <f t="shared" si="140"/>
        <v>282307.27404720383</v>
      </c>
      <c r="R230" s="196">
        <f t="shared" si="141"/>
        <v>517103.9355544314</v>
      </c>
      <c r="S230" s="196">
        <f t="shared" si="32"/>
        <v>-561798.22993612743</v>
      </c>
      <c r="T230" s="196">
        <f t="shared" si="33"/>
        <v>0</v>
      </c>
      <c r="U230" s="214">
        <f t="shared" si="19"/>
        <v>0.8437685012065651</v>
      </c>
      <c r="V230" s="224"/>
      <c r="W230" s="196">
        <f t="shared" si="20"/>
        <v>-561798.22993612743</v>
      </c>
      <c r="X230" s="199">
        <f t="shared" si="21"/>
        <v>2.1726115298206348</v>
      </c>
      <c r="Y230" s="196">
        <f t="shared" si="22"/>
        <v>988845.54149859026</v>
      </c>
      <c r="Z230" s="196">
        <f t="shared" si="23"/>
        <v>427047.31156246283</v>
      </c>
      <c r="AA230" s="201">
        <f t="shared" si="24"/>
        <v>1502876.5858392583</v>
      </c>
      <c r="AB230" s="200">
        <f t="shared" si="25"/>
        <v>1.5028765858392583</v>
      </c>
      <c r="AC230" s="217">
        <f t="shared" si="26"/>
        <v>941078.35590313084</v>
      </c>
      <c r="AD230" s="199">
        <f t="shared" si="27"/>
        <v>0.94107835590313083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29"/>
        <v>717475.21287128632</v>
      </c>
      <c r="Q231" s="196">
        <f t="shared" si="140"/>
        <v>293584.83513338759</v>
      </c>
      <c r="R231" s="196">
        <f t="shared" si="141"/>
        <v>518181.23542016983</v>
      </c>
      <c r="S231" s="196">
        <f t="shared" si="32"/>
        <v>-565805.72256086126</v>
      </c>
      <c r="T231" s="196">
        <f t="shared" si="33"/>
        <v>0</v>
      </c>
      <c r="U231" s="214">
        <f t="shared" si="19"/>
        <v>0.85313213635994523</v>
      </c>
      <c r="V231" s="224"/>
      <c r="W231" s="196">
        <f t="shared" si="20"/>
        <v>-565805.72256086126</v>
      </c>
      <c r="X231" s="199">
        <f t="shared" si="21"/>
        <v>2.1838882128989812</v>
      </c>
      <c r="Y231" s="196">
        <f t="shared" si="22"/>
        <v>999686.63501326344</v>
      </c>
      <c r="Z231" s="196">
        <f t="shared" si="23"/>
        <v>433880.91245240218</v>
      </c>
      <c r="AA231" s="201">
        <f t="shared" si="24"/>
        <v>1529241.2834248438</v>
      </c>
      <c r="AB231" s="200">
        <f t="shared" si="25"/>
        <v>1.5292412834248439</v>
      </c>
      <c r="AC231" s="217">
        <f t="shared" si="26"/>
        <v>963435.56086398254</v>
      </c>
      <c r="AD231" s="199">
        <f t="shared" si="27"/>
        <v>0.96343556086398252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29"/>
        <v>746386.15841584071</v>
      </c>
      <c r="Q232" s="196">
        <f t="shared" si="140"/>
        <v>316784.38936782267</v>
      </c>
      <c r="R232" s="196">
        <f t="shared" si="141"/>
        <v>519260.77966062858</v>
      </c>
      <c r="S232" s="196">
        <f t="shared" si="32"/>
        <v>-569829.91307153145</v>
      </c>
      <c r="T232" s="196">
        <f t="shared" si="33"/>
        <v>0</v>
      </c>
      <c r="U232" s="214">
        <f t="shared" si="19"/>
        <v>0.87204728143254351</v>
      </c>
      <c r="V232" s="224"/>
      <c r="W232" s="196">
        <f t="shared" si="20"/>
        <v>-569829.91307153145</v>
      </c>
      <c r="X232" s="199">
        <f t="shared" si="21"/>
        <v>2.2210959955652436</v>
      </c>
      <c r="Y232" s="196">
        <f t="shared" si="22"/>
        <v>1020960.6593652919</v>
      </c>
      <c r="Z232" s="196">
        <f t="shared" si="23"/>
        <v>451130.74629376049</v>
      </c>
      <c r="AA232" s="201">
        <f t="shared" si="24"/>
        <v>1582431.3274442921</v>
      </c>
      <c r="AB232" s="200">
        <f t="shared" si="25"/>
        <v>1.582431327444292</v>
      </c>
      <c r="AC232" s="232">
        <f t="shared" si="26"/>
        <v>1012601.4143727607</v>
      </c>
      <c r="AD232" s="199">
        <f t="shared" si="27"/>
        <v>1.0126014143727606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21" t="s">
        <v>322</v>
      </c>
      <c r="B233" s="222">
        <v>154.199997</v>
      </c>
      <c r="C233" s="223">
        <v>158.770004</v>
      </c>
      <c r="D233" s="223">
        <v>152.05999800000001</v>
      </c>
      <c r="E233" s="223">
        <v>155.759995</v>
      </c>
      <c r="F233" s="223">
        <v>149.14137299999999</v>
      </c>
      <c r="G233" s="223">
        <v>622383900</v>
      </c>
      <c r="H233" s="226" t="s">
        <v>322</v>
      </c>
      <c r="I233" s="223">
        <v>17.934999000000001</v>
      </c>
      <c r="J233" s="223">
        <v>19.072500000000002</v>
      </c>
      <c r="K233" s="223">
        <v>17.440000999999999</v>
      </c>
      <c r="L233" s="223">
        <v>18.3325</v>
      </c>
      <c r="M233" s="223">
        <v>18.167048000000001</v>
      </c>
      <c r="N233" s="223">
        <v>94058800</v>
      </c>
      <c r="O233" s="223"/>
      <c r="P233" s="196">
        <f t="shared" si="29"/>
        <v>752772.26732673182</v>
      </c>
      <c r="Q233" s="196">
        <f t="shared" si="140"/>
        <v>321111.30876833579</v>
      </c>
      <c r="R233" s="196">
        <f t="shared" si="141"/>
        <v>520342.57295158826</v>
      </c>
      <c r="S233" s="196">
        <f t="shared" si="32"/>
        <v>-573870.87104266277</v>
      </c>
      <c r="T233" s="196">
        <f t="shared" si="33"/>
        <v>0</v>
      </c>
      <c r="U233" s="214">
        <f t="shared" si="19"/>
        <v>0.87502948417801796</v>
      </c>
      <c r="V233" s="199">
        <f>(E233-B222)/B222</f>
        <v>0.30594448660881579</v>
      </c>
      <c r="W233" s="196">
        <f t="shared" si="20"/>
        <v>-573870.87104266277</v>
      </c>
      <c r="X233" s="199">
        <f t="shared" si="21"/>
        <v>2.2184691792514313</v>
      </c>
      <c r="Y233" s="196">
        <f t="shared" si="22"/>
        <v>1026469.4571622369</v>
      </c>
      <c r="Z233" s="196">
        <f t="shared" si="23"/>
        <v>452598.58611957415</v>
      </c>
      <c r="AA233" s="201">
        <f t="shared" si="24"/>
        <v>1594226.149046656</v>
      </c>
      <c r="AB233" s="200">
        <f t="shared" si="25"/>
        <v>1.594226149046656</v>
      </c>
      <c r="AC233" s="217">
        <f t="shared" si="26"/>
        <v>1020355.2780039932</v>
      </c>
      <c r="AD233" s="199">
        <f t="shared" si="27"/>
        <v>1.0203552780039933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29"/>
        <v>773118.80198019708</v>
      </c>
      <c r="Q234" s="196">
        <f>(Q222+(Q233-Q222)*(1-$Q$3))*K234/K233</f>
        <v>275143.42640805943</v>
      </c>
      <c r="R234" s="196">
        <f>R233*(1+($S$5/2/12))+(Q233-Q222)*($Q$3)</f>
        <v>582244.90504237683</v>
      </c>
      <c r="S234" s="196">
        <f t="shared" si="32"/>
        <v>-577928.66633867379</v>
      </c>
      <c r="T234" s="196">
        <f t="shared" si="33"/>
        <v>0</v>
      </c>
      <c r="U234" s="214">
        <f t="shared" si="19"/>
        <v>0.81165278437747945</v>
      </c>
      <c r="V234" s="224"/>
      <c r="W234" s="196">
        <f t="shared" si="20"/>
        <v>-577928.66633867379</v>
      </c>
      <c r="X234" s="199">
        <f t="shared" si="21"/>
        <v>2.3452093415077506</v>
      </c>
      <c r="Y234" s="196">
        <f t="shared" si="22"/>
        <v>1100138.2702268197</v>
      </c>
      <c r="Z234" s="196">
        <f t="shared" si="23"/>
        <v>522209.60388814588</v>
      </c>
      <c r="AA234" s="201">
        <f t="shared" si="24"/>
        <v>1630507.1334306332</v>
      </c>
      <c r="AB234" s="200">
        <f t="shared" si="25"/>
        <v>1.6305071334306331</v>
      </c>
      <c r="AC234" s="217">
        <f t="shared" si="26"/>
        <v>1052578.4670919594</v>
      </c>
      <c r="AD234" s="199">
        <f t="shared" si="27"/>
        <v>1.0525784670919593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29"/>
        <v>743217.84653465264</v>
      </c>
      <c r="Q235" s="196">
        <f t="shared" ref="Q235:Q245" si="142">Q234*K235/K234</f>
        <v>251785.74073409976</v>
      </c>
      <c r="R235" s="196">
        <f t="shared" ref="R235:R245" si="143">R234*(1+$S$5/2/12)</f>
        <v>583457.91526121518</v>
      </c>
      <c r="S235" s="196">
        <f t="shared" si="32"/>
        <v>-582003.36911508488</v>
      </c>
      <c r="T235" s="196">
        <f t="shared" si="33"/>
        <v>0</v>
      </c>
      <c r="U235" s="214">
        <f t="shared" si="19"/>
        <v>0.78987629790431424</v>
      </c>
      <c r="V235" s="224"/>
      <c r="W235" s="196">
        <f t="shared" si="20"/>
        <v>-582003.36911508488</v>
      </c>
      <c r="X235" s="199">
        <f t="shared" si="21"/>
        <v>2.2794984225143411</v>
      </c>
      <c r="Y235" s="196">
        <f t="shared" si="22"/>
        <v>1080372.0912250234</v>
      </c>
      <c r="Z235" s="196">
        <f t="shared" si="23"/>
        <v>498368.72210993851</v>
      </c>
      <c r="AA235" s="201">
        <f t="shared" si="24"/>
        <v>1578461.5025299676</v>
      </c>
      <c r="AB235" s="200">
        <f t="shared" si="25"/>
        <v>1.5784615025299675</v>
      </c>
      <c r="AC235" s="217">
        <f t="shared" si="26"/>
        <v>996458.1334148827</v>
      </c>
      <c r="AD235" s="199">
        <f t="shared" si="27"/>
        <v>0.99645813341488265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29"/>
        <v>772475.2128712862</v>
      </c>
      <c r="Q236" s="196">
        <f t="shared" si="142"/>
        <v>269994.29637733067</v>
      </c>
      <c r="R236" s="196">
        <f t="shared" si="143"/>
        <v>584673.4525846761</v>
      </c>
      <c r="S236" s="196">
        <f t="shared" si="32"/>
        <v>-586095.04981973104</v>
      </c>
      <c r="T236" s="196">
        <f t="shared" si="33"/>
        <v>0</v>
      </c>
      <c r="U236" s="214">
        <f t="shared" si="19"/>
        <v>0.80660632557277068</v>
      </c>
      <c r="V236" s="224"/>
      <c r="W236" s="196">
        <f t="shared" si="20"/>
        <v>-586095.04981973104</v>
      </c>
      <c r="X236" s="199">
        <f t="shared" si="21"/>
        <v>2.3155777648580878</v>
      </c>
      <c r="Y236" s="196">
        <f t="shared" si="22"/>
        <v>1102019.1634911895</v>
      </c>
      <c r="Z236" s="196">
        <f t="shared" si="23"/>
        <v>515924.11367145844</v>
      </c>
      <c r="AA236" s="201">
        <f t="shared" si="24"/>
        <v>1627142.9618332931</v>
      </c>
      <c r="AB236" s="200">
        <f t="shared" si="25"/>
        <v>1.6271429618332931</v>
      </c>
      <c r="AC236" s="217">
        <f t="shared" si="26"/>
        <v>1041047.912013562</v>
      </c>
      <c r="AD236" s="199">
        <f t="shared" si="27"/>
        <v>1.0410479120135621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29"/>
        <v>761782.20297029614</v>
      </c>
      <c r="Q237" s="196">
        <f t="shared" si="142"/>
        <v>262009.39043140077</v>
      </c>
      <c r="R237" s="196">
        <f t="shared" si="143"/>
        <v>585891.5222775609</v>
      </c>
      <c r="S237" s="196">
        <f t="shared" si="32"/>
        <v>-590203.77919397992</v>
      </c>
      <c r="T237" s="196">
        <f t="shared" si="33"/>
        <v>0</v>
      </c>
      <c r="U237" s="214">
        <f t="shared" si="19"/>
        <v>0.79879137161136982</v>
      </c>
      <c r="V237" s="224"/>
      <c r="W237" s="196">
        <f t="shared" si="20"/>
        <v>-590203.77919397992</v>
      </c>
      <c r="X237" s="199">
        <f t="shared" si="21"/>
        <v>2.283404093224084</v>
      </c>
      <c r="Y237" s="196">
        <f t="shared" si="22"/>
        <v>1095703.4034656656</v>
      </c>
      <c r="Z237" s="196">
        <f t="shared" si="23"/>
        <v>505499.62427168572</v>
      </c>
      <c r="AA237" s="201">
        <f t="shared" si="24"/>
        <v>1609683.1156792578</v>
      </c>
      <c r="AB237" s="200">
        <f t="shared" si="25"/>
        <v>1.6096831156792577</v>
      </c>
      <c r="AC237" s="217">
        <f t="shared" si="26"/>
        <v>1019479.3364852779</v>
      </c>
      <c r="AD237" s="199">
        <f t="shared" si="27"/>
        <v>1.0194793364852779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29"/>
        <v>788217.82673267229</v>
      </c>
      <c r="Q238" s="196">
        <f t="shared" si="142"/>
        <v>278874.69086877431</v>
      </c>
      <c r="R238" s="196">
        <f t="shared" si="143"/>
        <v>587112.12961563922</v>
      </c>
      <c r="S238" s="196">
        <f t="shared" si="32"/>
        <v>-594329.62827395473</v>
      </c>
      <c r="T238" s="196">
        <f t="shared" si="33"/>
        <v>0</v>
      </c>
      <c r="U238" s="214">
        <f t="shared" si="19"/>
        <v>0.81366426501979583</v>
      </c>
      <c r="V238" s="224"/>
      <c r="W238" s="196">
        <f t="shared" si="20"/>
        <v>-594329.62827395473</v>
      </c>
      <c r="X238" s="199">
        <f t="shared" si="21"/>
        <v>2.3140861416290637</v>
      </c>
      <c r="Y238" s="196">
        <f t="shared" si="22"/>
        <v>1115380.1231438841</v>
      </c>
      <c r="Z238" s="196">
        <f t="shared" si="23"/>
        <v>521050.49486992939</v>
      </c>
      <c r="AA238" s="201">
        <f t="shared" si="24"/>
        <v>1654204.6472170861</v>
      </c>
      <c r="AB238" s="200">
        <f t="shared" si="25"/>
        <v>1.6542046472170862</v>
      </c>
      <c r="AC238" s="217">
        <f t="shared" si="26"/>
        <v>1059875.0189431314</v>
      </c>
      <c r="AD238" s="199">
        <f t="shared" si="27"/>
        <v>1.0598750189431314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29"/>
        <v>837475.23762376129</v>
      </c>
      <c r="Q239" s="196">
        <f t="shared" si="142"/>
        <v>314023.23193882441</v>
      </c>
      <c r="R239" s="196">
        <f t="shared" si="143"/>
        <v>588335.27988567192</v>
      </c>
      <c r="S239" s="196">
        <f t="shared" si="32"/>
        <v>-598472.66839176288</v>
      </c>
      <c r="T239" s="196">
        <f t="shared" si="33"/>
        <v>0</v>
      </c>
      <c r="U239" s="214">
        <f t="shared" si="19"/>
        <v>0.84233433336154195</v>
      </c>
      <c r="V239" s="224"/>
      <c r="W239" s="196">
        <f t="shared" si="20"/>
        <v>-598472.66839176288</v>
      </c>
      <c r="X239" s="199">
        <f t="shared" si="21"/>
        <v>2.3824154264904398</v>
      </c>
      <c r="Y239" s="196">
        <f t="shared" si="22"/>
        <v>1151034.5350268779</v>
      </c>
      <c r="Z239" s="196">
        <f t="shared" si="23"/>
        <v>552561.866635115</v>
      </c>
      <c r="AA239" s="201">
        <f t="shared" si="24"/>
        <v>1739833.7494482575</v>
      </c>
      <c r="AB239" s="200">
        <f t="shared" si="25"/>
        <v>1.7398337494482574</v>
      </c>
      <c r="AC239" s="217">
        <f t="shared" si="26"/>
        <v>1141361.0810564947</v>
      </c>
      <c r="AD239" s="199">
        <f t="shared" si="27"/>
        <v>1.1413610810564947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29"/>
        <v>839950.48514851381</v>
      </c>
      <c r="Q240" s="196">
        <f t="shared" si="142"/>
        <v>315776.89638524479</v>
      </c>
      <c r="R240" s="196">
        <f t="shared" si="143"/>
        <v>589560.97838543379</v>
      </c>
      <c r="S240" s="196">
        <f t="shared" si="32"/>
        <v>-602632.97117672849</v>
      </c>
      <c r="T240" s="196">
        <f t="shared" si="33"/>
        <v>0</v>
      </c>
      <c r="U240" s="214">
        <f t="shared" si="19"/>
        <v>0.84312960065071108</v>
      </c>
      <c r="V240" s="224"/>
      <c r="W240" s="196">
        <f t="shared" si="20"/>
        <v>-602632.97117672849</v>
      </c>
      <c r="X240" s="199">
        <f t="shared" si="21"/>
        <v>2.3721096121618084</v>
      </c>
      <c r="Y240" s="196">
        <f t="shared" si="22"/>
        <v>1153943.878853976</v>
      </c>
      <c r="Z240" s="196">
        <f t="shared" si="23"/>
        <v>551310.90767724754</v>
      </c>
      <c r="AA240" s="201">
        <f t="shared" si="24"/>
        <v>1745288.3599191925</v>
      </c>
      <c r="AB240" s="200">
        <f t="shared" si="25"/>
        <v>1.7452883599191924</v>
      </c>
      <c r="AC240" s="217">
        <f t="shared" si="26"/>
        <v>1142655.3887424641</v>
      </c>
      <c r="AD240" s="199">
        <f t="shared" si="27"/>
        <v>1.1426553887424642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29"/>
        <v>870247.49009900901</v>
      </c>
      <c r="Q241" s="196">
        <f t="shared" si="142"/>
        <v>337306.30724862765</v>
      </c>
      <c r="R241" s="196">
        <f t="shared" si="143"/>
        <v>590789.23042373685</v>
      </c>
      <c r="S241" s="196">
        <f t="shared" si="32"/>
        <v>-606810.60855663149</v>
      </c>
      <c r="T241" s="196">
        <f t="shared" si="33"/>
        <v>0</v>
      </c>
      <c r="U241" s="214">
        <f t="shared" si="19"/>
        <v>0.85904640034707824</v>
      </c>
      <c r="V241" s="224"/>
      <c r="W241" s="196">
        <f t="shared" si="20"/>
        <v>-606810.60855663149</v>
      </c>
      <c r="X241" s="199">
        <f t="shared" si="21"/>
        <v>2.4077310118193043</v>
      </c>
      <c r="Y241" s="196">
        <f t="shared" si="22"/>
        <v>1176330.9042760935</v>
      </c>
      <c r="Z241" s="196">
        <f t="shared" si="23"/>
        <v>569520.29571946198</v>
      </c>
      <c r="AA241" s="201">
        <f t="shared" si="24"/>
        <v>1798343.0277713735</v>
      </c>
      <c r="AB241" s="200">
        <f t="shared" si="25"/>
        <v>1.7983430277713734</v>
      </c>
      <c r="AC241" s="217">
        <f t="shared" si="26"/>
        <v>1191532.419214742</v>
      </c>
      <c r="AD241" s="199">
        <f t="shared" si="27"/>
        <v>1.1915324192147421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29"/>
        <v>893267.33663366234</v>
      </c>
      <c r="Q242" s="196">
        <f t="shared" si="142"/>
        <v>353835.80880959466</v>
      </c>
      <c r="R242" s="196">
        <f t="shared" si="143"/>
        <v>592020.04132045305</v>
      </c>
      <c r="S242" s="196">
        <f t="shared" si="32"/>
        <v>-611005.65275895072</v>
      </c>
      <c r="T242" s="196">
        <f t="shared" si="33"/>
        <v>0</v>
      </c>
      <c r="U242" s="214">
        <f t="shared" si="19"/>
        <v>0.87049033244478358</v>
      </c>
      <c r="V242" s="224"/>
      <c r="W242" s="196">
        <f t="shared" si="20"/>
        <v>-611005.65275895072</v>
      </c>
      <c r="X242" s="199">
        <f t="shared" si="21"/>
        <v>2.4308897491331058</v>
      </c>
      <c r="Y242" s="196">
        <f t="shared" si="22"/>
        <v>1193626.3753111986</v>
      </c>
      <c r="Z242" s="196">
        <f t="shared" si="23"/>
        <v>582620.72255224793</v>
      </c>
      <c r="AA242" s="201">
        <f t="shared" si="24"/>
        <v>1839123.1867637099</v>
      </c>
      <c r="AB242" s="200">
        <f t="shared" si="25"/>
        <v>1.8391231867637099</v>
      </c>
      <c r="AC242" s="217">
        <f t="shared" si="26"/>
        <v>1228117.534004759</v>
      </c>
      <c r="AD242" s="199">
        <f t="shared" si="27"/>
        <v>1.228117534004759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29"/>
        <v>792524.73267326655</v>
      </c>
      <c r="Q243" s="196">
        <f t="shared" si="142"/>
        <v>275031.50339929579</v>
      </c>
      <c r="R243" s="196">
        <f t="shared" si="143"/>
        <v>593253.41640653741</v>
      </c>
      <c r="S243" s="196">
        <f t="shared" si="32"/>
        <v>-615218.17631211295</v>
      </c>
      <c r="T243" s="196">
        <f t="shared" si="33"/>
        <v>0</v>
      </c>
      <c r="U243" s="214">
        <f t="shared" si="19"/>
        <v>0.80839350702699131</v>
      </c>
      <c r="V243" s="224"/>
      <c r="W243" s="196">
        <f t="shared" si="20"/>
        <v>-615218.17631211295</v>
      </c>
      <c r="X243" s="199">
        <f t="shared" si="21"/>
        <v>2.2524987109236023</v>
      </c>
      <c r="Y243" s="196">
        <f t="shared" si="22"/>
        <v>1124290.5926215625</v>
      </c>
      <c r="Z243" s="196">
        <f t="shared" si="23"/>
        <v>509072.41630944959</v>
      </c>
      <c r="AA243" s="201">
        <f t="shared" si="24"/>
        <v>1660809.6524790998</v>
      </c>
      <c r="AB243" s="200">
        <f t="shared" si="25"/>
        <v>1.6608096524790998</v>
      </c>
      <c r="AC243" s="217">
        <f t="shared" si="26"/>
        <v>1045591.4761669869</v>
      </c>
      <c r="AD243" s="199">
        <f t="shared" si="27"/>
        <v>1.0455914761669869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29"/>
        <v>777871.31188118726</v>
      </c>
      <c r="Q244" s="196">
        <f t="shared" si="142"/>
        <v>263054.14448040095</v>
      </c>
      <c r="R244" s="196">
        <f t="shared" si="143"/>
        <v>594489.36102405109</v>
      </c>
      <c r="S244" s="196">
        <f t="shared" si="32"/>
        <v>-619448.25204674667</v>
      </c>
      <c r="T244" s="196">
        <f t="shared" si="33"/>
        <v>0</v>
      </c>
      <c r="U244" s="214">
        <f t="shared" si="19"/>
        <v>0.79733874670801896</v>
      </c>
      <c r="V244" s="224"/>
      <c r="W244" s="196">
        <f t="shared" si="20"/>
        <v>-619448.25204674667</v>
      </c>
      <c r="X244" s="199">
        <f t="shared" si="21"/>
        <v>2.2154565266279467</v>
      </c>
      <c r="Y244" s="196">
        <f t="shared" si="22"/>
        <v>1115219.7048999202</v>
      </c>
      <c r="Z244" s="196">
        <f t="shared" si="23"/>
        <v>495771.45285317348</v>
      </c>
      <c r="AA244" s="201">
        <f t="shared" si="24"/>
        <v>1635414.8173856393</v>
      </c>
      <c r="AB244" s="200">
        <f t="shared" si="25"/>
        <v>1.6354148173856393</v>
      </c>
      <c r="AC244" s="217">
        <f t="shared" si="26"/>
        <v>1015966.5653388926</v>
      </c>
      <c r="AD244" s="199">
        <f t="shared" si="27"/>
        <v>1.0159665653388927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21" t="s">
        <v>334</v>
      </c>
      <c r="B245" s="222">
        <v>173.11000100000001</v>
      </c>
      <c r="C245" s="223">
        <v>173.30999800000001</v>
      </c>
      <c r="D245" s="223">
        <v>143.46000699999999</v>
      </c>
      <c r="E245" s="223">
        <v>154.259995</v>
      </c>
      <c r="F245" s="223">
        <v>148.838852</v>
      </c>
      <c r="G245" s="223">
        <v>1395544900</v>
      </c>
      <c r="H245" s="226" t="s">
        <v>334</v>
      </c>
      <c r="I245" s="223">
        <v>21.34</v>
      </c>
      <c r="J245" s="223">
        <v>21.385000000000002</v>
      </c>
      <c r="K245" s="223">
        <v>14.61</v>
      </c>
      <c r="L245" s="223">
        <v>16.797501</v>
      </c>
      <c r="M245" s="223">
        <v>16.645899</v>
      </c>
      <c r="N245" s="223">
        <v>217454400</v>
      </c>
      <c r="O245" s="223"/>
      <c r="P245" s="196">
        <f t="shared" si="29"/>
        <v>710198.05445544457</v>
      </c>
      <c r="Q245" s="196">
        <f t="shared" si="142"/>
        <v>218055.09508417916</v>
      </c>
      <c r="R245" s="196">
        <f t="shared" si="143"/>
        <v>595727.88052618457</v>
      </c>
      <c r="S245" s="196">
        <f t="shared" si="32"/>
        <v>-623695.95309694135</v>
      </c>
      <c r="T245" s="196">
        <f t="shared" si="33"/>
        <v>0</v>
      </c>
      <c r="U245" s="214">
        <f t="shared" si="19"/>
        <v>0.75218012692343228</v>
      </c>
      <c r="V245" s="199">
        <f>(E245-B234)/B234</f>
        <v>-1.4690872696613113E-2</v>
      </c>
      <c r="W245" s="196">
        <f t="shared" si="20"/>
        <v>-623695.95309694135</v>
      </c>
      <c r="X245" s="199">
        <f t="shared" si="21"/>
        <v>2.0938502622906205</v>
      </c>
      <c r="Y245" s="196">
        <f t="shared" si="22"/>
        <v>1069037.4034239482</v>
      </c>
      <c r="Z245" s="196">
        <f t="shared" si="23"/>
        <v>445341.45032700687</v>
      </c>
      <c r="AA245" s="201">
        <f t="shared" si="24"/>
        <v>1523981.0300658084</v>
      </c>
      <c r="AB245" s="200">
        <f t="shared" si="25"/>
        <v>1.5239810300658085</v>
      </c>
      <c r="AC245" s="217">
        <f t="shared" si="26"/>
        <v>900285.0769688671</v>
      </c>
      <c r="AD245" s="199">
        <f t="shared" si="27"/>
        <v>0.90028507696886706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29"/>
        <v>740049.52970296936</v>
      </c>
      <c r="Q246" s="196">
        <f>(Q245+$S$3)*K246/K245</f>
        <v>256508.03109943125</v>
      </c>
      <c r="R246" s="196">
        <f>R245*(1+($S$5)/2/12)-$S$3</f>
        <v>576968.98027728091</v>
      </c>
      <c r="S246" s="196">
        <f t="shared" si="32"/>
        <v>-627961.35290151194</v>
      </c>
      <c r="T246" s="196">
        <f t="shared" si="33"/>
        <v>0</v>
      </c>
      <c r="U246" s="214">
        <f t="shared" si="19"/>
        <v>0.79634220280900758</v>
      </c>
      <c r="V246" s="224"/>
      <c r="W246" s="196">
        <f t="shared" si="20"/>
        <v>-627961.35290151194</v>
      </c>
      <c r="X246" s="199">
        <f t="shared" si="21"/>
        <v>2.0972922997489123</v>
      </c>
      <c r="Y246" s="196">
        <f t="shared" si="22"/>
        <v>1071924.8918582683</v>
      </c>
      <c r="Z246" s="196">
        <f t="shared" si="23"/>
        <v>443963.53895675635</v>
      </c>
      <c r="AA246" s="201">
        <f t="shared" si="24"/>
        <v>1573526.5410796814</v>
      </c>
      <c r="AB246" s="200">
        <f t="shared" si="25"/>
        <v>1.5735265410796813</v>
      </c>
      <c r="AC246" s="217">
        <f t="shared" si="26"/>
        <v>945565.18817816942</v>
      </c>
      <c r="AD246" s="199">
        <f t="shared" si="27"/>
        <v>0.94556518817816948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29"/>
        <v>824603.99504950386</v>
      </c>
      <c r="Q247" s="196">
        <f t="shared" ref="Q247:Q257" si="144">Q246*K247/K246</f>
        <v>315818.13008002075</v>
      </c>
      <c r="R247" s="196">
        <f t="shared" ref="R247:R257" si="145">R246*(1+$S$5/2/12)</f>
        <v>578170.99898619193</v>
      </c>
      <c r="S247" s="196">
        <f t="shared" si="32"/>
        <v>-632244.52520526818</v>
      </c>
      <c r="T247" s="196">
        <f t="shared" si="33"/>
        <v>0</v>
      </c>
      <c r="U247" s="214">
        <f t="shared" si="19"/>
        <v>0.84734439744650902</v>
      </c>
      <c r="V247" s="224"/>
      <c r="W247" s="196">
        <f t="shared" si="20"/>
        <v>-632244.52520526818</v>
      </c>
      <c r="X247" s="199">
        <f t="shared" si="21"/>
        <v>2.2187222476624258</v>
      </c>
      <c r="Y247" s="196">
        <f t="shared" si="22"/>
        <v>1132266.9555613969</v>
      </c>
      <c r="Z247" s="196">
        <f t="shared" si="23"/>
        <v>500022.43035612872</v>
      </c>
      <c r="AA247" s="201">
        <f t="shared" si="24"/>
        <v>1718593.1241157167</v>
      </c>
      <c r="AB247" s="200">
        <f t="shared" si="25"/>
        <v>1.7185931241157166</v>
      </c>
      <c r="AC247" s="217">
        <f t="shared" si="26"/>
        <v>1086348.5989104486</v>
      </c>
      <c r="AD247" s="199">
        <f t="shared" si="27"/>
        <v>1.0863485989104487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29"/>
        <v>838316.81188118714</v>
      </c>
      <c r="Q248" s="196">
        <f t="shared" si="144"/>
        <v>325268.64035714761</v>
      </c>
      <c r="R248" s="196">
        <f t="shared" si="145"/>
        <v>579375.52190074651</v>
      </c>
      <c r="S248" s="196">
        <f t="shared" si="32"/>
        <v>-636545.54406029009</v>
      </c>
      <c r="T248" s="196">
        <f t="shared" si="33"/>
        <v>0</v>
      </c>
      <c r="U248" s="214">
        <f t="shared" si="19"/>
        <v>0.85420965511341251</v>
      </c>
      <c r="V248" s="224"/>
      <c r="W248" s="196">
        <f t="shared" si="20"/>
        <v>-636545.54406029009</v>
      </c>
      <c r="X248" s="199">
        <f t="shared" si="21"/>
        <v>2.2271655924869025</v>
      </c>
      <c r="Y248" s="196">
        <f t="shared" si="22"/>
        <v>1143022.2693415475</v>
      </c>
      <c r="Z248" s="196">
        <f t="shared" si="23"/>
        <v>506476.72528125742</v>
      </c>
      <c r="AA248" s="201">
        <f t="shared" si="24"/>
        <v>1742960.9741390813</v>
      </c>
      <c r="AB248" s="200">
        <f t="shared" si="25"/>
        <v>1.7429609741390812</v>
      </c>
      <c r="AC248" s="217">
        <f t="shared" si="26"/>
        <v>1106415.4300787912</v>
      </c>
      <c r="AD248" s="199">
        <f t="shared" si="27"/>
        <v>1.1064154300787912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29"/>
        <v>894901.00990098901</v>
      </c>
      <c r="Q249" s="196">
        <f t="shared" si="144"/>
        <v>370525.17879631993</v>
      </c>
      <c r="R249" s="196">
        <f t="shared" si="145"/>
        <v>580582.55423803977</v>
      </c>
      <c r="S249" s="196">
        <f t="shared" si="32"/>
        <v>-640864.48382720794</v>
      </c>
      <c r="T249" s="196">
        <f t="shared" si="33"/>
        <v>0</v>
      </c>
      <c r="U249" s="214">
        <f t="shared" si="19"/>
        <v>0.88620997801575607</v>
      </c>
      <c r="V249" s="224"/>
      <c r="W249" s="196">
        <f t="shared" si="20"/>
        <v>-640864.48382720794</v>
      </c>
      <c r="X249" s="199">
        <f t="shared" si="21"/>
        <v>2.3023331786581789</v>
      </c>
      <c r="Y249" s="196">
        <f t="shared" si="22"/>
        <v>1183789.9589992105</v>
      </c>
      <c r="Z249" s="196">
        <f t="shared" si="23"/>
        <v>542925.47517200257</v>
      </c>
      <c r="AA249" s="201">
        <f t="shared" si="24"/>
        <v>1846008.7429353488</v>
      </c>
      <c r="AB249" s="200">
        <f t="shared" si="25"/>
        <v>1.8460087429353487</v>
      </c>
      <c r="AC249" s="217">
        <f t="shared" si="26"/>
        <v>1205144.2591081408</v>
      </c>
      <c r="AD249" s="199">
        <f t="shared" si="27"/>
        <v>1.2051442591081409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29"/>
        <v>860742.54950494936</v>
      </c>
      <c r="Q250" s="196">
        <f t="shared" si="144"/>
        <v>339159.27736018371</v>
      </c>
      <c r="R250" s="196">
        <f t="shared" si="145"/>
        <v>581792.10122603574</v>
      </c>
      <c r="S250" s="196">
        <f t="shared" si="32"/>
        <v>-645201.41917648795</v>
      </c>
      <c r="T250" s="196">
        <f t="shared" si="33"/>
        <v>0</v>
      </c>
      <c r="U250" s="214">
        <f t="shared" si="19"/>
        <v>0.86381902074179562</v>
      </c>
      <c r="V250" s="224"/>
      <c r="W250" s="196">
        <f t="shared" si="20"/>
        <v>-645201.41917648795</v>
      </c>
      <c r="X250" s="199">
        <f t="shared" si="21"/>
        <v>2.2357896431352939</v>
      </c>
      <c r="Y250" s="196">
        <f t="shared" si="22"/>
        <v>1161040.2018304588</v>
      </c>
      <c r="Z250" s="196">
        <f t="shared" si="23"/>
        <v>515838.78265397088</v>
      </c>
      <c r="AA250" s="201">
        <f t="shared" si="24"/>
        <v>1781693.9280911689</v>
      </c>
      <c r="AB250" s="200">
        <f t="shared" si="25"/>
        <v>1.7816939280911688</v>
      </c>
      <c r="AC250" s="217">
        <f t="shared" si="26"/>
        <v>1136492.5089146809</v>
      </c>
      <c r="AD250" s="199">
        <f t="shared" si="27"/>
        <v>1.1364925089146809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29"/>
        <v>837970.31683168223</v>
      </c>
      <c r="Q251" s="196">
        <f t="shared" si="144"/>
        <v>321154.3932959669</v>
      </c>
      <c r="R251" s="196">
        <f t="shared" si="145"/>
        <v>583004.16810359003</v>
      </c>
      <c r="S251" s="196">
        <f t="shared" si="32"/>
        <v>-649556.42508972331</v>
      </c>
      <c r="T251" s="196">
        <f t="shared" si="33"/>
        <v>0</v>
      </c>
      <c r="U251" s="214">
        <f t="shared" si="19"/>
        <v>0.84969552018822181</v>
      </c>
      <c r="V251" s="224"/>
      <c r="W251" s="196">
        <f t="shared" si="20"/>
        <v>-649556.42508972331</v>
      </c>
      <c r="X251" s="199">
        <f t="shared" si="21"/>
        <v>2.1876074657240023</v>
      </c>
      <c r="Y251" s="196">
        <f t="shared" si="22"/>
        <v>1146263.2231616238</v>
      </c>
      <c r="Z251" s="196">
        <f t="shared" si="23"/>
        <v>496706.7980719005</v>
      </c>
      <c r="AA251" s="201">
        <f t="shared" si="24"/>
        <v>1742128.878231239</v>
      </c>
      <c r="AB251" s="200">
        <f t="shared" si="25"/>
        <v>1.742128878231239</v>
      </c>
      <c r="AC251" s="217">
        <f t="shared" si="26"/>
        <v>1092572.4531415156</v>
      </c>
      <c r="AD251" s="199">
        <f t="shared" si="27"/>
        <v>1.0925724531415155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29"/>
        <v>932574.28217821685</v>
      </c>
      <c r="Q252" s="196">
        <f t="shared" si="144"/>
        <v>397613.92592687765</v>
      </c>
      <c r="R252" s="196">
        <f t="shared" si="145"/>
        <v>584218.76012047252</v>
      </c>
      <c r="S252" s="196">
        <f t="shared" si="32"/>
        <v>-653929.57686093042</v>
      </c>
      <c r="T252" s="196">
        <f t="shared" si="33"/>
        <v>0</v>
      </c>
      <c r="U252" s="214">
        <f t="shared" si="19"/>
        <v>0.90252603689248168</v>
      </c>
      <c r="V252" s="224"/>
      <c r="W252" s="196">
        <f t="shared" si="20"/>
        <v>-653929.57686093042</v>
      </c>
      <c r="X252" s="199">
        <f t="shared" si="21"/>
        <v>2.3195051821631583</v>
      </c>
      <c r="Y252" s="196">
        <f t="shared" si="22"/>
        <v>1213652.0072404053</v>
      </c>
      <c r="Z252" s="196">
        <f t="shared" si="23"/>
        <v>559722.43037947488</v>
      </c>
      <c r="AA252" s="201">
        <f t="shared" si="24"/>
        <v>1914406.9682255671</v>
      </c>
      <c r="AB252" s="200">
        <f t="shared" si="25"/>
        <v>1.9144069682255671</v>
      </c>
      <c r="AC252" s="217">
        <f t="shared" si="26"/>
        <v>1260477.3913646368</v>
      </c>
      <c r="AD252" s="199">
        <f t="shared" si="27"/>
        <v>1.2604773913646368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29"/>
        <v>887128.69801980106</v>
      </c>
      <c r="Q253" s="196">
        <f t="shared" si="144"/>
        <v>357286.31741672405</v>
      </c>
      <c r="R253" s="196">
        <f t="shared" si="145"/>
        <v>585435.88253739022</v>
      </c>
      <c r="S253" s="196">
        <f t="shared" si="32"/>
        <v>-658320.95009785087</v>
      </c>
      <c r="T253" s="196">
        <f t="shared" si="33"/>
        <v>0</v>
      </c>
      <c r="U253" s="214">
        <f t="shared" si="19"/>
        <v>0.87531794783209815</v>
      </c>
      <c r="V253" s="224"/>
      <c r="W253" s="196">
        <f t="shared" si="20"/>
        <v>-658320.95009785087</v>
      </c>
      <c r="X253" s="199">
        <f t="shared" si="21"/>
        <v>2.2368490328893738</v>
      </c>
      <c r="Y253" s="196">
        <f t="shared" si="22"/>
        <v>1183008.5358497552</v>
      </c>
      <c r="Z253" s="196">
        <f t="shared" si="23"/>
        <v>524687.58575190429</v>
      </c>
      <c r="AA253" s="201">
        <f t="shared" si="24"/>
        <v>1829850.8979739151</v>
      </c>
      <c r="AB253" s="200">
        <f t="shared" si="25"/>
        <v>1.8298508979739152</v>
      </c>
      <c r="AC253" s="217">
        <f t="shared" si="26"/>
        <v>1171529.9478760641</v>
      </c>
      <c r="AD253" s="199">
        <f t="shared" si="27"/>
        <v>1.1715299478760641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29"/>
        <v>915990.09405940503</v>
      </c>
      <c r="Q254" s="196">
        <f t="shared" si="144"/>
        <v>378427.7606659864</v>
      </c>
      <c r="R254" s="196">
        <f t="shared" si="145"/>
        <v>586655.54062600981</v>
      </c>
      <c r="S254" s="196">
        <f t="shared" si="32"/>
        <v>-662730.62072325859</v>
      </c>
      <c r="T254" s="196">
        <f t="shared" si="33"/>
        <v>0</v>
      </c>
      <c r="U254" s="214">
        <f t="shared" si="19"/>
        <v>0.88930374515178101</v>
      </c>
      <c r="V254" s="224"/>
      <c r="W254" s="196">
        <f t="shared" si="20"/>
        <v>-662730.62072325859</v>
      </c>
      <c r="X254" s="199">
        <f t="shared" si="21"/>
        <v>2.2673550726319704</v>
      </c>
      <c r="Y254" s="196">
        <f t="shared" si="22"/>
        <v>1204382.3848425529</v>
      </c>
      <c r="Z254" s="196">
        <f t="shared" si="23"/>
        <v>541651.76411929436</v>
      </c>
      <c r="AA254" s="201">
        <f t="shared" si="24"/>
        <v>1881073.3953514011</v>
      </c>
      <c r="AB254" s="200">
        <f t="shared" si="25"/>
        <v>1.8810733953514012</v>
      </c>
      <c r="AC254" s="217">
        <f t="shared" si="26"/>
        <v>1218342.7746281424</v>
      </c>
      <c r="AD254" s="199">
        <f t="shared" si="27"/>
        <v>1.2183427746281423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29"/>
        <v>900099.04455445462</v>
      </c>
      <c r="Q255" s="196">
        <f t="shared" si="144"/>
        <v>365188.89928639052</v>
      </c>
      <c r="R255" s="196">
        <f t="shared" si="145"/>
        <v>587877.73966898071</v>
      </c>
      <c r="S255" s="196">
        <f t="shared" si="32"/>
        <v>-667158.66497627215</v>
      </c>
      <c r="T255" s="196">
        <f t="shared" si="33"/>
        <v>0</v>
      </c>
      <c r="U255" s="214">
        <f t="shared" si="19"/>
        <v>0.87983328076698153</v>
      </c>
      <c r="V255" s="224"/>
      <c r="W255" s="196">
        <f t="shared" si="20"/>
        <v>-667158.66497627215</v>
      </c>
      <c r="X255" s="199">
        <f t="shared" si="21"/>
        <v>2.2303192064159973</v>
      </c>
      <c r="Y255" s="196">
        <f t="shared" si="22"/>
        <v>1194431.9612703398</v>
      </c>
      <c r="Z255" s="196">
        <f t="shared" si="23"/>
        <v>527273.29629406764</v>
      </c>
      <c r="AA255" s="201">
        <f t="shared" si="24"/>
        <v>1853165.6835098257</v>
      </c>
      <c r="AB255" s="200">
        <f t="shared" si="25"/>
        <v>1.8531656835098258</v>
      </c>
      <c r="AC255" s="217">
        <f t="shared" si="26"/>
        <v>1186007.0185335535</v>
      </c>
      <c r="AD255" s="199">
        <f t="shared" si="27"/>
        <v>1.1860070185335534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29"/>
        <v>978366.36138613778</v>
      </c>
      <c r="Q256" s="196">
        <f t="shared" si="144"/>
        <v>429794.55911280151</v>
      </c>
      <c r="R256" s="196">
        <f t="shared" si="145"/>
        <v>589102.48495995777</v>
      </c>
      <c r="S256" s="196">
        <f t="shared" si="32"/>
        <v>-671605.15941367322</v>
      </c>
      <c r="T256" s="196">
        <f t="shared" si="33"/>
        <v>0</v>
      </c>
      <c r="U256" s="214">
        <f t="shared" si="19"/>
        <v>0.92023689744089965</v>
      </c>
      <c r="V256" s="224"/>
      <c r="W256" s="196">
        <f t="shared" si="20"/>
        <v>-671605.15941367322</v>
      </c>
      <c r="X256" s="199">
        <f t="shared" si="21"/>
        <v>2.3339142416870833</v>
      </c>
      <c r="Y256" s="196">
        <f t="shared" si="22"/>
        <v>1250394.838531856</v>
      </c>
      <c r="Z256" s="196">
        <f t="shared" si="23"/>
        <v>578789.67911818274</v>
      </c>
      <c r="AA256" s="201">
        <f t="shared" si="24"/>
        <v>1997263.4054588969</v>
      </c>
      <c r="AB256" s="200">
        <f t="shared" si="25"/>
        <v>1.9972634054588969</v>
      </c>
      <c r="AC256" s="217">
        <f t="shared" si="26"/>
        <v>1325658.2460452237</v>
      </c>
      <c r="AD256" s="199">
        <f t="shared" si="27"/>
        <v>1.3256582460452238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21" t="s">
        <v>346</v>
      </c>
      <c r="B257" s="222">
        <v>205.11000100000001</v>
      </c>
      <c r="C257" s="223">
        <v>214.55999800000001</v>
      </c>
      <c r="D257" s="223">
        <v>199.229996</v>
      </c>
      <c r="E257" s="223">
        <v>212.61000100000001</v>
      </c>
      <c r="F257" s="223">
        <v>206.97178600000001</v>
      </c>
      <c r="G257" s="223">
        <v>429951100</v>
      </c>
      <c r="H257" s="226" t="s">
        <v>346</v>
      </c>
      <c r="I257" s="223">
        <v>28.337499999999999</v>
      </c>
      <c r="J257" s="223">
        <v>31.047501</v>
      </c>
      <c r="K257" s="223">
        <v>26.717500999999999</v>
      </c>
      <c r="L257" s="223">
        <v>30.4725</v>
      </c>
      <c r="M257" s="223">
        <v>30.252146</v>
      </c>
      <c r="N257" s="223">
        <v>74275600</v>
      </c>
      <c r="O257" s="223"/>
      <c r="P257" s="196">
        <f t="shared" si="29"/>
        <v>986287.1089108903</v>
      </c>
      <c r="Q257" s="196">
        <f t="shared" si="144"/>
        <v>435334.51341318624</v>
      </c>
      <c r="R257" s="196">
        <f t="shared" si="145"/>
        <v>590329.78180362436</v>
      </c>
      <c r="S257" s="196">
        <f t="shared" si="32"/>
        <v>-676070.18091123016</v>
      </c>
      <c r="T257" s="196">
        <f t="shared" si="33"/>
        <v>0</v>
      </c>
      <c r="U257" s="214">
        <f t="shared" si="19"/>
        <v>0.92296271765190196</v>
      </c>
      <c r="V257" s="199">
        <f>(E257-B246)/B246</f>
        <v>0.4081064571128401</v>
      </c>
      <c r="W257" s="196">
        <f t="shared" si="20"/>
        <v>-676070.18091123016</v>
      </c>
      <c r="X257" s="199">
        <f t="shared" si="21"/>
        <v>2.3320314003340559</v>
      </c>
      <c r="Y257" s="196">
        <f t="shared" si="22"/>
        <v>1257117.5667691026</v>
      </c>
      <c r="Z257" s="196">
        <f t="shared" si="23"/>
        <v>581047.38585787243</v>
      </c>
      <c r="AA257" s="201">
        <f t="shared" si="24"/>
        <v>2011951.4041277007</v>
      </c>
      <c r="AB257" s="200">
        <f t="shared" si="25"/>
        <v>2.0119514041277009</v>
      </c>
      <c r="AC257" s="217">
        <f t="shared" si="26"/>
        <v>1335881.2232164706</v>
      </c>
      <c r="AD257" s="199">
        <f t="shared" si="27"/>
        <v>1.3358812232164705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29"/>
        <v>1050693.0940594051</v>
      </c>
      <c r="Q258" s="196">
        <f>(Q246+(Q257-Q246)*(1-$Q$3))*K258/K257</f>
        <v>392790.72534050868</v>
      </c>
      <c r="R258" s="196">
        <f>R257*(1+($S$5/2/12))+(Q257-Q246)*($Q$3)</f>
        <v>680972.87667259283</v>
      </c>
      <c r="S258" s="196">
        <f t="shared" si="32"/>
        <v>-680553.80666502693</v>
      </c>
      <c r="T258" s="196">
        <f t="shared" si="33"/>
        <v>0</v>
      </c>
      <c r="U258" s="214">
        <f t="shared" si="19"/>
        <v>0.86435018804344288</v>
      </c>
      <c r="V258" s="224"/>
      <c r="W258" s="196">
        <f t="shared" si="20"/>
        <v>-680553.80666502693</v>
      </c>
      <c r="X258" s="199">
        <f t="shared" si="21"/>
        <v>2.5444953121602847</v>
      </c>
      <c r="Y258" s="196">
        <f t="shared" si="22"/>
        <v>1389219.1274472727</v>
      </c>
      <c r="Z258" s="196">
        <f t="shared" si="23"/>
        <v>708665.32078224572</v>
      </c>
      <c r="AA258" s="201">
        <f t="shared" si="24"/>
        <v>2124456.6960725067</v>
      </c>
      <c r="AB258" s="200">
        <f t="shared" si="25"/>
        <v>2.1244566960725066</v>
      </c>
      <c r="AC258" s="217">
        <f t="shared" si="26"/>
        <v>1443902.8894074797</v>
      </c>
      <c r="AD258" s="199">
        <f t="shared" si="27"/>
        <v>1.4439028894074797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29"/>
        <v>981039.59405940515</v>
      </c>
      <c r="Q259" s="196">
        <f t="shared" ref="Q259:Q269" si="146">Q258*K259/K258</f>
        <v>337764.41853549308</v>
      </c>
      <c r="R259" s="196">
        <f t="shared" ref="R259:R269" si="147">R258*(1+$S$5/2/12)</f>
        <v>682391.57016566081</v>
      </c>
      <c r="S259" s="196">
        <f t="shared" si="32"/>
        <v>-685056.1141927978</v>
      </c>
      <c r="T259" s="196">
        <f t="shared" si="33"/>
        <v>0</v>
      </c>
      <c r="U259" s="214">
        <f t="shared" si="19"/>
        <v>0.82778937021499421</v>
      </c>
      <c r="V259" s="224"/>
      <c r="W259" s="196">
        <f t="shared" si="20"/>
        <v>-685056.1141927978</v>
      </c>
      <c r="X259" s="199">
        <f t="shared" si="21"/>
        <v>2.4281677511704109</v>
      </c>
      <c r="Y259" s="196">
        <f t="shared" si="22"/>
        <v>1341823.623200618</v>
      </c>
      <c r="Z259" s="196">
        <f t="shared" si="23"/>
        <v>656767.50900782016</v>
      </c>
      <c r="AA259" s="201">
        <f t="shared" si="24"/>
        <v>2001195.5827605589</v>
      </c>
      <c r="AB259" s="200">
        <f t="shared" si="25"/>
        <v>2.001195582760559</v>
      </c>
      <c r="AC259" s="217">
        <f t="shared" si="26"/>
        <v>1316139.4685677611</v>
      </c>
      <c r="AD259" s="199">
        <f t="shared" si="27"/>
        <v>1.3161394685677612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29"/>
        <v>816485.1138613855</v>
      </c>
      <c r="Q260" s="196">
        <f t="shared" si="146"/>
        <v>220202.33246736554</v>
      </c>
      <c r="R260" s="196">
        <f t="shared" si="147"/>
        <v>683813.21927017265</v>
      </c>
      <c r="S260" s="196">
        <f t="shared" si="32"/>
        <v>-689577.18133526773</v>
      </c>
      <c r="T260" s="196">
        <f t="shared" si="33"/>
        <v>0</v>
      </c>
      <c r="U260" s="214">
        <f t="shared" si="19"/>
        <v>0.73053722322076553</v>
      </c>
      <c r="V260" s="224"/>
      <c r="W260" s="196">
        <f t="shared" si="20"/>
        <v>-689577.18133526773</v>
      </c>
      <c r="X260" s="199">
        <f t="shared" si="21"/>
        <v>2.1756786241482713</v>
      </c>
      <c r="Y260" s="196">
        <f t="shared" si="22"/>
        <v>1228000.2702023354</v>
      </c>
      <c r="Z260" s="196">
        <f t="shared" si="23"/>
        <v>538423.08886706771</v>
      </c>
      <c r="AA260" s="201">
        <f t="shared" si="24"/>
        <v>1720500.6655989238</v>
      </c>
      <c r="AB260" s="200">
        <f t="shared" si="25"/>
        <v>1.7205006655989239</v>
      </c>
      <c r="AC260" s="217">
        <f t="shared" si="26"/>
        <v>1030923.4842636561</v>
      </c>
      <c r="AD260" s="199">
        <f t="shared" si="27"/>
        <v>1.0309234842636561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29"/>
        <v>895346.53960395965</v>
      </c>
      <c r="Q261" s="196">
        <f t="shared" si="146"/>
        <v>261374.95732382432</v>
      </c>
      <c r="R261" s="196">
        <f t="shared" si="147"/>
        <v>685237.83014365227</v>
      </c>
      <c r="S261" s="196">
        <f t="shared" si="32"/>
        <v>-694117.08625749801</v>
      </c>
      <c r="T261" s="196">
        <f t="shared" si="33"/>
        <v>0</v>
      </c>
      <c r="U261" s="214">
        <f t="shared" si="19"/>
        <v>0.7698847816071297</v>
      </c>
      <c r="V261" s="224"/>
      <c r="W261" s="196">
        <f t="shared" si="20"/>
        <v>-694117.08625749801</v>
      </c>
      <c r="X261" s="199">
        <f t="shared" si="21"/>
        <v>2.277114914818938</v>
      </c>
      <c r="Y261" s="196">
        <f t="shared" si="22"/>
        <v>1284570.8946606778</v>
      </c>
      <c r="Z261" s="196">
        <f t="shared" si="23"/>
        <v>590453.80840317975</v>
      </c>
      <c r="AA261" s="201">
        <f t="shared" si="24"/>
        <v>1841959.3270714362</v>
      </c>
      <c r="AB261" s="200">
        <f t="shared" si="25"/>
        <v>1.8419593270714363</v>
      </c>
      <c r="AC261" s="217">
        <f t="shared" si="26"/>
        <v>1147842.2408139382</v>
      </c>
      <c r="AD261" s="199">
        <f t="shared" si="27"/>
        <v>1.1478422408139382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29"/>
        <v>1045148.4900990089</v>
      </c>
      <c r="Q262" s="196">
        <f t="shared" si="146"/>
        <v>350744.15325832326</v>
      </c>
      <c r="R262" s="196">
        <f t="shared" si="147"/>
        <v>686665.40895645157</v>
      </c>
      <c r="S262" s="196">
        <f t="shared" si="32"/>
        <v>-698675.90745023754</v>
      </c>
      <c r="T262" s="196">
        <f t="shared" si="33"/>
        <v>0</v>
      </c>
      <c r="U262" s="214">
        <f t="shared" si="19"/>
        <v>0.83869777107778121</v>
      </c>
      <c r="V262" s="224"/>
      <c r="W262" s="196">
        <f t="shared" si="20"/>
        <v>-698675.90745023754</v>
      </c>
      <c r="X262" s="199">
        <f t="shared" si="21"/>
        <v>2.4787084835593922</v>
      </c>
      <c r="Y262" s="196">
        <f t="shared" si="22"/>
        <v>1390802.7356674997</v>
      </c>
      <c r="Z262" s="196">
        <f t="shared" si="23"/>
        <v>692126.82821726217</v>
      </c>
      <c r="AA262" s="201">
        <f t="shared" si="24"/>
        <v>2082558.0523137837</v>
      </c>
      <c r="AB262" s="200">
        <f t="shared" si="25"/>
        <v>2.0825580523137837</v>
      </c>
      <c r="AC262" s="217">
        <f t="shared" si="26"/>
        <v>1383882.1448635461</v>
      </c>
      <c r="AD262" s="199">
        <f t="shared" si="27"/>
        <v>1.3838821448635461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29"/>
        <v>1145891.0940594049</v>
      </c>
      <c r="Q263" s="196">
        <f t="shared" si="146"/>
        <v>418297.02401805558</v>
      </c>
      <c r="R263" s="196">
        <f t="shared" si="147"/>
        <v>688095.96189177758</v>
      </c>
      <c r="S263" s="196">
        <f t="shared" si="32"/>
        <v>-703253.72373128019</v>
      </c>
      <c r="T263" s="196">
        <f t="shared" si="33"/>
        <v>0</v>
      </c>
      <c r="U263" s="214">
        <f t="shared" si="19"/>
        <v>0.88021096438358393</v>
      </c>
      <c r="V263" s="224"/>
      <c r="W263" s="196">
        <f t="shared" si="20"/>
        <v>-703253.72373128019</v>
      </c>
      <c r="X263" s="199">
        <f t="shared" si="21"/>
        <v>2.6078597155810668</v>
      </c>
      <c r="Y263" s="196">
        <f t="shared" si="22"/>
        <v>1462695.8892576899</v>
      </c>
      <c r="Z263" s="196">
        <f t="shared" si="23"/>
        <v>759442.16552640975</v>
      </c>
      <c r="AA263" s="201">
        <f t="shared" si="24"/>
        <v>2252284.079969238</v>
      </c>
      <c r="AB263" s="200">
        <f t="shared" si="25"/>
        <v>2.2522840799692379</v>
      </c>
      <c r="AC263" s="217">
        <f t="shared" si="26"/>
        <v>1549030.3562379577</v>
      </c>
      <c r="AD263" s="199">
        <f t="shared" si="27"/>
        <v>1.5490303562379577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29"/>
        <v>1223168.3267326723</v>
      </c>
      <c r="Q264" s="196">
        <f t="shared" si="146"/>
        <v>477110.42252052069</v>
      </c>
      <c r="R264" s="196">
        <f t="shared" si="147"/>
        <v>689529.4951457188</v>
      </c>
      <c r="S264" s="196">
        <f t="shared" si="32"/>
        <v>-707850.61424682708</v>
      </c>
      <c r="T264" s="196">
        <f t="shared" si="33"/>
        <v>0</v>
      </c>
      <c r="U264" s="214">
        <f t="shared" si="19"/>
        <v>0.91111459543959106</v>
      </c>
      <c r="V264" s="224"/>
      <c r="W264" s="196">
        <f t="shared" si="20"/>
        <v>-707850.61424682708</v>
      </c>
      <c r="X264" s="199">
        <f t="shared" si="21"/>
        <v>2.7021207347733323</v>
      </c>
      <c r="Y264" s="196">
        <f t="shared" si="22"/>
        <v>1518166.1440527607</v>
      </c>
      <c r="Z264" s="196">
        <f t="shared" si="23"/>
        <v>810315.52980593359</v>
      </c>
      <c r="AA264" s="201">
        <f t="shared" si="24"/>
        <v>2389808.2443989115</v>
      </c>
      <c r="AB264" s="200">
        <f t="shared" si="25"/>
        <v>2.3898082443989113</v>
      </c>
      <c r="AC264" s="217">
        <f t="shared" si="26"/>
        <v>1681957.6301520844</v>
      </c>
      <c r="AD264" s="199">
        <f t="shared" si="27"/>
        <v>1.6819576301520844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29"/>
        <v>1310049.5297029691</v>
      </c>
      <c r="Q265" s="196">
        <f t="shared" si="146"/>
        <v>543627.52987042058</v>
      </c>
      <c r="R265" s="196">
        <f t="shared" si="147"/>
        <v>690966.01492727245</v>
      </c>
      <c r="S265" s="196">
        <f t="shared" si="32"/>
        <v>-712466.65847285546</v>
      </c>
      <c r="T265" s="196">
        <f t="shared" si="33"/>
        <v>0</v>
      </c>
      <c r="U265" s="214">
        <f t="shared" si="19"/>
        <v>0.94209856520417334</v>
      </c>
      <c r="V265" s="224"/>
      <c r="W265" s="196">
        <f t="shared" si="20"/>
        <v>-712466.65847285546</v>
      </c>
      <c r="X265" s="199">
        <f t="shared" si="21"/>
        <v>2.808574297244085</v>
      </c>
      <c r="Y265" s="196">
        <f t="shared" si="22"/>
        <v>1580362.0451222598</v>
      </c>
      <c r="Z265" s="196">
        <f t="shared" si="23"/>
        <v>867895.3866494043</v>
      </c>
      <c r="AA265" s="201">
        <f t="shared" si="24"/>
        <v>2544643.0745006623</v>
      </c>
      <c r="AB265" s="200">
        <f t="shared" si="25"/>
        <v>2.5446430745006623</v>
      </c>
      <c r="AC265" s="217">
        <f t="shared" si="26"/>
        <v>1832176.4160278067</v>
      </c>
      <c r="AD265" s="199">
        <f t="shared" si="27"/>
        <v>1.8321764160278067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29"/>
        <v>1287673.1930693057</v>
      </c>
      <c r="Q266" s="196">
        <f t="shared" si="146"/>
        <v>520354.63893347577</v>
      </c>
      <c r="R266" s="196">
        <f t="shared" si="147"/>
        <v>692405.52745837101</v>
      </c>
      <c r="S266" s="196">
        <f t="shared" si="32"/>
        <v>-717101.93621649232</v>
      </c>
      <c r="T266" s="196">
        <f t="shared" si="33"/>
        <v>0</v>
      </c>
      <c r="U266" s="214">
        <f t="shared" si="19"/>
        <v>0.93119157210333636</v>
      </c>
      <c r="V266" s="224"/>
      <c r="W266" s="196">
        <f t="shared" si="20"/>
        <v>-717101.93621649232</v>
      </c>
      <c r="X266" s="199">
        <f t="shared" si="21"/>
        <v>2.7612235032787491</v>
      </c>
      <c r="Y266" s="196">
        <f t="shared" si="22"/>
        <v>1566080.5415085501</v>
      </c>
      <c r="Z266" s="196">
        <f t="shared" si="23"/>
        <v>848978.60529205773</v>
      </c>
      <c r="AA266" s="201">
        <f t="shared" si="24"/>
        <v>2500433.3594611525</v>
      </c>
      <c r="AB266" s="200">
        <f t="shared" si="25"/>
        <v>2.5004333594611525</v>
      </c>
      <c r="AC266" s="217">
        <f t="shared" si="26"/>
        <v>1783331.4232446603</v>
      </c>
      <c r="AD266" s="199">
        <f t="shared" si="27"/>
        <v>1.7833314232446602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29"/>
        <v>1322128.7475247511</v>
      </c>
      <c r="Q267" s="196">
        <f t="shared" si="146"/>
        <v>542559.37215008785</v>
      </c>
      <c r="R267" s="196">
        <f t="shared" si="147"/>
        <v>693848.03897390934</v>
      </c>
      <c r="S267" s="196">
        <f t="shared" si="32"/>
        <v>-721756.52761739434</v>
      </c>
      <c r="T267" s="196">
        <f t="shared" si="33"/>
        <v>0</v>
      </c>
      <c r="U267" s="214">
        <f t="shared" si="19"/>
        <v>0.94086905267591669</v>
      </c>
      <c r="V267" s="224"/>
      <c r="W267" s="196">
        <f t="shared" si="20"/>
        <v>-721756.52761739434</v>
      </c>
      <c r="X267" s="199">
        <f t="shared" si="21"/>
        <v>2.7931535211100118</v>
      </c>
      <c r="Y267" s="196">
        <f t="shared" si="22"/>
        <v>1591584.2406822788</v>
      </c>
      <c r="Z267" s="196">
        <f t="shared" si="23"/>
        <v>869827.71306488442</v>
      </c>
      <c r="AA267" s="201">
        <f t="shared" si="24"/>
        <v>2558536.1586487484</v>
      </c>
      <c r="AB267" s="200">
        <f t="shared" si="25"/>
        <v>2.5585361586487485</v>
      </c>
      <c r="AC267" s="217">
        <f t="shared" si="26"/>
        <v>1836779.631031354</v>
      </c>
      <c r="AD267" s="199">
        <f t="shared" si="27"/>
        <v>1.836779631031354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29"/>
        <v>1321633.6683168306</v>
      </c>
      <c r="Q268" s="196">
        <f t="shared" si="146"/>
        <v>542494.67416065151</v>
      </c>
      <c r="R268" s="196">
        <f t="shared" si="147"/>
        <v>695293.55572177167</v>
      </c>
      <c r="S268" s="196">
        <f t="shared" si="32"/>
        <v>-726430.51314913342</v>
      </c>
      <c r="T268" s="196">
        <f t="shared" si="33"/>
        <v>0</v>
      </c>
      <c r="U268" s="214">
        <f t="shared" si="19"/>
        <v>0.94029945525252179</v>
      </c>
      <c r="V268" s="224"/>
      <c r="W268" s="196">
        <f t="shared" si="20"/>
        <v>-726430.51314913342</v>
      </c>
      <c r="X268" s="199">
        <f t="shared" si="21"/>
        <v>2.7764902320733529</v>
      </c>
      <c r="Y268" s="196">
        <f t="shared" si="22"/>
        <v>1592625.3813146823</v>
      </c>
      <c r="Z268" s="196">
        <f t="shared" si="23"/>
        <v>866194.86816554889</v>
      </c>
      <c r="AA268" s="201">
        <f t="shared" si="24"/>
        <v>2559421.8981992537</v>
      </c>
      <c r="AB268" s="200">
        <f t="shared" si="25"/>
        <v>2.5594218981992536</v>
      </c>
      <c r="AC268" s="217">
        <f t="shared" si="26"/>
        <v>1832991.3850501203</v>
      </c>
      <c r="AD268" s="199">
        <f t="shared" si="27"/>
        <v>1.8329913850501203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21" t="s">
        <v>358</v>
      </c>
      <c r="B269" s="222">
        <v>301.97000100000002</v>
      </c>
      <c r="C269" s="223">
        <v>314.69000199999999</v>
      </c>
      <c r="D269" s="223">
        <v>298.08999599999999</v>
      </c>
      <c r="E269" s="223">
        <v>313.73998999999998</v>
      </c>
      <c r="F269" s="223">
        <v>307.26773100000003</v>
      </c>
      <c r="G269" s="223">
        <v>569870600</v>
      </c>
      <c r="H269" s="226" t="s">
        <v>358</v>
      </c>
      <c r="I269" s="223">
        <v>53.255001</v>
      </c>
      <c r="J269" s="223">
        <v>57.959999000000003</v>
      </c>
      <c r="K269" s="223">
        <v>51.880001</v>
      </c>
      <c r="L269" s="223">
        <v>57.555</v>
      </c>
      <c r="M269" s="223">
        <v>57.168526</v>
      </c>
      <c r="N269" s="223">
        <v>56182800</v>
      </c>
      <c r="O269" s="223"/>
      <c r="P269" s="196">
        <f t="shared" si="29"/>
        <v>1475693.049504949</v>
      </c>
      <c r="Q269" s="196">
        <f t="shared" si="146"/>
        <v>671709.37695776892</v>
      </c>
      <c r="R269" s="196">
        <f t="shared" si="147"/>
        <v>696742.08396285877</v>
      </c>
      <c r="S269" s="196">
        <f t="shared" si="32"/>
        <v>-731123.97362058808</v>
      </c>
      <c r="T269" s="196">
        <f t="shared" si="33"/>
        <v>0</v>
      </c>
      <c r="U269" s="214">
        <f t="shared" si="19"/>
        <v>0.99119851086562971</v>
      </c>
      <c r="V269" s="199">
        <f>(E269-B258)/B258</f>
        <v>0.46333954654868131</v>
      </c>
      <c r="W269" s="196">
        <f t="shared" si="20"/>
        <v>-731123.97362058808</v>
      </c>
      <c r="X269" s="199">
        <f t="shared" si="21"/>
        <v>2.971363560559674</v>
      </c>
      <c r="Y269" s="196">
        <f t="shared" si="22"/>
        <v>1701857.5352578086</v>
      </c>
      <c r="Z269" s="196">
        <f t="shared" si="23"/>
        <v>970733.56163722055</v>
      </c>
      <c r="AA269" s="201">
        <f t="shared" si="24"/>
        <v>2844144.5104255765</v>
      </c>
      <c r="AB269" s="200">
        <f t="shared" si="25"/>
        <v>2.8441445104255765</v>
      </c>
      <c r="AC269" s="217">
        <f t="shared" si="26"/>
        <v>2113020.5368049885</v>
      </c>
      <c r="AD269" s="199">
        <f t="shared" si="27"/>
        <v>2.1130205368049886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29"/>
        <v>1510792.044554454</v>
      </c>
      <c r="Q270" s="196">
        <f>(Q258+(Q269-Q258)*(1-$Q$3))*K270/K269</f>
        <v>558924.0984518308</v>
      </c>
      <c r="R270" s="196">
        <f>R269*(1+($S$5/2/12))+(Q269-Q258)*($Q$3)</f>
        <v>837652.95577974489</v>
      </c>
      <c r="S270" s="196">
        <f t="shared" si="32"/>
        <v>-735836.99017734046</v>
      </c>
      <c r="T270" s="196">
        <f t="shared" si="33"/>
        <v>0</v>
      </c>
      <c r="U270" s="214">
        <f t="shared" si="19"/>
        <v>0.90413021262271209</v>
      </c>
      <c r="V270" s="224"/>
      <c r="W270" s="196">
        <f t="shared" si="20"/>
        <v>-735836.99017734046</v>
      </c>
      <c r="X270" s="199">
        <f t="shared" si="21"/>
        <v>3.1915288734916842</v>
      </c>
      <c r="Y270" s="196">
        <f t="shared" si="22"/>
        <v>1861701.2687366728</v>
      </c>
      <c r="Z270" s="196">
        <f t="shared" si="23"/>
        <v>1125864.2785593322</v>
      </c>
      <c r="AA270" s="201">
        <f t="shared" si="24"/>
        <v>2907369.0987860295</v>
      </c>
      <c r="AB270" s="200">
        <f t="shared" si="25"/>
        <v>2.9073690987860297</v>
      </c>
      <c r="AC270" s="217">
        <f t="shared" si="26"/>
        <v>2171532.1086086892</v>
      </c>
      <c r="AD270" s="199">
        <f t="shared" si="27"/>
        <v>2.1715321086086892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29"/>
        <v>1539009.9257425726</v>
      </c>
      <c r="Q271" s="196">
        <f t="shared" ref="Q271:Q281" si="148">Q270*K271/K270</f>
        <v>574979.80873503408</v>
      </c>
      <c r="R271" s="196">
        <f t="shared" ref="R271:R281" si="149">R270*(1+$S$5/2/12)</f>
        <v>839398.06610428612</v>
      </c>
      <c r="S271" s="196">
        <f t="shared" si="32"/>
        <v>-740569.64430307935</v>
      </c>
      <c r="T271" s="196">
        <f t="shared" si="33"/>
        <v>0</v>
      </c>
      <c r="U271" s="214">
        <f t="shared" si="19"/>
        <v>0.9104695098567297</v>
      </c>
      <c r="V271" s="224"/>
      <c r="W271" s="196">
        <f t="shared" si="20"/>
        <v>-740569.64430307935</v>
      </c>
      <c r="X271" s="199">
        <f t="shared" si="21"/>
        <v>3.2115926032656708</v>
      </c>
      <c r="Y271" s="196">
        <f t="shared" si="22"/>
        <v>1883129.0914799152</v>
      </c>
      <c r="Z271" s="196">
        <f t="shared" si="23"/>
        <v>1142559.447176836</v>
      </c>
      <c r="AA271" s="201">
        <f t="shared" si="24"/>
        <v>2953387.800581893</v>
      </c>
      <c r="AB271" s="200">
        <f t="shared" si="25"/>
        <v>2.953387800581893</v>
      </c>
      <c r="AC271" s="217">
        <f t="shared" si="26"/>
        <v>2212818.1562788137</v>
      </c>
      <c r="AD271" s="199">
        <f t="shared" si="27"/>
        <v>2.2128181562788138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29"/>
        <v>1472524.8118811867</v>
      </c>
      <c r="Q272" s="196">
        <f t="shared" si="148"/>
        <v>525273.75917139929</v>
      </c>
      <c r="R272" s="196">
        <f t="shared" si="149"/>
        <v>841146.81207533681</v>
      </c>
      <c r="S272" s="196">
        <f t="shared" si="32"/>
        <v>-745322.01782100881</v>
      </c>
      <c r="T272" s="196">
        <f t="shared" si="33"/>
        <v>0</v>
      </c>
      <c r="U272" s="214">
        <f t="shared" si="19"/>
        <v>0.88873577674963522</v>
      </c>
      <c r="V272" s="224"/>
      <c r="W272" s="196">
        <f t="shared" si="20"/>
        <v>-745322.01782100881</v>
      </c>
      <c r="X272" s="199">
        <f t="shared" si="21"/>
        <v>3.1042577149681874</v>
      </c>
      <c r="Y272" s="196">
        <f t="shared" si="22"/>
        <v>1838268.3079091539</v>
      </c>
      <c r="Z272" s="196">
        <f t="shared" si="23"/>
        <v>1092946.2900881451</v>
      </c>
      <c r="AA272" s="201">
        <f t="shared" si="24"/>
        <v>2838945.3831279227</v>
      </c>
      <c r="AB272" s="200">
        <f t="shared" si="25"/>
        <v>2.8389453831279226</v>
      </c>
      <c r="AC272" s="217">
        <f t="shared" si="26"/>
        <v>2093623.3653069139</v>
      </c>
      <c r="AD272" s="199">
        <f t="shared" si="27"/>
        <v>2.0936233653069141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29"/>
        <v>1598069.2970297013</v>
      </c>
      <c r="Q273" s="196">
        <f t="shared" si="148"/>
        <v>615657.74651700014</v>
      </c>
      <c r="R273" s="196">
        <f t="shared" si="149"/>
        <v>842899.20126716048</v>
      </c>
      <c r="S273" s="196">
        <f t="shared" si="32"/>
        <v>-750094.19289526297</v>
      </c>
      <c r="T273" s="196">
        <f t="shared" si="33"/>
        <v>0</v>
      </c>
      <c r="U273" s="214">
        <f t="shared" si="19"/>
        <v>0.92565611999971609</v>
      </c>
      <c r="V273" s="224"/>
      <c r="W273" s="196">
        <f t="shared" si="20"/>
        <v>-750094.19289526297</v>
      </c>
      <c r="X273" s="199">
        <f t="shared" si="21"/>
        <v>3.2542159656976555</v>
      </c>
      <c r="Y273" s="196">
        <f t="shared" si="22"/>
        <v>1927831.741137265</v>
      </c>
      <c r="Z273" s="196">
        <f t="shared" si="23"/>
        <v>1177737.548242002</v>
      </c>
      <c r="AA273" s="201">
        <f t="shared" si="24"/>
        <v>3056626.2448138618</v>
      </c>
      <c r="AB273" s="200">
        <f t="shared" si="25"/>
        <v>3.0566262448138617</v>
      </c>
      <c r="AC273" s="217">
        <f t="shared" si="26"/>
        <v>2306532.0519185988</v>
      </c>
      <c r="AD273" s="199">
        <f t="shared" si="27"/>
        <v>2.306532051918599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29"/>
        <v>1564356.4356435626</v>
      </c>
      <c r="Q274" s="196">
        <f t="shared" si="148"/>
        <v>586726.66357445123</v>
      </c>
      <c r="R274" s="196">
        <f t="shared" si="149"/>
        <v>844655.24126980046</v>
      </c>
      <c r="S274" s="196">
        <f t="shared" si="32"/>
        <v>-754886.25203232653</v>
      </c>
      <c r="T274" s="196">
        <f t="shared" si="33"/>
        <v>0</v>
      </c>
      <c r="U274" s="214">
        <f t="shared" si="19"/>
        <v>0.91390149993762515</v>
      </c>
      <c r="V274" s="224"/>
      <c r="W274" s="196">
        <f t="shared" si="20"/>
        <v>-754886.25203232653</v>
      </c>
      <c r="X274" s="199">
        <f t="shared" si="21"/>
        <v>3.1912247314449722</v>
      </c>
      <c r="Y274" s="196">
        <f t="shared" si="22"/>
        <v>1905918.5365695022</v>
      </c>
      <c r="Z274" s="196">
        <f t="shared" si="23"/>
        <v>1151032.2845371757</v>
      </c>
      <c r="AA274" s="201">
        <f t="shared" si="24"/>
        <v>2995738.340487814</v>
      </c>
      <c r="AB274" s="200">
        <f t="shared" si="25"/>
        <v>2.9957383404878142</v>
      </c>
      <c r="AC274" s="217">
        <f t="shared" si="26"/>
        <v>2240852.0884554875</v>
      </c>
      <c r="AD274" s="199">
        <f t="shared" si="27"/>
        <v>2.2408520884554877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29"/>
        <v>1625148.5099009881</v>
      </c>
      <c r="Q275" s="196">
        <f t="shared" si="148"/>
        <v>631662.20157267293</v>
      </c>
      <c r="R275" s="196">
        <f t="shared" si="149"/>
        <v>846414.93968911259</v>
      </c>
      <c r="S275" s="196">
        <f t="shared" si="32"/>
        <v>-759698.27808246121</v>
      </c>
      <c r="T275" s="196">
        <f t="shared" si="33"/>
        <v>0</v>
      </c>
      <c r="U275" s="214">
        <f t="shared" ref="U275:U307" si="150">(Q275*2+P275)/(P275+Q275+R275)</f>
        <v>0.93079693123960483</v>
      </c>
      <c r="V275" s="224"/>
      <c r="W275" s="196">
        <f t="shared" ref="W275:W307" si="151">S275+T275</f>
        <v>-759698.27808246121</v>
      </c>
      <c r="X275" s="199">
        <f t="shared" ref="X275:X307" si="152">IF(S275+T275=0,"NA",((P275+R275)/-(S275+T275)))</f>
        <v>3.2533487581787384</v>
      </c>
      <c r="Y275" s="196">
        <f t="shared" ref="Y275:Y307" si="153">P275*0.7+R275*0.96</f>
        <v>1950162.2990322397</v>
      </c>
      <c r="Z275" s="196">
        <f t="shared" ref="Z275:Z307" si="154">Y275+S275+T275</f>
        <v>1190464.0209497786</v>
      </c>
      <c r="AA275" s="201">
        <f t="shared" ref="AA275:AA307" si="155">P275+Q275+R275</f>
        <v>3103225.6511627734</v>
      </c>
      <c r="AB275" s="200">
        <f t="shared" ref="AB275:AB307" si="156">AA275/($O$8)</f>
        <v>3.1032256511627732</v>
      </c>
      <c r="AC275" s="217">
        <f t="shared" ref="AC275:AC307" si="157">SUM(P275:T275)</f>
        <v>2343527.3730803123</v>
      </c>
      <c r="AD275" s="199">
        <f t="shared" ref="AD275:AD307" si="158">AC275/($O$8)</f>
        <v>2.3435273730803123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159">P275*D276/D275</f>
        <v>1742772.3217821764</v>
      </c>
      <c r="Q276" s="196">
        <f t="shared" si="148"/>
        <v>725636.98899174528</v>
      </c>
      <c r="R276" s="196">
        <f t="shared" si="149"/>
        <v>848178.30414679833</v>
      </c>
      <c r="S276" s="196">
        <f t="shared" ref="S276:S307" si="160">S275*(1+$S$5/12)+$S$20</f>
        <v>-764530.35424113809</v>
      </c>
      <c r="T276" s="196">
        <f t="shared" ref="T276:T307" si="161">T275*(1+$S$5/12)</f>
        <v>0</v>
      </c>
      <c r="U276" s="214">
        <f t="shared" si="150"/>
        <v>0.9630519891578434</v>
      </c>
      <c r="V276" s="224"/>
      <c r="W276" s="196">
        <f t="shared" si="151"/>
        <v>-764530.35424113809</v>
      </c>
      <c r="X276" s="199">
        <f t="shared" si="152"/>
        <v>3.3889440903896029</v>
      </c>
      <c r="Y276" s="196">
        <f t="shared" si="153"/>
        <v>2034191.79722845</v>
      </c>
      <c r="Z276" s="196">
        <f t="shared" si="154"/>
        <v>1269661.4429873119</v>
      </c>
      <c r="AA276" s="201">
        <f t="shared" si="155"/>
        <v>3316587.61492072</v>
      </c>
      <c r="AB276" s="200">
        <f t="shared" si="156"/>
        <v>3.3165876149207199</v>
      </c>
      <c r="AC276" s="217">
        <f t="shared" si="157"/>
        <v>2552057.2606795821</v>
      </c>
      <c r="AD276" s="199">
        <f t="shared" si="158"/>
        <v>2.5520572606795819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59"/>
        <v>1781980.1534653446</v>
      </c>
      <c r="Q277" s="196">
        <f t="shared" si="148"/>
        <v>757132.89542065724</v>
      </c>
      <c r="R277" s="196">
        <f t="shared" si="149"/>
        <v>849945.34228043759</v>
      </c>
      <c r="S277" s="196">
        <f t="shared" si="160"/>
        <v>-769382.56405047607</v>
      </c>
      <c r="T277" s="196">
        <f t="shared" si="161"/>
        <v>0</v>
      </c>
      <c r="U277" s="214">
        <f t="shared" si="150"/>
        <v>0.97261409036158963</v>
      </c>
      <c r="V277" s="224"/>
      <c r="W277" s="196">
        <f t="shared" si="151"/>
        <v>-769382.56405047607</v>
      </c>
      <c r="X277" s="199">
        <f t="shared" si="152"/>
        <v>3.4208281012891688</v>
      </c>
      <c r="Y277" s="196">
        <f t="shared" si="153"/>
        <v>2063333.6360149612</v>
      </c>
      <c r="Z277" s="196">
        <f t="shared" si="154"/>
        <v>1293951.0719644851</v>
      </c>
      <c r="AA277" s="201">
        <f t="shared" si="155"/>
        <v>3389058.3911664397</v>
      </c>
      <c r="AB277" s="200">
        <f t="shared" si="156"/>
        <v>3.3890583911664396</v>
      </c>
      <c r="AC277" s="217">
        <f t="shared" si="157"/>
        <v>2619675.8271159637</v>
      </c>
      <c r="AD277" s="199">
        <f t="shared" si="158"/>
        <v>2.6196758271159637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59"/>
        <v>1767821.811881186</v>
      </c>
      <c r="Q278" s="196">
        <f t="shared" si="148"/>
        <v>746155.49480862601</v>
      </c>
      <c r="R278" s="196">
        <f t="shared" si="149"/>
        <v>851716.06174352195</v>
      </c>
      <c r="S278" s="196">
        <f t="shared" si="160"/>
        <v>-774254.99140068633</v>
      </c>
      <c r="T278" s="196">
        <f t="shared" si="161"/>
        <v>0</v>
      </c>
      <c r="U278" s="214">
        <f t="shared" si="150"/>
        <v>0.96863630896238417</v>
      </c>
      <c r="V278" s="224"/>
      <c r="W278" s="196">
        <f t="shared" si="151"/>
        <v>-774254.99140068633</v>
      </c>
      <c r="X278" s="199">
        <f t="shared" si="152"/>
        <v>3.3833012414757109</v>
      </c>
      <c r="Y278" s="196">
        <f t="shared" si="153"/>
        <v>2055122.6875906112</v>
      </c>
      <c r="Z278" s="196">
        <f t="shared" si="154"/>
        <v>1280867.6961899248</v>
      </c>
      <c r="AA278" s="201">
        <f t="shared" si="155"/>
        <v>3365693.3684333339</v>
      </c>
      <c r="AB278" s="200">
        <f t="shared" si="156"/>
        <v>3.3656933684333339</v>
      </c>
      <c r="AC278" s="217">
        <f t="shared" si="157"/>
        <v>2591438.3770326478</v>
      </c>
      <c r="AD278" s="199">
        <f t="shared" si="158"/>
        <v>2.5914383770326479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59"/>
        <v>1734257.4603960374</v>
      </c>
      <c r="Q279" s="196">
        <f t="shared" si="148"/>
        <v>715377.73608330498</v>
      </c>
      <c r="R279" s="196">
        <f t="shared" si="149"/>
        <v>853490.47020548768</v>
      </c>
      <c r="S279" s="196">
        <f t="shared" si="160"/>
        <v>-779147.72053152241</v>
      </c>
      <c r="T279" s="196">
        <f t="shared" si="161"/>
        <v>0</v>
      </c>
      <c r="U279" s="214">
        <f t="shared" si="150"/>
        <v>0.95818726017142453</v>
      </c>
      <c r="V279" s="224"/>
      <c r="W279" s="196">
        <f t="shared" si="151"/>
        <v>-779147.72053152241</v>
      </c>
      <c r="X279" s="199">
        <f t="shared" si="152"/>
        <v>3.3212545739544792</v>
      </c>
      <c r="Y279" s="196">
        <f t="shared" si="153"/>
        <v>2033331.0736744944</v>
      </c>
      <c r="Z279" s="196">
        <f t="shared" si="154"/>
        <v>1254183.3531429721</v>
      </c>
      <c r="AA279" s="201">
        <f t="shared" si="155"/>
        <v>3303125.6666848301</v>
      </c>
      <c r="AB279" s="200">
        <f t="shared" si="156"/>
        <v>3.3031256666848301</v>
      </c>
      <c r="AC279" s="217">
        <f t="shared" si="157"/>
        <v>2523977.9461533078</v>
      </c>
      <c r="AD279" s="199">
        <f t="shared" si="158"/>
        <v>2.5239779461533076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59"/>
        <v>1903069.3712871266</v>
      </c>
      <c r="Q280" s="196">
        <f t="shared" si="148"/>
        <v>859622.81145747064</v>
      </c>
      <c r="R280" s="196">
        <f t="shared" si="149"/>
        <v>855268.5753517492</v>
      </c>
      <c r="S280" s="196">
        <f t="shared" si="160"/>
        <v>-784060.83603373705</v>
      </c>
      <c r="T280" s="196">
        <f t="shared" si="161"/>
        <v>0</v>
      </c>
      <c r="U280" s="214">
        <f t="shared" si="150"/>
        <v>1.0012035056201143</v>
      </c>
      <c r="V280" s="224"/>
      <c r="W280" s="196">
        <f t="shared" si="151"/>
        <v>-784060.83603373705</v>
      </c>
      <c r="X280" s="199">
        <f t="shared" si="152"/>
        <v>3.5180152098812241</v>
      </c>
      <c r="Y280" s="196">
        <f t="shared" si="153"/>
        <v>2153206.3922386677</v>
      </c>
      <c r="Z280" s="196">
        <f t="shared" si="154"/>
        <v>1369145.5562049306</v>
      </c>
      <c r="AA280" s="201">
        <f t="shared" si="155"/>
        <v>3617960.7580963462</v>
      </c>
      <c r="AB280" s="200">
        <f t="shared" si="156"/>
        <v>3.6179607580963462</v>
      </c>
      <c r="AC280" s="217">
        <f t="shared" si="157"/>
        <v>2833899.9220626093</v>
      </c>
      <c r="AD280" s="199">
        <f t="shared" si="158"/>
        <v>2.8338999220626095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21" t="s">
        <v>370</v>
      </c>
      <c r="B281" s="222">
        <v>398.27999899999998</v>
      </c>
      <c r="C281" s="223">
        <v>404.57998700000002</v>
      </c>
      <c r="D281" s="223">
        <v>377.47000100000002</v>
      </c>
      <c r="E281" s="223">
        <v>397.85000600000001</v>
      </c>
      <c r="F281" s="223">
        <v>391.72909499999997</v>
      </c>
      <c r="G281" s="223">
        <v>1232817200</v>
      </c>
      <c r="H281" s="226" t="s">
        <v>370</v>
      </c>
      <c r="I281" s="223">
        <v>89.650002000000001</v>
      </c>
      <c r="J281" s="223">
        <v>92.25</v>
      </c>
      <c r="K281" s="223">
        <v>80.330001999999993</v>
      </c>
      <c r="L281" s="223">
        <v>89.019997000000004</v>
      </c>
      <c r="M281" s="223">
        <v>88.422225999999995</v>
      </c>
      <c r="N281" s="223">
        <v>101761400</v>
      </c>
      <c r="O281" s="223"/>
      <c r="P281" s="196">
        <f t="shared" si="159"/>
        <v>1868663.3712871268</v>
      </c>
      <c r="Q281" s="196">
        <f t="shared" si="148"/>
        <v>824125.80665351974</v>
      </c>
      <c r="R281" s="196">
        <f t="shared" si="149"/>
        <v>857050.38488373207</v>
      </c>
      <c r="S281" s="196">
        <f t="shared" si="160"/>
        <v>-788994.42285054422</v>
      </c>
      <c r="T281" s="196">
        <f t="shared" si="161"/>
        <v>0</v>
      </c>
      <c r="U281" s="214">
        <f t="shared" si="150"/>
        <v>0.99072505175303849</v>
      </c>
      <c r="V281" s="199">
        <f>(E281-B270)/B270</f>
        <v>0.26257505296127004</v>
      </c>
      <c r="W281" s="196">
        <f t="shared" si="151"/>
        <v>-788994.42285054422</v>
      </c>
      <c r="X281" s="199">
        <f t="shared" si="152"/>
        <v>3.4546679637140842</v>
      </c>
      <c r="Y281" s="196">
        <f t="shared" si="153"/>
        <v>2130832.7293893714</v>
      </c>
      <c r="Z281" s="196">
        <f t="shared" si="154"/>
        <v>1341838.3065388273</v>
      </c>
      <c r="AA281" s="201">
        <f t="shared" si="155"/>
        <v>3549839.5628243787</v>
      </c>
      <c r="AB281" s="200">
        <f t="shared" si="156"/>
        <v>3.5498395628243786</v>
      </c>
      <c r="AC281" s="217">
        <f t="shared" si="157"/>
        <v>2760845.1399738346</v>
      </c>
      <c r="AD281" s="199">
        <f t="shared" si="158"/>
        <v>2.7608451399738345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159"/>
        <v>1654207.8910891071</v>
      </c>
      <c r="Q282" s="196">
        <f>(Q270+(Q281-Q270)*(1-$Q$3))*K282/K281</f>
        <v>536915.34327592084</v>
      </c>
      <c r="R282" s="196">
        <f>R281*(1+($S$5/2/12))+(Q281-Q270)*($Q$3)</f>
        <v>991436.76061975106</v>
      </c>
      <c r="S282" s="196">
        <f t="shared" si="160"/>
        <v>-793948.56627908815</v>
      </c>
      <c r="T282" s="196">
        <f t="shared" si="161"/>
        <v>0</v>
      </c>
      <c r="U282" s="214">
        <f t="shared" si="150"/>
        <v>0.85718370806517852</v>
      </c>
      <c r="V282" s="224"/>
      <c r="W282" s="196">
        <f t="shared" si="151"/>
        <v>-793948.56627908815</v>
      </c>
      <c r="X282" s="199">
        <f t="shared" si="152"/>
        <v>3.3322620180648621</v>
      </c>
      <c r="Y282" s="196">
        <f t="shared" si="153"/>
        <v>2109724.8139573359</v>
      </c>
      <c r="Z282" s="196">
        <f t="shared" si="154"/>
        <v>1315776.2476782477</v>
      </c>
      <c r="AA282" s="201">
        <f t="shared" si="155"/>
        <v>3182559.994984779</v>
      </c>
      <c r="AB282" s="200">
        <f t="shared" si="156"/>
        <v>3.1825599949847789</v>
      </c>
      <c r="AC282" s="217">
        <f t="shared" si="157"/>
        <v>2388611.4287056909</v>
      </c>
      <c r="AD282" s="199">
        <f t="shared" si="158"/>
        <v>2.388611428705691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159"/>
        <v>1575544.6039603946</v>
      </c>
      <c r="Q283" s="196">
        <f t="shared" ref="Q283:Q293" si="162">Q282*K283/K282</f>
        <v>483111.8969190513</v>
      </c>
      <c r="R283" s="196">
        <f t="shared" ref="R283:R293" si="163">R282*(1+$S$5/2/12)</f>
        <v>993502.25387104228</v>
      </c>
      <c r="S283" s="196">
        <f t="shared" si="160"/>
        <v>-798923.35197191767</v>
      </c>
      <c r="T283" s="196">
        <f t="shared" si="161"/>
        <v>0</v>
      </c>
      <c r="U283" s="214">
        <f t="shared" si="150"/>
        <v>0.83277725768438438</v>
      </c>
      <c r="V283" s="224"/>
      <c r="W283" s="196">
        <f t="shared" si="151"/>
        <v>-798923.35197191767</v>
      </c>
      <c r="X283" s="199">
        <f t="shared" si="152"/>
        <v>3.2156362077669494</v>
      </c>
      <c r="Y283" s="196">
        <f t="shared" si="153"/>
        <v>2056643.3864884768</v>
      </c>
      <c r="Z283" s="196">
        <f t="shared" si="154"/>
        <v>1257720.034516559</v>
      </c>
      <c r="AA283" s="201">
        <f t="shared" si="155"/>
        <v>3052158.7547504883</v>
      </c>
      <c r="AB283" s="200">
        <f t="shared" si="156"/>
        <v>3.0521587547504883</v>
      </c>
      <c r="AC283" s="217">
        <f t="shared" si="157"/>
        <v>2253235.4027785705</v>
      </c>
      <c r="AD283" s="199">
        <f t="shared" si="158"/>
        <v>2.2532354027785706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59"/>
        <v>1571534.7128712856</v>
      </c>
      <c r="Q284" s="196">
        <f t="shared" si="162"/>
        <v>477172.00504980434</v>
      </c>
      <c r="R284" s="196">
        <f t="shared" si="163"/>
        <v>995572.05023327377</v>
      </c>
      <c r="S284" s="196">
        <f t="shared" si="160"/>
        <v>-803918.86593846732</v>
      </c>
      <c r="T284" s="196">
        <f t="shared" si="161"/>
        <v>0</v>
      </c>
      <c r="U284" s="214">
        <f t="shared" si="150"/>
        <v>0.82971334602916269</v>
      </c>
      <c r="V284" s="224"/>
      <c r="W284" s="196">
        <f t="shared" si="151"/>
        <v>-803918.86593846732</v>
      </c>
      <c r="X284" s="199">
        <f t="shared" si="152"/>
        <v>3.1932410991596858</v>
      </c>
      <c r="Y284" s="196">
        <f t="shared" si="153"/>
        <v>2055823.4672338427</v>
      </c>
      <c r="Z284" s="196">
        <f t="shared" si="154"/>
        <v>1251904.6012953753</v>
      </c>
      <c r="AA284" s="201">
        <f t="shared" si="155"/>
        <v>3044278.7681543636</v>
      </c>
      <c r="AB284" s="200">
        <f t="shared" si="156"/>
        <v>3.0442787681543635</v>
      </c>
      <c r="AC284" s="217">
        <f t="shared" si="157"/>
        <v>2240359.9022158962</v>
      </c>
      <c r="AD284" s="199">
        <f t="shared" si="158"/>
        <v>2.240359902215896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59"/>
        <v>1547524.7821782164</v>
      </c>
      <c r="Q285" s="196">
        <f t="shared" si="162"/>
        <v>456339.2934033217</v>
      </c>
      <c r="R285" s="196">
        <f t="shared" si="163"/>
        <v>997646.15867125988</v>
      </c>
      <c r="S285" s="196">
        <f t="shared" si="160"/>
        <v>-808935.19454654423</v>
      </c>
      <c r="T285" s="196">
        <f t="shared" si="161"/>
        <v>0</v>
      </c>
      <c r="U285" s="214">
        <f t="shared" si="150"/>
        <v>0.81965516589261533</v>
      </c>
      <c r="V285" s="224"/>
      <c r="W285" s="196">
        <f t="shared" si="151"/>
        <v>-808935.19454654423</v>
      </c>
      <c r="X285" s="199">
        <f t="shared" si="152"/>
        <v>3.1463224223742601</v>
      </c>
      <c r="Y285" s="196">
        <f t="shared" si="153"/>
        <v>2041007.6598491608</v>
      </c>
      <c r="Z285" s="196">
        <f t="shared" si="154"/>
        <v>1232072.4653026166</v>
      </c>
      <c r="AA285" s="201">
        <f t="shared" si="155"/>
        <v>3001510.2342527979</v>
      </c>
      <c r="AB285" s="200">
        <f t="shared" si="156"/>
        <v>3.0015102342527977</v>
      </c>
      <c r="AC285" s="217">
        <f t="shared" si="157"/>
        <v>2192575.0397062534</v>
      </c>
      <c r="AD285" s="199">
        <f t="shared" si="158"/>
        <v>2.1925750397062536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59"/>
        <v>1387178.1732673254</v>
      </c>
      <c r="Q286" s="196">
        <f t="shared" si="162"/>
        <v>361214.80885292782</v>
      </c>
      <c r="R286" s="196">
        <f t="shared" si="163"/>
        <v>999724.58816849173</v>
      </c>
      <c r="S286" s="196">
        <f t="shared" si="160"/>
        <v>-813972.42452382145</v>
      </c>
      <c r="T286" s="196">
        <f t="shared" si="161"/>
        <v>0</v>
      </c>
      <c r="U286" s="214">
        <f t="shared" si="150"/>
        <v>0.76765558132635658</v>
      </c>
      <c r="V286" s="224"/>
      <c r="W286" s="196">
        <f t="shared" si="151"/>
        <v>-813972.42452382145</v>
      </c>
      <c r="X286" s="199">
        <f t="shared" si="152"/>
        <v>2.9324123146213079</v>
      </c>
      <c r="Y286" s="196">
        <f t="shared" si="153"/>
        <v>1930760.3259288797</v>
      </c>
      <c r="Z286" s="196">
        <f t="shared" si="154"/>
        <v>1116787.9014050583</v>
      </c>
      <c r="AA286" s="201">
        <f t="shared" si="155"/>
        <v>2748117.5702887448</v>
      </c>
      <c r="AB286" s="200">
        <f t="shared" si="156"/>
        <v>2.7481175702887448</v>
      </c>
      <c r="AC286" s="217">
        <f t="shared" si="157"/>
        <v>1934145.1457649232</v>
      </c>
      <c r="AD286" s="199">
        <f t="shared" si="158"/>
        <v>1.9341451457649232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59"/>
        <v>1333069.3019801967</v>
      </c>
      <c r="Q287" s="196">
        <f t="shared" si="162"/>
        <v>329191.02340697328</v>
      </c>
      <c r="R287" s="196">
        <f t="shared" si="163"/>
        <v>1001807.3477271762</v>
      </c>
      <c r="S287" s="196">
        <f t="shared" si="160"/>
        <v>-819030.64295933733</v>
      </c>
      <c r="T287" s="196">
        <f t="shared" si="161"/>
        <v>0</v>
      </c>
      <c r="U287" s="214">
        <f t="shared" si="150"/>
        <v>0.74752280840752749</v>
      </c>
      <c r="V287" s="224"/>
      <c r="W287" s="196">
        <f t="shared" si="151"/>
        <v>-819030.64295933733</v>
      </c>
      <c r="X287" s="199">
        <f t="shared" si="152"/>
        <v>2.8507805779658639</v>
      </c>
      <c r="Y287" s="196">
        <f t="shared" si="153"/>
        <v>1894883.5652042269</v>
      </c>
      <c r="Z287" s="196">
        <f t="shared" si="154"/>
        <v>1075852.9222448897</v>
      </c>
      <c r="AA287" s="201">
        <f t="shared" si="155"/>
        <v>2664067.6731143463</v>
      </c>
      <c r="AB287" s="200">
        <f t="shared" si="156"/>
        <v>2.6640676731143462</v>
      </c>
      <c r="AC287" s="217">
        <f t="shared" si="157"/>
        <v>1845037.0301550091</v>
      </c>
      <c r="AD287" s="199">
        <f t="shared" si="158"/>
        <v>1.8450370301550092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59"/>
        <v>1370049.5049504938</v>
      </c>
      <c r="Q288" s="196">
        <f t="shared" si="162"/>
        <v>347268.96416577866</v>
      </c>
      <c r="R288" s="196">
        <f t="shared" si="163"/>
        <v>1003894.4463682745</v>
      </c>
      <c r="S288" s="196">
        <f t="shared" si="160"/>
        <v>-824109.93730500119</v>
      </c>
      <c r="T288" s="196">
        <f t="shared" si="161"/>
        <v>0</v>
      </c>
      <c r="U288" s="214">
        <f t="shared" si="150"/>
        <v>0.75870117385299307</v>
      </c>
      <c r="V288" s="224"/>
      <c r="W288" s="196">
        <f t="shared" si="151"/>
        <v>-824109.93730500119</v>
      </c>
      <c r="X288" s="199">
        <f t="shared" si="152"/>
        <v>2.8806156118952089</v>
      </c>
      <c r="Y288" s="196">
        <f t="shared" si="153"/>
        <v>1922773.3219788889</v>
      </c>
      <c r="Z288" s="196">
        <f t="shared" si="154"/>
        <v>1098663.3846738879</v>
      </c>
      <c r="AA288" s="201">
        <f t="shared" si="155"/>
        <v>2721212.9154845467</v>
      </c>
      <c r="AB288" s="200">
        <f t="shared" si="156"/>
        <v>2.7212129154845468</v>
      </c>
      <c r="AC288" s="217">
        <f t="shared" si="157"/>
        <v>1897102.9781795456</v>
      </c>
      <c r="AD288" s="199">
        <f t="shared" si="158"/>
        <v>1.8971029781795457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59"/>
        <v>1477425.7524752461</v>
      </c>
      <c r="Q289" s="196">
        <f t="shared" si="162"/>
        <v>396854.20311116672</v>
      </c>
      <c r="R289" s="196">
        <f t="shared" si="163"/>
        <v>1005985.8931315419</v>
      </c>
      <c r="S289" s="196">
        <f t="shared" si="160"/>
        <v>-829210.39537710533</v>
      </c>
      <c r="T289" s="196">
        <f t="shared" si="161"/>
        <v>0</v>
      </c>
      <c r="U289" s="214">
        <f t="shared" si="150"/>
        <v>0.78851546280302276</v>
      </c>
      <c r="V289" s="224"/>
      <c r="W289" s="196">
        <f t="shared" si="151"/>
        <v>-829210.39537710533</v>
      </c>
      <c r="X289" s="199">
        <f t="shared" si="152"/>
        <v>2.9949113752697119</v>
      </c>
      <c r="Y289" s="196">
        <f t="shared" si="153"/>
        <v>1999944.4841389526</v>
      </c>
      <c r="Z289" s="196">
        <f t="shared" si="154"/>
        <v>1170734.0887618472</v>
      </c>
      <c r="AA289" s="201">
        <f t="shared" si="155"/>
        <v>2880265.8487179549</v>
      </c>
      <c r="AB289" s="200">
        <f t="shared" si="156"/>
        <v>2.8802658487179551</v>
      </c>
      <c r="AC289" s="217">
        <f t="shared" si="157"/>
        <v>2051055.4533408496</v>
      </c>
      <c r="AD289" s="199">
        <f t="shared" si="158"/>
        <v>2.0510554533408496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59"/>
        <v>1322277.2574257413</v>
      </c>
      <c r="Q290" s="196">
        <f t="shared" si="162"/>
        <v>315331.2470168923</v>
      </c>
      <c r="R290" s="196">
        <f t="shared" si="163"/>
        <v>1008081.697075566</v>
      </c>
      <c r="S290" s="196">
        <f t="shared" si="160"/>
        <v>-834332.10535784322</v>
      </c>
      <c r="T290" s="196">
        <f t="shared" si="161"/>
        <v>0</v>
      </c>
      <c r="U290" s="214">
        <f t="shared" si="150"/>
        <v>0.73815889341044294</v>
      </c>
      <c r="V290" s="224"/>
      <c r="W290" s="196">
        <f t="shared" si="151"/>
        <v>-834332.10535784322</v>
      </c>
      <c r="X290" s="199">
        <f t="shared" si="152"/>
        <v>2.7930831614130702</v>
      </c>
      <c r="Y290" s="196">
        <f t="shared" si="153"/>
        <v>1893352.5093905623</v>
      </c>
      <c r="Z290" s="196">
        <f t="shared" si="154"/>
        <v>1059020.4040327191</v>
      </c>
      <c r="AA290" s="201">
        <f t="shared" si="155"/>
        <v>2645690.2015181994</v>
      </c>
      <c r="AB290" s="200">
        <f t="shared" si="156"/>
        <v>2.6456902015181996</v>
      </c>
      <c r="AC290" s="217">
        <f t="shared" si="157"/>
        <v>1811358.0961603562</v>
      </c>
      <c r="AD290" s="199">
        <f t="shared" si="158"/>
        <v>1.8113580961603561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59"/>
        <v>1258712.8465346522</v>
      </c>
      <c r="Q291" s="196">
        <f t="shared" si="162"/>
        <v>283910.02573592908</v>
      </c>
      <c r="R291" s="196">
        <f t="shared" si="163"/>
        <v>1010181.8672778069</v>
      </c>
      <c r="S291" s="196">
        <f t="shared" si="160"/>
        <v>-839475.15579683415</v>
      </c>
      <c r="T291" s="196">
        <f t="shared" si="161"/>
        <v>0</v>
      </c>
      <c r="U291" s="214">
        <f t="shared" si="150"/>
        <v>0.71550043358570348</v>
      </c>
      <c r="V291" s="224"/>
      <c r="W291" s="196">
        <f t="shared" si="151"/>
        <v>-839475.15579683415</v>
      </c>
      <c r="X291" s="199">
        <f t="shared" si="152"/>
        <v>2.7027538553643229</v>
      </c>
      <c r="Y291" s="196">
        <f t="shared" si="153"/>
        <v>1850873.5851609511</v>
      </c>
      <c r="Z291" s="196">
        <f t="shared" si="154"/>
        <v>1011398.429364117</v>
      </c>
      <c r="AA291" s="201">
        <f t="shared" si="155"/>
        <v>2552804.7395483879</v>
      </c>
      <c r="AB291" s="200">
        <f t="shared" si="156"/>
        <v>2.5528047395483879</v>
      </c>
      <c r="AC291" s="217">
        <f t="shared" si="157"/>
        <v>1713329.5837515537</v>
      </c>
      <c r="AD291" s="199">
        <f t="shared" si="158"/>
        <v>1.7133295837515536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59"/>
        <v>1282574.1930693055</v>
      </c>
      <c r="Q292" s="196">
        <f t="shared" si="162"/>
        <v>291829.91025676311</v>
      </c>
      <c r="R292" s="196">
        <f t="shared" si="163"/>
        <v>1012286.4128346357</v>
      </c>
      <c r="S292" s="196">
        <f t="shared" si="160"/>
        <v>-844639.63561265427</v>
      </c>
      <c r="T292" s="196">
        <f t="shared" si="161"/>
        <v>0</v>
      </c>
      <c r="U292" s="214">
        <f t="shared" si="150"/>
        <v>0.72147556962198545</v>
      </c>
      <c r="V292" s="224"/>
      <c r="W292" s="196">
        <f t="shared" si="151"/>
        <v>-844639.63561265427</v>
      </c>
      <c r="X292" s="199">
        <f t="shared" si="152"/>
        <v>2.7169700652744977</v>
      </c>
      <c r="Y292" s="196">
        <f t="shared" si="153"/>
        <v>1869596.8914697641</v>
      </c>
      <c r="Z292" s="196">
        <f t="shared" si="154"/>
        <v>1024957.2558571098</v>
      </c>
      <c r="AA292" s="201">
        <f t="shared" si="155"/>
        <v>2586690.5161607042</v>
      </c>
      <c r="AB292" s="200">
        <f t="shared" si="156"/>
        <v>2.5866905161607043</v>
      </c>
      <c r="AC292" s="217">
        <f t="shared" si="157"/>
        <v>1742050.8805480499</v>
      </c>
      <c r="AD292" s="199">
        <f t="shared" si="158"/>
        <v>1.7420508805480499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21" t="s">
        <v>382</v>
      </c>
      <c r="B293" s="222">
        <v>293.69000199999999</v>
      </c>
      <c r="C293" s="223">
        <v>296.88000499999998</v>
      </c>
      <c r="D293" s="223">
        <v>259.73001099999999</v>
      </c>
      <c r="E293" s="223">
        <v>266.27999899999998</v>
      </c>
      <c r="F293" s="223">
        <v>263.82122800000002</v>
      </c>
      <c r="G293" s="223">
        <v>1057037700</v>
      </c>
      <c r="H293" s="226" t="s">
        <v>382</v>
      </c>
      <c r="I293" s="223">
        <v>42.970001000000003</v>
      </c>
      <c r="J293" s="223">
        <v>43.720001000000003</v>
      </c>
      <c r="K293" s="223">
        <v>33.380001</v>
      </c>
      <c r="L293" s="223">
        <v>35.040000999999997</v>
      </c>
      <c r="M293" s="223">
        <v>34.80471</v>
      </c>
      <c r="N293" s="223">
        <v>98713400</v>
      </c>
      <c r="O293" s="223"/>
      <c r="P293" s="196">
        <f t="shared" si="159"/>
        <v>1285792.1336633647</v>
      </c>
      <c r="Q293" s="196">
        <f t="shared" si="162"/>
        <v>287353.45491132018</v>
      </c>
      <c r="R293" s="196">
        <f t="shared" si="163"/>
        <v>1014395.3428613746</v>
      </c>
      <c r="S293" s="196">
        <f t="shared" si="160"/>
        <v>-849825.63409437356</v>
      </c>
      <c r="T293" s="196">
        <f t="shared" si="161"/>
        <v>0</v>
      </c>
      <c r="U293" s="214">
        <f t="shared" si="150"/>
        <v>0.71902207261063367</v>
      </c>
      <c r="V293" s="199">
        <f>(E293-B282)/B282</f>
        <v>-0.33271518103641695</v>
      </c>
      <c r="W293" s="196">
        <f t="shared" si="151"/>
        <v>-849825.63409437356</v>
      </c>
      <c r="X293" s="199">
        <f t="shared" si="152"/>
        <v>2.7066581475574818</v>
      </c>
      <c r="Y293" s="196">
        <f t="shared" si="153"/>
        <v>1873874.0227112747</v>
      </c>
      <c r="Z293" s="196">
        <f t="shared" si="154"/>
        <v>1024048.3886169011</v>
      </c>
      <c r="AA293" s="201">
        <f t="shared" si="155"/>
        <v>2587540.9314360595</v>
      </c>
      <c r="AB293" s="200">
        <f t="shared" si="156"/>
        <v>2.5875409314360596</v>
      </c>
      <c r="AC293" s="217">
        <f t="shared" si="157"/>
        <v>1737715.297341686</v>
      </c>
      <c r="AD293" s="199">
        <f t="shared" si="158"/>
        <v>1.7377152973416861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159"/>
        <v>1288811.8613861369</v>
      </c>
      <c r="Q294" s="196">
        <f>(Q293+$S$3)*K294/K293</f>
        <v>307721.73579112266</v>
      </c>
      <c r="R294" s="196">
        <f>R293*(1+($S$5)/2/12)-$S$3</f>
        <v>996508.66649233596</v>
      </c>
      <c r="S294" s="196">
        <f t="shared" si="160"/>
        <v>-855033.24090310012</v>
      </c>
      <c r="T294" s="196">
        <f t="shared" si="161"/>
        <v>0</v>
      </c>
      <c r="U294" s="214">
        <f t="shared" si="150"/>
        <v>0.73437111290023371</v>
      </c>
      <c r="V294" s="224"/>
      <c r="W294" s="196">
        <f t="shared" si="151"/>
        <v>-855033.24090310012</v>
      </c>
      <c r="X294" s="199">
        <f t="shared" si="152"/>
        <v>2.672785593066159</v>
      </c>
      <c r="Y294" s="196">
        <f t="shared" si="153"/>
        <v>1858816.6228029383</v>
      </c>
      <c r="Z294" s="196">
        <f t="shared" si="154"/>
        <v>1003783.3818998382</v>
      </c>
      <c r="AA294" s="201">
        <f t="shared" si="155"/>
        <v>2593042.2636695956</v>
      </c>
      <c r="AB294" s="200">
        <f t="shared" si="156"/>
        <v>2.5930422636695956</v>
      </c>
      <c r="AC294" s="217">
        <f t="shared" si="157"/>
        <v>1738009.0227664956</v>
      </c>
      <c r="AD294" s="199">
        <f t="shared" si="158"/>
        <v>1.7380090227664955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159"/>
        <v>1435891.0297029682</v>
      </c>
      <c r="Q295" s="196">
        <f t="shared" ref="Q295:Q305" si="164">Q294*K295/K294</f>
        <v>375214.28737034183</v>
      </c>
      <c r="R295" s="196">
        <f t="shared" ref="R295:R305" si="165">R294*(1+$S$5/2/12)</f>
        <v>998584.72621419514</v>
      </c>
      <c r="S295" s="196">
        <f t="shared" si="160"/>
        <v>-860262.54607352964</v>
      </c>
      <c r="T295" s="196">
        <f t="shared" si="161"/>
        <v>0</v>
      </c>
      <c r="U295" s="214">
        <f t="shared" si="150"/>
        <v>0.7781355134410225</v>
      </c>
      <c r="V295" s="224"/>
      <c r="W295" s="196">
        <f t="shared" si="151"/>
        <v>-860262.54607352964</v>
      </c>
      <c r="X295" s="199">
        <f t="shared" si="152"/>
        <v>2.8299218268059767</v>
      </c>
      <c r="Y295" s="196">
        <f t="shared" si="153"/>
        <v>1963765.0579577051</v>
      </c>
      <c r="Z295" s="196">
        <f t="shared" si="154"/>
        <v>1103502.5118841755</v>
      </c>
      <c r="AA295" s="201">
        <f t="shared" si="155"/>
        <v>2809690.0432875054</v>
      </c>
      <c r="AB295" s="200">
        <f t="shared" si="156"/>
        <v>2.8096900432875054</v>
      </c>
      <c r="AC295" s="217">
        <f t="shared" si="157"/>
        <v>1949427.4972139758</v>
      </c>
      <c r="AD295" s="199">
        <f t="shared" si="158"/>
        <v>1.9494274972139758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59"/>
        <v>1411831.6930693048</v>
      </c>
      <c r="Q296" s="196">
        <f t="shared" si="164"/>
        <v>361310.65979977389</v>
      </c>
      <c r="R296" s="196">
        <f t="shared" si="165"/>
        <v>1000665.1110604748</v>
      </c>
      <c r="S296" s="196">
        <f t="shared" si="160"/>
        <v>-865513.64001550258</v>
      </c>
      <c r="T296" s="196">
        <f t="shared" si="161"/>
        <v>0</v>
      </c>
      <c r="U296" s="214">
        <f t="shared" si="150"/>
        <v>0.76950294511250961</v>
      </c>
      <c r="V296" s="224"/>
      <c r="W296" s="196">
        <f t="shared" si="151"/>
        <v>-865513.64001550258</v>
      </c>
      <c r="X296" s="199">
        <f t="shared" si="152"/>
        <v>2.7873585031965158</v>
      </c>
      <c r="Y296" s="196">
        <f t="shared" si="153"/>
        <v>1948920.6917665689</v>
      </c>
      <c r="Z296" s="196">
        <f t="shared" si="154"/>
        <v>1083407.0517510665</v>
      </c>
      <c r="AA296" s="201">
        <f t="shared" si="155"/>
        <v>2773807.4639295535</v>
      </c>
      <c r="AB296" s="200">
        <f t="shared" si="156"/>
        <v>2.7738074639295536</v>
      </c>
      <c r="AC296" s="217">
        <f t="shared" si="157"/>
        <v>1908293.8239140511</v>
      </c>
      <c r="AD296" s="199">
        <f t="shared" si="158"/>
        <v>1.908293823914051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59"/>
        <v>1534108.9851485128</v>
      </c>
      <c r="Q297" s="196">
        <f t="shared" si="164"/>
        <v>423370.62412977463</v>
      </c>
      <c r="R297" s="196">
        <f t="shared" si="165"/>
        <v>1002749.8300418509</v>
      </c>
      <c r="S297" s="196">
        <f t="shared" si="160"/>
        <v>-870786.61351556715</v>
      </c>
      <c r="T297" s="196">
        <f t="shared" si="161"/>
        <v>0</v>
      </c>
      <c r="U297" s="214">
        <f t="shared" si="150"/>
        <v>0.80427895276754635</v>
      </c>
      <c r="V297" s="224"/>
      <c r="W297" s="196">
        <f t="shared" si="151"/>
        <v>-870786.61351556715</v>
      </c>
      <c r="X297" s="199">
        <f t="shared" si="152"/>
        <v>2.9132956063121793</v>
      </c>
      <c r="Y297" s="196">
        <f t="shared" si="153"/>
        <v>2036516.1264441358</v>
      </c>
      <c r="Z297" s="196">
        <f t="shared" si="154"/>
        <v>1165729.5129285688</v>
      </c>
      <c r="AA297" s="201">
        <f t="shared" si="155"/>
        <v>2960229.4393201382</v>
      </c>
      <c r="AB297" s="200">
        <f t="shared" si="156"/>
        <v>2.960229439320138</v>
      </c>
      <c r="AC297" s="217">
        <f t="shared" si="157"/>
        <v>2089442.8258045712</v>
      </c>
      <c r="AD297" s="199">
        <f t="shared" si="158"/>
        <v>2.089442825804571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59"/>
        <v>1559999.9752475228</v>
      </c>
      <c r="Q298" s="196">
        <f t="shared" si="164"/>
        <v>436537.65310988727</v>
      </c>
      <c r="R298" s="196">
        <f t="shared" si="165"/>
        <v>1004838.8921877715</v>
      </c>
      <c r="S298" s="196">
        <f t="shared" si="160"/>
        <v>-876081.55773854861</v>
      </c>
      <c r="T298" s="196">
        <f t="shared" si="161"/>
        <v>0</v>
      </c>
      <c r="U298" s="214">
        <f t="shared" si="150"/>
        <v>0.81065313359129765</v>
      </c>
      <c r="V298" s="224"/>
      <c r="W298" s="196">
        <f t="shared" si="151"/>
        <v>-876081.55773854861</v>
      </c>
      <c r="X298" s="199">
        <f t="shared" si="152"/>
        <v>2.9276256813988613</v>
      </c>
      <c r="Y298" s="196">
        <f t="shared" si="153"/>
        <v>2056645.3191735265</v>
      </c>
      <c r="Z298" s="196">
        <f t="shared" si="154"/>
        <v>1180563.7614349779</v>
      </c>
      <c r="AA298" s="201">
        <f t="shared" si="155"/>
        <v>3001376.5205451814</v>
      </c>
      <c r="AB298" s="200">
        <f t="shared" si="156"/>
        <v>3.0013765205451812</v>
      </c>
      <c r="AC298" s="217">
        <f t="shared" si="157"/>
        <v>2125294.9628066327</v>
      </c>
      <c r="AD298" s="199">
        <f t="shared" si="158"/>
        <v>2.1252949628066329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59"/>
        <v>1716138.6336633642</v>
      </c>
      <c r="Q299" s="196">
        <f t="shared" si="164"/>
        <v>524379.24026884069</v>
      </c>
      <c r="R299" s="196">
        <f t="shared" si="165"/>
        <v>1006932.3065464961</v>
      </c>
      <c r="S299" s="196">
        <f t="shared" si="160"/>
        <v>-881398.56422912586</v>
      </c>
      <c r="T299" s="196">
        <f t="shared" si="161"/>
        <v>0</v>
      </c>
      <c r="U299" s="214">
        <f t="shared" si="150"/>
        <v>0.85140555221496161</v>
      </c>
      <c r="V299" s="224"/>
      <c r="W299" s="196">
        <f t="shared" si="151"/>
        <v>-881398.56422912586</v>
      </c>
      <c r="X299" s="199">
        <f t="shared" si="152"/>
        <v>3.0894887406487523</v>
      </c>
      <c r="Y299" s="196">
        <f t="shared" si="153"/>
        <v>2167952.0578489909</v>
      </c>
      <c r="Z299" s="196">
        <f t="shared" si="154"/>
        <v>1286553.493619865</v>
      </c>
      <c r="AA299" s="201">
        <f t="shared" si="155"/>
        <v>3247450.1804787014</v>
      </c>
      <c r="AB299" s="200">
        <f t="shared" si="156"/>
        <v>3.2474501804787015</v>
      </c>
      <c r="AC299" s="217">
        <f t="shared" si="157"/>
        <v>2366051.6162495753</v>
      </c>
      <c r="AD299" s="199">
        <f t="shared" si="158"/>
        <v>2.3660516162495755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59"/>
        <v>1799059.4257425722</v>
      </c>
      <c r="Q300" s="196">
        <f t="shared" si="164"/>
        <v>572719.7312797436</v>
      </c>
      <c r="R300" s="196">
        <f t="shared" si="165"/>
        <v>1009030.0821851348</v>
      </c>
      <c r="S300" s="196">
        <f t="shared" si="160"/>
        <v>-886737.72491341387</v>
      </c>
      <c r="T300" s="196">
        <f t="shared" si="161"/>
        <v>0</v>
      </c>
      <c r="U300" s="214">
        <f t="shared" si="150"/>
        <v>0.8709449956994102</v>
      </c>
      <c r="V300" s="224"/>
      <c r="W300" s="196">
        <f t="shared" si="151"/>
        <v>-886737.72491341387</v>
      </c>
      <c r="X300" s="199">
        <f t="shared" si="152"/>
        <v>3.1667644547342393</v>
      </c>
      <c r="Y300" s="196">
        <f t="shared" si="153"/>
        <v>2228010.4769175295</v>
      </c>
      <c r="Z300" s="196">
        <f t="shared" si="154"/>
        <v>1341272.7520041156</v>
      </c>
      <c r="AA300" s="201">
        <f t="shared" si="155"/>
        <v>3380809.2392074508</v>
      </c>
      <c r="AB300" s="200">
        <f t="shared" si="156"/>
        <v>3.3808092392074509</v>
      </c>
      <c r="AC300" s="217">
        <f t="shared" si="157"/>
        <v>2494071.5142940367</v>
      </c>
      <c r="AD300" s="199">
        <f t="shared" si="158"/>
        <v>2.4940715142940366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59"/>
        <v>1755990.0544554433</v>
      </c>
      <c r="Q301" s="196">
        <f t="shared" si="164"/>
        <v>539940.25610263948</v>
      </c>
      <c r="R301" s="196">
        <f t="shared" si="165"/>
        <v>1011132.2281896872</v>
      </c>
      <c r="S301" s="196">
        <f t="shared" si="160"/>
        <v>-892099.13210055302</v>
      </c>
      <c r="T301" s="196">
        <f t="shared" si="161"/>
        <v>0</v>
      </c>
      <c r="U301" s="214">
        <f t="shared" si="150"/>
        <v>0.85751948547502643</v>
      </c>
      <c r="V301" s="224"/>
      <c r="W301" s="196">
        <f t="shared" si="151"/>
        <v>-892099.13210055302</v>
      </c>
      <c r="X301" s="199">
        <f t="shared" si="152"/>
        <v>3.1018103068093046</v>
      </c>
      <c r="Y301" s="196">
        <f t="shared" si="153"/>
        <v>2199879.9771809098</v>
      </c>
      <c r="Z301" s="196">
        <f t="shared" si="154"/>
        <v>1307780.8450803568</v>
      </c>
      <c r="AA301" s="201">
        <f t="shared" si="155"/>
        <v>3307062.5387477698</v>
      </c>
      <c r="AB301" s="200">
        <f t="shared" si="156"/>
        <v>3.3070625387477697</v>
      </c>
      <c r="AC301" s="217">
        <f t="shared" si="157"/>
        <v>2414963.4066472165</v>
      </c>
      <c r="AD301" s="199">
        <f t="shared" si="158"/>
        <v>2.4149634066472165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59"/>
        <v>1739405.8663366316</v>
      </c>
      <c r="Q302" s="196">
        <f t="shared" si="164"/>
        <v>525760.36953172868</v>
      </c>
      <c r="R302" s="196">
        <f t="shared" si="165"/>
        <v>1013238.7536650825</v>
      </c>
      <c r="S302" s="196">
        <f t="shared" si="160"/>
        <v>-897482.87848430523</v>
      </c>
      <c r="T302" s="196">
        <f t="shared" si="161"/>
        <v>0</v>
      </c>
      <c r="U302" s="214">
        <f t="shared" si="150"/>
        <v>0.85130623407124328</v>
      </c>
      <c r="V302" s="224"/>
      <c r="W302" s="196">
        <f t="shared" si="151"/>
        <v>-897482.87848430523</v>
      </c>
      <c r="X302" s="199">
        <f t="shared" si="152"/>
        <v>3.0670720143992711</v>
      </c>
      <c r="Y302" s="196">
        <f t="shared" si="153"/>
        <v>2190293.3099541212</v>
      </c>
      <c r="Z302" s="196">
        <f t="shared" si="154"/>
        <v>1292810.431469816</v>
      </c>
      <c r="AA302" s="201">
        <f t="shared" si="155"/>
        <v>3278404.989533443</v>
      </c>
      <c r="AB302" s="200">
        <f t="shared" si="156"/>
        <v>3.2784049895334428</v>
      </c>
      <c r="AC302" s="217">
        <f t="shared" si="157"/>
        <v>2380922.111049138</v>
      </c>
      <c r="AD302" s="199">
        <f t="shared" si="158"/>
        <v>2.3809221110491379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59"/>
        <v>1694802.0099009883</v>
      </c>
      <c r="Q303" s="196">
        <f t="shared" si="164"/>
        <v>494638.32865641842</v>
      </c>
      <c r="R303" s="196">
        <f t="shared" si="165"/>
        <v>1015349.6677352182</v>
      </c>
      <c r="S303" s="196">
        <f t="shared" si="160"/>
        <v>-902889.05714465643</v>
      </c>
      <c r="T303" s="196">
        <f t="shared" si="161"/>
        <v>0</v>
      </c>
      <c r="U303" s="214">
        <f t="shared" si="150"/>
        <v>0.83752091773364867</v>
      </c>
      <c r="V303" s="224"/>
      <c r="W303" s="196">
        <f t="shared" si="151"/>
        <v>-902889.05714465643</v>
      </c>
      <c r="X303" s="199">
        <f t="shared" si="152"/>
        <v>3.0016441734346988</v>
      </c>
      <c r="Y303" s="196">
        <f t="shared" si="153"/>
        <v>2161097.0879565012</v>
      </c>
      <c r="Z303" s="196">
        <f t="shared" si="154"/>
        <v>1258208.0308118449</v>
      </c>
      <c r="AA303" s="201">
        <f t="shared" si="155"/>
        <v>3204790.0062926249</v>
      </c>
      <c r="AB303" s="200">
        <f t="shared" si="156"/>
        <v>3.2047900062926247</v>
      </c>
      <c r="AC303" s="217">
        <f t="shared" si="157"/>
        <v>2301900.9491479686</v>
      </c>
      <c r="AD303" s="199">
        <f t="shared" si="158"/>
        <v>2.3019009491479685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59"/>
        <v>1740693.0445544536</v>
      </c>
      <c r="Q304" s="196">
        <f t="shared" si="164"/>
        <v>521524.83095562877</v>
      </c>
      <c r="R304" s="196">
        <f t="shared" si="165"/>
        <v>1017464.979543</v>
      </c>
      <c r="S304" s="196">
        <f t="shared" si="160"/>
        <v>-908317.76154942578</v>
      </c>
      <c r="T304" s="196">
        <f t="shared" si="161"/>
        <v>0</v>
      </c>
      <c r="U304" s="214">
        <f t="shared" si="150"/>
        <v>0.84878411404222653</v>
      </c>
      <c r="V304" s="224"/>
      <c r="W304" s="196">
        <f t="shared" si="151"/>
        <v>-908317.76154942578</v>
      </c>
      <c r="X304" s="199">
        <f t="shared" si="152"/>
        <v>3.0365563031515923</v>
      </c>
      <c r="Y304" s="196">
        <f t="shared" si="153"/>
        <v>2195251.5115493974</v>
      </c>
      <c r="Z304" s="196">
        <f t="shared" si="154"/>
        <v>1286933.7499999716</v>
      </c>
      <c r="AA304" s="201">
        <f t="shared" si="155"/>
        <v>3279682.8550530826</v>
      </c>
      <c r="AB304" s="200">
        <f t="shared" si="156"/>
        <v>3.2796828550530828</v>
      </c>
      <c r="AC304" s="217">
        <f t="shared" si="157"/>
        <v>2371365.0935036568</v>
      </c>
      <c r="AD304" s="199">
        <f t="shared" si="158"/>
        <v>2.3713650935036568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21" t="s">
        <v>394</v>
      </c>
      <c r="B305" s="222">
        <v>387.75</v>
      </c>
      <c r="C305" s="223">
        <v>412.92001299999998</v>
      </c>
      <c r="D305" s="223">
        <v>382.66000400000001</v>
      </c>
      <c r="E305" s="223">
        <v>409.51998900000001</v>
      </c>
      <c r="F305" s="223">
        <v>408.48876999999999</v>
      </c>
      <c r="G305" s="223">
        <v>867235900</v>
      </c>
      <c r="H305" s="226" t="s">
        <v>394</v>
      </c>
      <c r="I305" s="223">
        <v>68.300003000000004</v>
      </c>
      <c r="J305" s="223">
        <v>77.290001000000004</v>
      </c>
      <c r="K305" s="223">
        <v>66.489998</v>
      </c>
      <c r="L305" s="223">
        <v>76</v>
      </c>
      <c r="M305" s="223">
        <v>75.922081000000006</v>
      </c>
      <c r="N305" s="223">
        <v>66720600</v>
      </c>
      <c r="O305" s="223"/>
      <c r="P305" s="196">
        <f t="shared" si="159"/>
        <v>1894356.4554455427</v>
      </c>
      <c r="Q305" s="196">
        <f t="shared" si="164"/>
        <v>612220.79059694358</v>
      </c>
      <c r="R305" s="196">
        <f t="shared" si="165"/>
        <v>1019584.6982503814</v>
      </c>
      <c r="S305" s="196">
        <f t="shared" si="160"/>
        <v>-913769.08555588161</v>
      </c>
      <c r="T305" s="196">
        <f t="shared" si="161"/>
        <v>0</v>
      </c>
      <c r="U305" s="214">
        <f t="shared" si="150"/>
        <v>0.8844738517149614</v>
      </c>
      <c r="V305" s="199">
        <f>(E305-B294)/B294</f>
        <v>0.52436254660776216</v>
      </c>
      <c r="W305" s="196">
        <f t="shared" si="151"/>
        <v>-913769.08555588161</v>
      </c>
      <c r="X305" s="199">
        <f t="shared" si="152"/>
        <v>3.1889250793850827</v>
      </c>
      <c r="Y305" s="196">
        <f t="shared" si="153"/>
        <v>2304850.8291322459</v>
      </c>
      <c r="Z305" s="196">
        <f t="shared" si="154"/>
        <v>1391081.7435763641</v>
      </c>
      <c r="AA305" s="201">
        <f t="shared" si="155"/>
        <v>3526161.9442928676</v>
      </c>
      <c r="AB305" s="200">
        <f t="shared" si="156"/>
        <v>3.5261619442928676</v>
      </c>
      <c r="AC305" s="217">
        <f t="shared" si="157"/>
        <v>2612392.8587369858</v>
      </c>
      <c r="AD305" s="199">
        <f t="shared" si="158"/>
        <v>2.6123928587369858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159"/>
        <v>1957128.6930693048</v>
      </c>
      <c r="Q306" s="196">
        <f>(Q294+(Q305-Q294)*(1-$Q$3))*K306/K305</f>
        <v>489372.34497139521</v>
      </c>
      <c r="R306" s="196">
        <f>R305*(1+($S$5/2/12))+(Q305-Q294)*($Q$3)</f>
        <v>1173958.3604413136</v>
      </c>
      <c r="S306" s="196">
        <f t="shared" si="160"/>
        <v>-919243.1234123644</v>
      </c>
      <c r="T306" s="196">
        <f t="shared" si="161"/>
        <v>0</v>
      </c>
      <c r="U306" s="214">
        <f t="shared" si="150"/>
        <v>0.81091183738810846</v>
      </c>
      <c r="V306" s="224"/>
      <c r="W306" s="196">
        <f t="shared" si="151"/>
        <v>-919243.1234123644</v>
      </c>
      <c r="X306" s="199">
        <f t="shared" si="152"/>
        <v>3.4061577114524035</v>
      </c>
      <c r="Y306" s="196">
        <f t="shared" si="153"/>
        <v>2496990.1111721741</v>
      </c>
      <c r="Z306" s="196">
        <f t="shared" si="154"/>
        <v>1577746.9877598097</v>
      </c>
      <c r="AA306" s="201">
        <f t="shared" si="155"/>
        <v>3620459.3984820135</v>
      </c>
      <c r="AB306" s="200">
        <f t="shared" si="156"/>
        <v>3.6204593984820135</v>
      </c>
      <c r="AC306" s="217">
        <f t="shared" si="157"/>
        <v>2701216.2750696493</v>
      </c>
      <c r="AD306" s="199">
        <f t="shared" si="158"/>
        <v>2.7012162750696493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159"/>
        <v>2020544.5247524732</v>
      </c>
      <c r="Q307" s="196">
        <f>Q306*K307/K306</f>
        <v>520606.66375344421</v>
      </c>
      <c r="R307" s="196">
        <f>R306*(1+$S$5/2/12)</f>
        <v>1176404.1070255665</v>
      </c>
      <c r="S307" s="196">
        <f t="shared" si="160"/>
        <v>-924739.96975991584</v>
      </c>
      <c r="T307" s="196">
        <f t="shared" si="161"/>
        <v>0</v>
      </c>
      <c r="U307" s="214">
        <f t="shared" si="150"/>
        <v>0.82359443474576066</v>
      </c>
      <c r="V307" s="224"/>
      <c r="W307" s="196">
        <f t="shared" si="151"/>
        <v>-924739.96975991584</v>
      </c>
      <c r="X307" s="199">
        <f t="shared" si="152"/>
        <v>3.4571325305729381</v>
      </c>
      <c r="Y307" s="196">
        <f t="shared" si="153"/>
        <v>2543729.1100712749</v>
      </c>
      <c r="Z307" s="196">
        <f t="shared" si="154"/>
        <v>1618989.140311359</v>
      </c>
      <c r="AA307" s="201">
        <f t="shared" si="155"/>
        <v>3717555.2955314838</v>
      </c>
      <c r="AB307" s="200">
        <f t="shared" si="156"/>
        <v>3.7175552955314837</v>
      </c>
      <c r="AC307" s="217">
        <f t="shared" si="157"/>
        <v>2792815.3257715679</v>
      </c>
      <c r="AD307" s="199">
        <f t="shared" si="158"/>
        <v>2.792815325771568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5"/>
      <c r="X308" s="234"/>
      <c r="Y308" s="235"/>
      <c r="Z308" s="235"/>
      <c r="AA308" s="236"/>
      <c r="AB308" s="234"/>
      <c r="AC308" s="237"/>
      <c r="AD308" s="238"/>
      <c r="AE308" s="239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2"/>
      <c r="X309" s="241"/>
      <c r="Y309" s="242"/>
      <c r="Z309" s="242"/>
      <c r="AA309" s="243"/>
      <c r="AB309" s="241"/>
      <c r="AC309" s="244"/>
      <c r="AD309" s="245"/>
      <c r="AE309" s="239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2"/>
      <c r="X310" s="241"/>
      <c r="Y310" s="242"/>
      <c r="Z310" s="242"/>
      <c r="AA310" s="243"/>
      <c r="AB310" s="241"/>
      <c r="AC310" s="244"/>
      <c r="AD310" s="245"/>
      <c r="AE310" s="239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2"/>
      <c r="X311" s="241"/>
      <c r="Y311" s="242"/>
      <c r="Z311" s="242"/>
      <c r="AA311" s="243"/>
      <c r="AB311" s="241"/>
      <c r="AC311" s="244"/>
      <c r="AD311" s="245"/>
      <c r="AE311" s="239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2"/>
      <c r="X312" s="241"/>
      <c r="Y312" s="242"/>
      <c r="Z312" s="242"/>
      <c r="AA312" s="243"/>
      <c r="AB312" s="241"/>
      <c r="AC312" s="244"/>
      <c r="AD312" s="245"/>
      <c r="AE312" s="239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2"/>
      <c r="X313" s="241"/>
      <c r="Y313" s="242"/>
      <c r="Z313" s="242"/>
      <c r="AA313" s="243"/>
      <c r="AB313" s="241"/>
      <c r="AC313" s="244"/>
      <c r="AD313" s="245"/>
      <c r="AE313" s="239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2"/>
      <c r="X314" s="241"/>
      <c r="Y314" s="242"/>
      <c r="Z314" s="242"/>
      <c r="AA314" s="243"/>
      <c r="AB314" s="241"/>
      <c r="AC314" s="244"/>
      <c r="AD314" s="245"/>
      <c r="AE314" s="239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2"/>
      <c r="X315" s="241"/>
      <c r="Y315" s="242"/>
      <c r="Z315" s="242"/>
      <c r="AA315" s="243"/>
      <c r="AB315" s="241"/>
      <c r="AC315" s="244"/>
      <c r="AD315" s="245"/>
      <c r="AE315" s="239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2"/>
      <c r="X316" s="241"/>
      <c r="Y316" s="242"/>
      <c r="Z316" s="242"/>
      <c r="AA316" s="243"/>
      <c r="AB316" s="241"/>
      <c r="AC316" s="244"/>
      <c r="AD316" s="245"/>
      <c r="AE316" s="239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2"/>
      <c r="X317" s="241"/>
      <c r="Y317" s="242"/>
      <c r="Z317" s="242"/>
      <c r="AA317" s="243"/>
      <c r="AB317" s="241"/>
      <c r="AC317" s="244"/>
      <c r="AD317" s="245"/>
      <c r="AE317" s="239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2"/>
      <c r="X318" s="241"/>
      <c r="Y318" s="242"/>
      <c r="Z318" s="242"/>
      <c r="AA318" s="243"/>
      <c r="AB318" s="241"/>
      <c r="AC318" s="244"/>
      <c r="AD318" s="245"/>
      <c r="AE318" s="239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2"/>
      <c r="X319" s="241"/>
      <c r="Y319" s="242"/>
      <c r="Z319" s="242"/>
      <c r="AA319" s="243"/>
      <c r="AB319" s="241"/>
      <c r="AC319" s="244"/>
      <c r="AD319" s="245"/>
      <c r="AE319" s="239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2"/>
      <c r="X320" s="241"/>
      <c r="Y320" s="242"/>
      <c r="Z320" s="242"/>
      <c r="AA320" s="243"/>
      <c r="AB320" s="241"/>
      <c r="AC320" s="244"/>
      <c r="AD320" s="245"/>
      <c r="AE320" s="239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2"/>
      <c r="X321" s="241"/>
      <c r="Y321" s="242"/>
      <c r="Z321" s="242"/>
      <c r="AA321" s="243"/>
      <c r="AB321" s="241"/>
      <c r="AC321" s="244"/>
      <c r="AD321" s="245"/>
      <c r="AE321" s="239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2"/>
      <c r="X322" s="241"/>
      <c r="Y322" s="242"/>
      <c r="Z322" s="242"/>
      <c r="AA322" s="243"/>
      <c r="AB322" s="241"/>
      <c r="AC322" s="244"/>
      <c r="AD322" s="245"/>
      <c r="AE322" s="239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2"/>
      <c r="X323" s="241"/>
      <c r="Y323" s="242"/>
      <c r="Z323" s="242"/>
      <c r="AA323" s="243"/>
      <c r="AB323" s="241"/>
      <c r="AC323" s="244"/>
      <c r="AD323" s="245"/>
      <c r="AE323" s="239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2"/>
      <c r="X324" s="241"/>
      <c r="Y324" s="242"/>
      <c r="Z324" s="242"/>
      <c r="AA324" s="243"/>
      <c r="AB324" s="241"/>
      <c r="AC324" s="244"/>
      <c r="AD324" s="245"/>
      <c r="AE324" s="239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2"/>
      <c r="X325" s="241"/>
      <c r="Y325" s="242"/>
      <c r="Z325" s="242"/>
      <c r="AA325" s="243"/>
      <c r="AB325" s="241"/>
      <c r="AC325" s="244"/>
      <c r="AD325" s="245"/>
      <c r="AE325" s="239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2"/>
      <c r="X326" s="241"/>
      <c r="Y326" s="242"/>
      <c r="Z326" s="242"/>
      <c r="AA326" s="243"/>
      <c r="AB326" s="241"/>
      <c r="AC326" s="244"/>
      <c r="AD326" s="245"/>
      <c r="AE326" s="239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2"/>
      <c r="X327" s="241"/>
      <c r="Y327" s="242"/>
      <c r="Z327" s="242"/>
      <c r="AA327" s="243"/>
      <c r="AB327" s="241"/>
      <c r="AC327" s="244"/>
      <c r="AD327" s="245"/>
      <c r="AE327" s="239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2"/>
      <c r="X328" s="241"/>
      <c r="Y328" s="242"/>
      <c r="Z328" s="242"/>
      <c r="AA328" s="243"/>
      <c r="AB328" s="241"/>
      <c r="AC328" s="244"/>
      <c r="AD328" s="245"/>
      <c r="AE328" s="239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2"/>
      <c r="X329" s="241"/>
      <c r="Y329" s="242"/>
      <c r="Z329" s="242"/>
      <c r="AA329" s="243"/>
      <c r="AB329" s="241"/>
      <c r="AC329" s="244"/>
      <c r="AD329" s="245"/>
      <c r="AE329" s="239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2"/>
      <c r="X330" s="241"/>
      <c r="Y330" s="242"/>
      <c r="Z330" s="242"/>
      <c r="AA330" s="243"/>
      <c r="AB330" s="241"/>
      <c r="AC330" s="244"/>
      <c r="AD330" s="245"/>
      <c r="AE330" s="239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2"/>
      <c r="X331" s="241"/>
      <c r="Y331" s="242"/>
      <c r="Z331" s="242"/>
      <c r="AA331" s="243"/>
      <c r="AB331" s="241"/>
      <c r="AC331" s="244"/>
      <c r="AD331" s="245"/>
      <c r="AE331" s="239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2"/>
      <c r="X332" s="241"/>
      <c r="Y332" s="242"/>
      <c r="Z332" s="242"/>
      <c r="AA332" s="243"/>
      <c r="AB332" s="241"/>
      <c r="AC332" s="244"/>
      <c r="AD332" s="245"/>
      <c r="AE332" s="239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2"/>
      <c r="X333" s="241"/>
      <c r="Y333" s="242"/>
      <c r="Z333" s="242"/>
      <c r="AA333" s="243"/>
      <c r="AB333" s="241"/>
      <c r="AC333" s="244"/>
      <c r="AD333" s="245"/>
      <c r="AE333" s="239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2"/>
      <c r="X334" s="241"/>
      <c r="Y334" s="242"/>
      <c r="Z334" s="242"/>
      <c r="AA334" s="243"/>
      <c r="AB334" s="241"/>
      <c r="AC334" s="244"/>
      <c r="AD334" s="245"/>
      <c r="AE334" s="239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2"/>
      <c r="X335" s="241"/>
      <c r="Y335" s="242"/>
      <c r="Z335" s="242"/>
      <c r="AA335" s="243"/>
      <c r="AB335" s="241"/>
      <c r="AC335" s="244"/>
      <c r="AD335" s="245"/>
      <c r="AE335" s="239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2"/>
      <c r="X336" s="241"/>
      <c r="Y336" s="242"/>
      <c r="Z336" s="242"/>
      <c r="AA336" s="243"/>
      <c r="AB336" s="241"/>
      <c r="AC336" s="244"/>
      <c r="AD336" s="245"/>
      <c r="AE336" s="239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2"/>
      <c r="X337" s="241"/>
      <c r="Y337" s="242"/>
      <c r="Z337" s="242"/>
      <c r="AA337" s="243"/>
      <c r="AB337" s="241"/>
      <c r="AC337" s="244"/>
      <c r="AD337" s="245"/>
      <c r="AE337" s="239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2"/>
      <c r="X338" s="241"/>
      <c r="Y338" s="242"/>
      <c r="Z338" s="242"/>
      <c r="AA338" s="243"/>
      <c r="AB338" s="241"/>
      <c r="AC338" s="244"/>
      <c r="AD338" s="245"/>
      <c r="AE338" s="239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2"/>
      <c r="X339" s="241"/>
      <c r="Y339" s="242"/>
      <c r="Z339" s="242"/>
      <c r="AA339" s="243"/>
      <c r="AB339" s="241"/>
      <c r="AC339" s="244"/>
      <c r="AD339" s="245"/>
      <c r="AE339" s="239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2"/>
      <c r="X340" s="241"/>
      <c r="Y340" s="242"/>
      <c r="Z340" s="242"/>
      <c r="AA340" s="243"/>
      <c r="AB340" s="241"/>
      <c r="AC340" s="244"/>
      <c r="AD340" s="245"/>
      <c r="AE340" s="239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2"/>
      <c r="X341" s="241"/>
      <c r="Y341" s="242"/>
      <c r="Z341" s="242"/>
      <c r="AA341" s="243"/>
      <c r="AB341" s="241"/>
      <c r="AC341" s="244"/>
      <c r="AD341" s="245"/>
      <c r="AE341" s="239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2"/>
      <c r="X342" s="241"/>
      <c r="Y342" s="242"/>
      <c r="Z342" s="242"/>
      <c r="AA342" s="243"/>
      <c r="AB342" s="241"/>
      <c r="AC342" s="244"/>
      <c r="AD342" s="245"/>
      <c r="AE342" s="239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2"/>
      <c r="X343" s="241"/>
      <c r="Y343" s="242"/>
      <c r="Z343" s="242"/>
      <c r="AA343" s="243"/>
      <c r="AB343" s="241"/>
      <c r="AC343" s="244"/>
      <c r="AD343" s="245"/>
      <c r="AE343" s="239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2"/>
      <c r="X344" s="241"/>
      <c r="Y344" s="242"/>
      <c r="Z344" s="242"/>
      <c r="AA344" s="243"/>
      <c r="AB344" s="241"/>
      <c r="AC344" s="244"/>
      <c r="AD344" s="245"/>
      <c r="AE344" s="239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2"/>
      <c r="X345" s="241"/>
      <c r="Y345" s="242"/>
      <c r="Z345" s="242"/>
      <c r="AA345" s="243"/>
      <c r="AB345" s="241"/>
      <c r="AC345" s="244"/>
      <c r="AD345" s="245"/>
      <c r="AE345" s="239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2"/>
      <c r="X346" s="241"/>
      <c r="Y346" s="242"/>
      <c r="Z346" s="242"/>
      <c r="AA346" s="243"/>
      <c r="AB346" s="241"/>
      <c r="AC346" s="244"/>
      <c r="AD346" s="245"/>
      <c r="AE346" s="239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2"/>
      <c r="X347" s="241"/>
      <c r="Y347" s="242"/>
      <c r="Z347" s="242"/>
      <c r="AA347" s="243"/>
      <c r="AB347" s="241"/>
      <c r="AC347" s="244"/>
      <c r="AD347" s="245"/>
      <c r="AE347" s="239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2"/>
      <c r="X348" s="241"/>
      <c r="Y348" s="242"/>
      <c r="Z348" s="242"/>
      <c r="AA348" s="243"/>
      <c r="AB348" s="241"/>
      <c r="AC348" s="244"/>
      <c r="AD348" s="245"/>
      <c r="AE348" s="239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2"/>
      <c r="X349" s="241"/>
      <c r="Y349" s="242"/>
      <c r="Z349" s="242"/>
      <c r="AA349" s="243"/>
      <c r="AB349" s="241"/>
      <c r="AC349" s="244"/>
      <c r="AD349" s="245"/>
      <c r="AE349" s="239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2"/>
      <c r="X350" s="241"/>
      <c r="Y350" s="242"/>
      <c r="Z350" s="242"/>
      <c r="AA350" s="243"/>
      <c r="AB350" s="241"/>
      <c r="AC350" s="244"/>
      <c r="AD350" s="245"/>
      <c r="AE350" s="239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2"/>
      <c r="X351" s="241"/>
      <c r="Y351" s="242"/>
      <c r="Z351" s="242"/>
      <c r="AA351" s="243"/>
      <c r="AB351" s="241"/>
      <c r="AC351" s="244"/>
      <c r="AD351" s="245"/>
      <c r="AE351" s="239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2"/>
      <c r="X352" s="241"/>
      <c r="Y352" s="242"/>
      <c r="Z352" s="242"/>
      <c r="AA352" s="243"/>
      <c r="AB352" s="241"/>
      <c r="AC352" s="244"/>
      <c r="AD352" s="245"/>
      <c r="AE352" s="239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2"/>
      <c r="X353" s="241"/>
      <c r="Y353" s="242"/>
      <c r="Z353" s="242"/>
      <c r="AA353" s="243"/>
      <c r="AB353" s="241"/>
      <c r="AC353" s="244"/>
      <c r="AD353" s="245"/>
      <c r="AE353" s="239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2"/>
      <c r="X354" s="241"/>
      <c r="Y354" s="242"/>
      <c r="Z354" s="242"/>
      <c r="AA354" s="243"/>
      <c r="AB354" s="241"/>
      <c r="AC354" s="244"/>
      <c r="AD354" s="245"/>
      <c r="AE354" s="239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2"/>
      <c r="X355" s="241"/>
      <c r="Y355" s="242"/>
      <c r="Z355" s="242"/>
      <c r="AA355" s="243"/>
      <c r="AB355" s="241"/>
      <c r="AC355" s="244"/>
      <c r="AD355" s="245"/>
      <c r="AE355" s="239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2"/>
      <c r="X356" s="241"/>
      <c r="Y356" s="242"/>
      <c r="Z356" s="242"/>
      <c r="AA356" s="243"/>
      <c r="AB356" s="241"/>
      <c r="AC356" s="244"/>
      <c r="AD356" s="245"/>
      <c r="AE356" s="239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2"/>
      <c r="X357" s="241"/>
      <c r="Y357" s="242"/>
      <c r="Z357" s="242"/>
      <c r="AA357" s="243"/>
      <c r="AB357" s="241"/>
      <c r="AC357" s="244"/>
      <c r="AD357" s="245"/>
      <c r="AE357" s="239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2"/>
      <c r="X358" s="241"/>
      <c r="Y358" s="242"/>
      <c r="Z358" s="242"/>
      <c r="AA358" s="243"/>
      <c r="AB358" s="241"/>
      <c r="AC358" s="244"/>
      <c r="AD358" s="245"/>
      <c r="AE358" s="239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2"/>
      <c r="X359" s="241"/>
      <c r="Y359" s="242"/>
      <c r="Z359" s="242"/>
      <c r="AA359" s="243"/>
      <c r="AB359" s="241"/>
      <c r="AC359" s="244"/>
      <c r="AD359" s="245"/>
      <c r="AE359" s="239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2"/>
      <c r="X360" s="241"/>
      <c r="Y360" s="242"/>
      <c r="Z360" s="242"/>
      <c r="AA360" s="243"/>
      <c r="AB360" s="241"/>
      <c r="AC360" s="244"/>
      <c r="AD360" s="245"/>
      <c r="AE360" s="239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2"/>
      <c r="X361" s="241"/>
      <c r="Y361" s="242"/>
      <c r="Z361" s="242"/>
      <c r="AA361" s="243"/>
      <c r="AB361" s="241"/>
      <c r="AC361" s="244"/>
      <c r="AD361" s="245"/>
      <c r="AE361" s="239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2"/>
      <c r="X362" s="241"/>
      <c r="Y362" s="242"/>
      <c r="Z362" s="242"/>
      <c r="AA362" s="243"/>
      <c r="AB362" s="241"/>
      <c r="AC362" s="244"/>
      <c r="AD362" s="245"/>
      <c r="AE362" s="239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2"/>
      <c r="X363" s="241"/>
      <c r="Y363" s="242"/>
      <c r="Z363" s="242"/>
      <c r="AA363" s="243"/>
      <c r="AB363" s="241"/>
      <c r="AC363" s="244"/>
      <c r="AD363" s="245"/>
      <c r="AE363" s="239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2"/>
      <c r="X364" s="241"/>
      <c r="Y364" s="242"/>
      <c r="Z364" s="242"/>
      <c r="AA364" s="243"/>
      <c r="AB364" s="241"/>
      <c r="AC364" s="244"/>
      <c r="AD364" s="245"/>
      <c r="AE364" s="239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2"/>
      <c r="X365" s="241"/>
      <c r="Y365" s="242"/>
      <c r="Z365" s="242"/>
      <c r="AA365" s="243"/>
      <c r="AB365" s="241"/>
      <c r="AC365" s="244"/>
      <c r="AD365" s="245"/>
      <c r="AE365" s="239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2"/>
      <c r="X366" s="241"/>
      <c r="Y366" s="242"/>
      <c r="Z366" s="242"/>
      <c r="AA366" s="243"/>
      <c r="AB366" s="241"/>
      <c r="AC366" s="244"/>
      <c r="AD366" s="245"/>
      <c r="AE366" s="239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2"/>
      <c r="X367" s="241"/>
      <c r="Y367" s="242"/>
      <c r="Z367" s="242"/>
      <c r="AA367" s="243"/>
      <c r="AB367" s="241"/>
      <c r="AC367" s="244"/>
      <c r="AD367" s="245"/>
      <c r="AE367" s="239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2"/>
      <c r="X368" s="241"/>
      <c r="Y368" s="242"/>
      <c r="Z368" s="242"/>
      <c r="AA368" s="243"/>
      <c r="AB368" s="241"/>
      <c r="AC368" s="244"/>
      <c r="AD368" s="245"/>
      <c r="AE368" s="239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2"/>
      <c r="X369" s="241"/>
      <c r="Y369" s="242"/>
      <c r="Z369" s="242"/>
      <c r="AA369" s="243"/>
      <c r="AB369" s="241"/>
      <c r="AC369" s="244"/>
      <c r="AD369" s="245"/>
      <c r="AE369" s="239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2"/>
      <c r="X370" s="241"/>
      <c r="Y370" s="242"/>
      <c r="Z370" s="242"/>
      <c r="AA370" s="243"/>
      <c r="AB370" s="241"/>
      <c r="AC370" s="244"/>
      <c r="AD370" s="245"/>
      <c r="AE370" s="239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2"/>
      <c r="X371" s="241"/>
      <c r="Y371" s="242"/>
      <c r="Z371" s="242"/>
      <c r="AA371" s="243"/>
      <c r="AB371" s="241"/>
      <c r="AC371" s="244"/>
      <c r="AD371" s="245"/>
      <c r="AE371" s="239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2"/>
      <c r="X372" s="241"/>
      <c r="Y372" s="242"/>
      <c r="Z372" s="242"/>
      <c r="AA372" s="243"/>
      <c r="AB372" s="241"/>
      <c r="AC372" s="244"/>
      <c r="AD372" s="245"/>
      <c r="AE372" s="239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2"/>
      <c r="X373" s="241"/>
      <c r="Y373" s="242"/>
      <c r="Z373" s="242"/>
      <c r="AA373" s="243"/>
      <c r="AB373" s="241"/>
      <c r="AC373" s="244"/>
      <c r="AD373" s="245"/>
      <c r="AE373" s="239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2"/>
      <c r="X374" s="241"/>
      <c r="Y374" s="242"/>
      <c r="Z374" s="242"/>
      <c r="AA374" s="243"/>
      <c r="AB374" s="241"/>
      <c r="AC374" s="244"/>
      <c r="AD374" s="245"/>
      <c r="AE374" s="239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2"/>
      <c r="X375" s="241"/>
      <c r="Y375" s="242"/>
      <c r="Z375" s="242"/>
      <c r="AA375" s="243"/>
      <c r="AB375" s="241"/>
      <c r="AC375" s="244"/>
      <c r="AD375" s="245"/>
      <c r="AE375" s="239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2"/>
      <c r="X376" s="241"/>
      <c r="Y376" s="242"/>
      <c r="Z376" s="242"/>
      <c r="AA376" s="243"/>
      <c r="AB376" s="241"/>
      <c r="AC376" s="244"/>
      <c r="AD376" s="245"/>
      <c r="AE376" s="239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2"/>
      <c r="X377" s="241"/>
      <c r="Y377" s="242"/>
      <c r="Z377" s="242"/>
      <c r="AA377" s="243"/>
      <c r="AB377" s="241"/>
      <c r="AC377" s="244"/>
      <c r="AD377" s="245"/>
      <c r="AE377" s="239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2"/>
      <c r="X378" s="241"/>
      <c r="Y378" s="242"/>
      <c r="Z378" s="242"/>
      <c r="AA378" s="243"/>
      <c r="AB378" s="241"/>
      <c r="AC378" s="244"/>
      <c r="AD378" s="245"/>
      <c r="AE378" s="239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2"/>
      <c r="X379" s="241"/>
      <c r="Y379" s="242"/>
      <c r="Z379" s="242"/>
      <c r="AA379" s="243"/>
      <c r="AB379" s="241"/>
      <c r="AC379" s="244"/>
      <c r="AD379" s="245"/>
      <c r="AE379" s="239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2"/>
      <c r="X380" s="241"/>
      <c r="Y380" s="242"/>
      <c r="Z380" s="242"/>
      <c r="AA380" s="243"/>
      <c r="AB380" s="241"/>
      <c r="AC380" s="244"/>
      <c r="AD380" s="245"/>
      <c r="AE380" s="239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2"/>
      <c r="X381" s="241"/>
      <c r="Y381" s="242"/>
      <c r="Z381" s="242"/>
      <c r="AA381" s="243"/>
      <c r="AB381" s="241"/>
      <c r="AC381" s="244"/>
      <c r="AD381" s="245"/>
      <c r="AE381" s="239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2"/>
      <c r="X382" s="241"/>
      <c r="Y382" s="242"/>
      <c r="Z382" s="242"/>
      <c r="AA382" s="243"/>
      <c r="AB382" s="241"/>
      <c r="AC382" s="244"/>
      <c r="AD382" s="245"/>
      <c r="AE382" s="239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2"/>
      <c r="X383" s="241"/>
      <c r="Y383" s="242"/>
      <c r="Z383" s="242"/>
      <c r="AA383" s="243"/>
      <c r="AB383" s="241"/>
      <c r="AC383" s="244"/>
      <c r="AD383" s="245"/>
      <c r="AE383" s="239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2"/>
      <c r="X384" s="241"/>
      <c r="Y384" s="242"/>
      <c r="Z384" s="242"/>
      <c r="AA384" s="243"/>
      <c r="AB384" s="241"/>
      <c r="AC384" s="244"/>
      <c r="AD384" s="245"/>
      <c r="AE384" s="239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2"/>
      <c r="X385" s="241"/>
      <c r="Y385" s="242"/>
      <c r="Z385" s="242"/>
      <c r="AA385" s="243"/>
      <c r="AB385" s="241"/>
      <c r="AC385" s="244"/>
      <c r="AD385" s="245"/>
      <c r="AE385" s="239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2"/>
      <c r="X386" s="241"/>
      <c r="Y386" s="242"/>
      <c r="Z386" s="242"/>
      <c r="AA386" s="243"/>
      <c r="AB386" s="241"/>
      <c r="AC386" s="244"/>
      <c r="AD386" s="245"/>
      <c r="AE386" s="239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2"/>
      <c r="X387" s="241"/>
      <c r="Y387" s="242"/>
      <c r="Z387" s="242"/>
      <c r="AA387" s="243"/>
      <c r="AB387" s="241"/>
      <c r="AC387" s="244"/>
      <c r="AD387" s="245"/>
      <c r="AE387" s="239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2"/>
      <c r="X388" s="241"/>
      <c r="Y388" s="242"/>
      <c r="Z388" s="242"/>
      <c r="AA388" s="243"/>
      <c r="AB388" s="241"/>
      <c r="AC388" s="244"/>
      <c r="AD388" s="245"/>
      <c r="AE388" s="239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2"/>
      <c r="X389" s="241"/>
      <c r="Y389" s="242"/>
      <c r="Z389" s="242"/>
      <c r="AA389" s="243"/>
      <c r="AB389" s="241"/>
      <c r="AC389" s="244"/>
      <c r="AD389" s="245"/>
      <c r="AE389" s="239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2"/>
      <c r="X390" s="241"/>
      <c r="Y390" s="242"/>
      <c r="Z390" s="242"/>
      <c r="AA390" s="243"/>
      <c r="AB390" s="241"/>
      <c r="AC390" s="244"/>
      <c r="AD390" s="245"/>
      <c r="AE390" s="239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2"/>
      <c r="X391" s="241"/>
      <c r="Y391" s="242"/>
      <c r="Z391" s="242"/>
      <c r="AA391" s="243"/>
      <c r="AB391" s="241"/>
      <c r="AC391" s="244"/>
      <c r="AD391" s="245"/>
      <c r="AE391" s="239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2"/>
      <c r="X392" s="241"/>
      <c r="Y392" s="242"/>
      <c r="Z392" s="242"/>
      <c r="AA392" s="243"/>
      <c r="AB392" s="241"/>
      <c r="AC392" s="244"/>
      <c r="AD392" s="245"/>
      <c r="AE392" s="239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2"/>
      <c r="X393" s="241"/>
      <c r="Y393" s="242"/>
      <c r="Z393" s="242"/>
      <c r="AA393" s="243"/>
      <c r="AB393" s="241"/>
      <c r="AC393" s="244"/>
      <c r="AD393" s="245"/>
      <c r="AE393" s="239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2"/>
      <c r="X394" s="241"/>
      <c r="Y394" s="242"/>
      <c r="Z394" s="242"/>
      <c r="AA394" s="243"/>
      <c r="AB394" s="241"/>
      <c r="AC394" s="244"/>
      <c r="AD394" s="245"/>
      <c r="AE394" s="239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2"/>
      <c r="X395" s="241"/>
      <c r="Y395" s="242"/>
      <c r="Z395" s="242"/>
      <c r="AA395" s="243"/>
      <c r="AB395" s="241"/>
      <c r="AC395" s="244"/>
      <c r="AD395" s="245"/>
      <c r="AE395" s="239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2"/>
      <c r="X396" s="241"/>
      <c r="Y396" s="242"/>
      <c r="Z396" s="242"/>
      <c r="AA396" s="243"/>
      <c r="AB396" s="241"/>
      <c r="AC396" s="244"/>
      <c r="AD396" s="245"/>
      <c r="AE396" s="239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2"/>
      <c r="X397" s="241"/>
      <c r="Y397" s="242"/>
      <c r="Z397" s="242"/>
      <c r="AA397" s="243"/>
      <c r="AB397" s="241"/>
      <c r="AC397" s="244"/>
      <c r="AD397" s="245"/>
      <c r="AE397" s="239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2"/>
      <c r="X398" s="241"/>
      <c r="Y398" s="242"/>
      <c r="Z398" s="242"/>
      <c r="AA398" s="243"/>
      <c r="AB398" s="241"/>
      <c r="AC398" s="244"/>
      <c r="AD398" s="245"/>
      <c r="AE398" s="239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2"/>
      <c r="X399" s="241"/>
      <c r="Y399" s="242"/>
      <c r="Z399" s="242"/>
      <c r="AA399" s="243"/>
      <c r="AB399" s="241"/>
      <c r="AC399" s="244"/>
      <c r="AD399" s="245"/>
      <c r="AE399" s="239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2"/>
      <c r="X400" s="241"/>
      <c r="Y400" s="242"/>
      <c r="Z400" s="242"/>
      <c r="AA400" s="243"/>
      <c r="AB400" s="241"/>
      <c r="AC400" s="244"/>
      <c r="AD400" s="245"/>
      <c r="AE400" s="239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2"/>
      <c r="X401" s="241"/>
      <c r="Y401" s="242"/>
      <c r="Z401" s="242"/>
      <c r="AA401" s="243"/>
      <c r="AB401" s="241"/>
      <c r="AC401" s="244"/>
      <c r="AD401" s="245"/>
      <c r="AE401" s="239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2"/>
      <c r="X402" s="241"/>
      <c r="Y402" s="242"/>
      <c r="Z402" s="242"/>
      <c r="AA402" s="243"/>
      <c r="AB402" s="241"/>
      <c r="AC402" s="244"/>
      <c r="AD402" s="245"/>
      <c r="AE402" s="239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2"/>
      <c r="X403" s="241"/>
      <c r="Y403" s="242"/>
      <c r="Z403" s="242"/>
      <c r="AA403" s="243"/>
      <c r="AB403" s="241"/>
      <c r="AC403" s="244"/>
      <c r="AD403" s="245"/>
      <c r="AE403" s="239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2"/>
      <c r="X404" s="241"/>
      <c r="Y404" s="242"/>
      <c r="Z404" s="242"/>
      <c r="AA404" s="243"/>
      <c r="AB404" s="241"/>
      <c r="AC404" s="244"/>
      <c r="AD404" s="245"/>
      <c r="AE404" s="239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2"/>
      <c r="X405" s="241"/>
      <c r="Y405" s="242"/>
      <c r="Z405" s="242"/>
      <c r="AA405" s="243"/>
      <c r="AB405" s="241"/>
      <c r="AC405" s="244"/>
      <c r="AD405" s="245"/>
      <c r="AE405" s="239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2"/>
      <c r="X406" s="241"/>
      <c r="Y406" s="242"/>
      <c r="Z406" s="242"/>
      <c r="AA406" s="243"/>
      <c r="AB406" s="241"/>
      <c r="AC406" s="244"/>
      <c r="AD406" s="245"/>
      <c r="AE406" s="239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2"/>
      <c r="X407" s="241"/>
      <c r="Y407" s="242"/>
      <c r="Z407" s="242"/>
      <c r="AA407" s="243"/>
      <c r="AB407" s="241"/>
      <c r="AC407" s="244"/>
      <c r="AD407" s="245"/>
      <c r="AE407" s="239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2"/>
      <c r="X408" s="241"/>
      <c r="Y408" s="242"/>
      <c r="Z408" s="242"/>
      <c r="AA408" s="243"/>
      <c r="AB408" s="241"/>
      <c r="AC408" s="244"/>
      <c r="AD408" s="245"/>
      <c r="AE408" s="239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2"/>
      <c r="X409" s="241"/>
      <c r="Y409" s="242"/>
      <c r="Z409" s="242"/>
      <c r="AA409" s="243"/>
      <c r="AB409" s="241"/>
      <c r="AC409" s="244"/>
      <c r="AD409" s="245"/>
      <c r="AE409" s="239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2"/>
      <c r="X410" s="241"/>
      <c r="Y410" s="242"/>
      <c r="Z410" s="242"/>
      <c r="AA410" s="243"/>
      <c r="AB410" s="241"/>
      <c r="AC410" s="244"/>
      <c r="AD410" s="245"/>
      <c r="AE410" s="239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2"/>
      <c r="X411" s="241"/>
      <c r="Y411" s="242"/>
      <c r="Z411" s="242"/>
      <c r="AA411" s="243"/>
      <c r="AB411" s="241"/>
      <c r="AC411" s="244"/>
      <c r="AD411" s="245"/>
      <c r="AE411" s="239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2"/>
      <c r="X412" s="241"/>
      <c r="Y412" s="242"/>
      <c r="Z412" s="242"/>
      <c r="AA412" s="243"/>
      <c r="AB412" s="241"/>
      <c r="AC412" s="244"/>
      <c r="AD412" s="245"/>
      <c r="AE412" s="239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2"/>
      <c r="X413" s="241"/>
      <c r="Y413" s="242"/>
      <c r="Z413" s="242"/>
      <c r="AA413" s="243"/>
      <c r="AB413" s="241"/>
      <c r="AC413" s="244"/>
      <c r="AD413" s="245"/>
      <c r="AE413" s="239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2"/>
      <c r="X414" s="241"/>
      <c r="Y414" s="242"/>
      <c r="Z414" s="242"/>
      <c r="AA414" s="243"/>
      <c r="AB414" s="241"/>
      <c r="AC414" s="244"/>
      <c r="AD414" s="245"/>
      <c r="AE414" s="239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2"/>
      <c r="X415" s="241"/>
      <c r="Y415" s="242"/>
      <c r="Z415" s="242"/>
      <c r="AA415" s="243"/>
      <c r="AB415" s="241"/>
      <c r="AC415" s="244"/>
      <c r="AD415" s="245"/>
      <c r="AE415" s="239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2"/>
      <c r="X416" s="241"/>
      <c r="Y416" s="242"/>
      <c r="Z416" s="242"/>
      <c r="AA416" s="243"/>
      <c r="AB416" s="241"/>
      <c r="AC416" s="244"/>
      <c r="AD416" s="245"/>
      <c r="AE416" s="239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2"/>
      <c r="X417" s="241"/>
      <c r="Y417" s="242"/>
      <c r="Z417" s="242"/>
      <c r="AA417" s="243"/>
      <c r="AB417" s="241"/>
      <c r="AC417" s="244"/>
      <c r="AD417" s="245"/>
      <c r="AE417" s="239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2"/>
      <c r="X418" s="241"/>
      <c r="Y418" s="242"/>
      <c r="Z418" s="242"/>
      <c r="AA418" s="243"/>
      <c r="AB418" s="241"/>
      <c r="AC418" s="244"/>
      <c r="AD418" s="245"/>
      <c r="AE418" s="239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2"/>
      <c r="X419" s="241"/>
      <c r="Y419" s="242"/>
      <c r="Z419" s="242"/>
      <c r="AA419" s="243"/>
      <c r="AB419" s="241"/>
      <c r="AC419" s="244"/>
      <c r="AD419" s="245"/>
      <c r="AE419" s="239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2"/>
      <c r="X420" s="241"/>
      <c r="Y420" s="242"/>
      <c r="Z420" s="242"/>
      <c r="AA420" s="243"/>
      <c r="AB420" s="241"/>
      <c r="AC420" s="244"/>
      <c r="AD420" s="245"/>
      <c r="AE420" s="239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2"/>
      <c r="X421" s="241"/>
      <c r="Y421" s="242"/>
      <c r="Z421" s="242"/>
      <c r="AA421" s="243"/>
      <c r="AB421" s="241"/>
      <c r="AC421" s="244"/>
      <c r="AD421" s="245"/>
      <c r="AE421" s="239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2"/>
      <c r="X422" s="241"/>
      <c r="Y422" s="242"/>
      <c r="Z422" s="242"/>
      <c r="AA422" s="243"/>
      <c r="AB422" s="241"/>
      <c r="AC422" s="244"/>
      <c r="AD422" s="245"/>
      <c r="AE422" s="239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2"/>
      <c r="X423" s="241"/>
      <c r="Y423" s="242"/>
      <c r="Z423" s="242"/>
      <c r="AA423" s="243"/>
      <c r="AB423" s="241"/>
      <c r="AC423" s="244"/>
      <c r="AD423" s="245"/>
      <c r="AE423" s="239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2"/>
      <c r="X424" s="241"/>
      <c r="Y424" s="242"/>
      <c r="Z424" s="242"/>
      <c r="AA424" s="243"/>
      <c r="AB424" s="241"/>
      <c r="AC424" s="244"/>
      <c r="AD424" s="245"/>
      <c r="AE424" s="239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2"/>
      <c r="X425" s="241"/>
      <c r="Y425" s="242"/>
      <c r="Z425" s="242"/>
      <c r="AA425" s="243"/>
      <c r="AB425" s="241"/>
      <c r="AC425" s="244"/>
      <c r="AD425" s="245"/>
      <c r="AE425" s="239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2"/>
      <c r="X426" s="241"/>
      <c r="Y426" s="242"/>
      <c r="Z426" s="242"/>
      <c r="AA426" s="243"/>
      <c r="AB426" s="241"/>
      <c r="AC426" s="244"/>
      <c r="AD426" s="245"/>
      <c r="AE426" s="239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2"/>
      <c r="X427" s="241"/>
      <c r="Y427" s="242"/>
      <c r="Z427" s="242"/>
      <c r="AA427" s="243"/>
      <c r="AB427" s="241"/>
      <c r="AC427" s="244"/>
      <c r="AD427" s="245"/>
      <c r="AE427" s="239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2"/>
      <c r="X428" s="241"/>
      <c r="Y428" s="242"/>
      <c r="Z428" s="242"/>
      <c r="AA428" s="243"/>
      <c r="AB428" s="241"/>
      <c r="AC428" s="244"/>
      <c r="AD428" s="245"/>
      <c r="AE428" s="239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2"/>
      <c r="X429" s="241"/>
      <c r="Y429" s="242"/>
      <c r="Z429" s="242"/>
      <c r="AA429" s="243"/>
      <c r="AB429" s="241"/>
      <c r="AC429" s="244"/>
      <c r="AD429" s="245"/>
      <c r="AE429" s="239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2"/>
      <c r="X430" s="241"/>
      <c r="Y430" s="242"/>
      <c r="Z430" s="242"/>
      <c r="AA430" s="243"/>
      <c r="AB430" s="241"/>
      <c r="AC430" s="244"/>
      <c r="AD430" s="245"/>
      <c r="AE430" s="239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2"/>
      <c r="X431" s="241"/>
      <c r="Y431" s="242"/>
      <c r="Z431" s="242"/>
      <c r="AA431" s="243"/>
      <c r="AB431" s="241"/>
      <c r="AC431" s="244"/>
      <c r="AD431" s="245"/>
      <c r="AE431" s="239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2"/>
      <c r="X432" s="241"/>
      <c r="Y432" s="242"/>
      <c r="Z432" s="242"/>
      <c r="AA432" s="243"/>
      <c r="AB432" s="241"/>
      <c r="AC432" s="244"/>
      <c r="AD432" s="245"/>
      <c r="AE432" s="239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2"/>
      <c r="X433" s="241"/>
      <c r="Y433" s="242"/>
      <c r="Z433" s="242"/>
      <c r="AA433" s="243"/>
      <c r="AB433" s="241"/>
      <c r="AC433" s="244"/>
      <c r="AD433" s="245"/>
      <c r="AE433" s="239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2"/>
      <c r="X434" s="241"/>
      <c r="Y434" s="242"/>
      <c r="Z434" s="242"/>
      <c r="AA434" s="243"/>
      <c r="AB434" s="241"/>
      <c r="AC434" s="244"/>
      <c r="AD434" s="245"/>
      <c r="AE434" s="239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2"/>
      <c r="X435" s="241"/>
      <c r="Y435" s="242"/>
      <c r="Z435" s="242"/>
      <c r="AA435" s="243"/>
      <c r="AB435" s="241"/>
      <c r="AC435" s="244"/>
      <c r="AD435" s="245"/>
      <c r="AE435" s="239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2"/>
      <c r="X436" s="241"/>
      <c r="Y436" s="242"/>
      <c r="Z436" s="242"/>
      <c r="AA436" s="243"/>
      <c r="AB436" s="241"/>
      <c r="AC436" s="244"/>
      <c r="AD436" s="245"/>
      <c r="AE436" s="239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2"/>
      <c r="X437" s="241"/>
      <c r="Y437" s="242"/>
      <c r="Z437" s="242"/>
      <c r="AA437" s="243"/>
      <c r="AB437" s="241"/>
      <c r="AC437" s="244"/>
      <c r="AD437" s="245"/>
      <c r="AE437" s="239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2"/>
      <c r="X438" s="241"/>
      <c r="Y438" s="242"/>
      <c r="Z438" s="242"/>
      <c r="AA438" s="243"/>
      <c r="AB438" s="241"/>
      <c r="AC438" s="244"/>
      <c r="AD438" s="245"/>
      <c r="AE438" s="239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2"/>
      <c r="X439" s="241"/>
      <c r="Y439" s="242"/>
      <c r="Z439" s="242"/>
      <c r="AA439" s="243"/>
      <c r="AB439" s="241"/>
      <c r="AC439" s="244"/>
      <c r="AD439" s="245"/>
      <c r="AE439" s="239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2"/>
      <c r="X440" s="241"/>
      <c r="Y440" s="242"/>
      <c r="Z440" s="242"/>
      <c r="AA440" s="243"/>
      <c r="AB440" s="241"/>
      <c r="AC440" s="244"/>
      <c r="AD440" s="245"/>
      <c r="AE440" s="239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2"/>
      <c r="X441" s="241"/>
      <c r="Y441" s="242"/>
      <c r="Z441" s="242"/>
      <c r="AA441" s="243"/>
      <c r="AB441" s="241"/>
      <c r="AC441" s="244"/>
      <c r="AD441" s="245"/>
      <c r="AE441" s="239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2"/>
      <c r="X442" s="241"/>
      <c r="Y442" s="242"/>
      <c r="Z442" s="242"/>
      <c r="AA442" s="243"/>
      <c r="AB442" s="241"/>
      <c r="AC442" s="244"/>
      <c r="AD442" s="245"/>
      <c r="AE442" s="239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2"/>
      <c r="X443" s="241"/>
      <c r="Y443" s="242"/>
      <c r="Z443" s="242"/>
      <c r="AA443" s="243"/>
      <c r="AB443" s="241"/>
      <c r="AC443" s="244"/>
      <c r="AD443" s="245"/>
      <c r="AE443" s="239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2"/>
      <c r="X444" s="241"/>
      <c r="Y444" s="242"/>
      <c r="Z444" s="242"/>
      <c r="AA444" s="243"/>
      <c r="AB444" s="241"/>
      <c r="AC444" s="244"/>
      <c r="AD444" s="245"/>
      <c r="AE444" s="239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2"/>
      <c r="X445" s="241"/>
      <c r="Y445" s="242"/>
      <c r="Z445" s="242"/>
      <c r="AA445" s="243"/>
      <c r="AB445" s="241"/>
      <c r="AC445" s="244"/>
      <c r="AD445" s="245"/>
      <c r="AE445" s="239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2"/>
      <c r="X446" s="241"/>
      <c r="Y446" s="242"/>
      <c r="Z446" s="242"/>
      <c r="AA446" s="243"/>
      <c r="AB446" s="241"/>
      <c r="AC446" s="244"/>
      <c r="AD446" s="245"/>
      <c r="AE446" s="239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2"/>
      <c r="X447" s="241"/>
      <c r="Y447" s="242"/>
      <c r="Z447" s="242"/>
      <c r="AA447" s="243"/>
      <c r="AB447" s="241"/>
      <c r="AC447" s="244"/>
      <c r="AD447" s="245"/>
      <c r="AE447" s="239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2"/>
      <c r="X448" s="241"/>
      <c r="Y448" s="242"/>
      <c r="Z448" s="242"/>
      <c r="AA448" s="243"/>
      <c r="AB448" s="241"/>
      <c r="AC448" s="244"/>
      <c r="AD448" s="245"/>
      <c r="AE448" s="239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2"/>
      <c r="X449" s="241"/>
      <c r="Y449" s="242"/>
      <c r="Z449" s="242"/>
      <c r="AA449" s="243"/>
      <c r="AB449" s="241"/>
      <c r="AC449" s="244"/>
      <c r="AD449" s="245"/>
      <c r="AE449" s="239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2"/>
      <c r="X450" s="241"/>
      <c r="Y450" s="242"/>
      <c r="Z450" s="242"/>
      <c r="AA450" s="243"/>
      <c r="AB450" s="241"/>
      <c r="AC450" s="244"/>
      <c r="AD450" s="245"/>
      <c r="AE450" s="239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2"/>
      <c r="X451" s="241"/>
      <c r="Y451" s="242"/>
      <c r="Z451" s="242"/>
      <c r="AA451" s="243"/>
      <c r="AB451" s="241"/>
      <c r="AC451" s="244"/>
      <c r="AD451" s="245"/>
      <c r="AE451" s="239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2"/>
      <c r="X452" s="241"/>
      <c r="Y452" s="242"/>
      <c r="Z452" s="242"/>
      <c r="AA452" s="243"/>
      <c r="AB452" s="241"/>
      <c r="AC452" s="244"/>
      <c r="AD452" s="245"/>
      <c r="AE452" s="239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2"/>
      <c r="X453" s="241"/>
      <c r="Y453" s="242"/>
      <c r="Z453" s="242"/>
      <c r="AA453" s="243"/>
      <c r="AB453" s="241"/>
      <c r="AC453" s="244"/>
      <c r="AD453" s="245"/>
      <c r="AE453" s="239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2"/>
      <c r="X454" s="241"/>
      <c r="Y454" s="242"/>
      <c r="Z454" s="242"/>
      <c r="AA454" s="243"/>
      <c r="AB454" s="241"/>
      <c r="AC454" s="244"/>
      <c r="AD454" s="245"/>
      <c r="AE454" s="239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2"/>
      <c r="X455" s="241"/>
      <c r="Y455" s="242"/>
      <c r="Z455" s="242"/>
      <c r="AA455" s="243"/>
      <c r="AB455" s="241"/>
      <c r="AC455" s="244"/>
      <c r="AD455" s="245"/>
      <c r="AE455" s="239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2"/>
      <c r="X456" s="241"/>
      <c r="Y456" s="242"/>
      <c r="Z456" s="242"/>
      <c r="AA456" s="243"/>
      <c r="AB456" s="241"/>
      <c r="AC456" s="244"/>
      <c r="AD456" s="245"/>
      <c r="AE456" s="239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2"/>
      <c r="X457" s="241"/>
      <c r="Y457" s="242"/>
      <c r="Z457" s="242"/>
      <c r="AA457" s="243"/>
      <c r="AB457" s="241"/>
      <c r="AC457" s="244"/>
      <c r="AD457" s="245"/>
      <c r="AE457" s="239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2"/>
      <c r="X458" s="241"/>
      <c r="Y458" s="242"/>
      <c r="Z458" s="242"/>
      <c r="AA458" s="243"/>
      <c r="AB458" s="241"/>
      <c r="AC458" s="244"/>
      <c r="AD458" s="245"/>
      <c r="AE458" s="239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2"/>
      <c r="X459" s="241"/>
      <c r="Y459" s="242"/>
      <c r="Z459" s="242"/>
      <c r="AA459" s="243"/>
      <c r="AB459" s="241"/>
      <c r="AC459" s="244"/>
      <c r="AD459" s="245"/>
      <c r="AE459" s="239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2"/>
      <c r="X460" s="241"/>
      <c r="Y460" s="242"/>
      <c r="Z460" s="242"/>
      <c r="AA460" s="243"/>
      <c r="AB460" s="241"/>
      <c r="AC460" s="244"/>
      <c r="AD460" s="245"/>
      <c r="AE460" s="239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2"/>
      <c r="X461" s="241"/>
      <c r="Y461" s="242"/>
      <c r="Z461" s="242"/>
      <c r="AA461" s="243"/>
      <c r="AB461" s="241"/>
      <c r="AC461" s="244"/>
      <c r="AD461" s="245"/>
      <c r="AE461" s="239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2"/>
      <c r="X462" s="241"/>
      <c r="Y462" s="242"/>
      <c r="Z462" s="242"/>
      <c r="AA462" s="243"/>
      <c r="AB462" s="241"/>
      <c r="AC462" s="244"/>
      <c r="AD462" s="245"/>
      <c r="AE462" s="239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2"/>
      <c r="X463" s="241"/>
      <c r="Y463" s="242"/>
      <c r="Z463" s="242"/>
      <c r="AA463" s="243"/>
      <c r="AB463" s="241"/>
      <c r="AC463" s="244"/>
      <c r="AD463" s="245"/>
      <c r="AE463" s="239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2"/>
      <c r="X464" s="241"/>
      <c r="Y464" s="242"/>
      <c r="Z464" s="242"/>
      <c r="AA464" s="243"/>
      <c r="AB464" s="241"/>
      <c r="AC464" s="244"/>
      <c r="AD464" s="245"/>
      <c r="AE464" s="239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2"/>
      <c r="X465" s="241"/>
      <c r="Y465" s="242"/>
      <c r="Z465" s="242"/>
      <c r="AA465" s="243"/>
      <c r="AB465" s="241"/>
      <c r="AC465" s="244"/>
      <c r="AD465" s="245"/>
      <c r="AE465" s="239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2"/>
      <c r="X466" s="241"/>
      <c r="Y466" s="242"/>
      <c r="Z466" s="242"/>
      <c r="AA466" s="243"/>
      <c r="AB466" s="241"/>
      <c r="AC466" s="244"/>
      <c r="AD466" s="245"/>
      <c r="AE466" s="239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2"/>
      <c r="X467" s="241"/>
      <c r="Y467" s="242"/>
      <c r="Z467" s="242"/>
      <c r="AA467" s="243"/>
      <c r="AB467" s="241"/>
      <c r="AC467" s="244"/>
      <c r="AD467" s="245"/>
      <c r="AE467" s="239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2"/>
      <c r="X468" s="241"/>
      <c r="Y468" s="242"/>
      <c r="Z468" s="242"/>
      <c r="AA468" s="243"/>
      <c r="AB468" s="241"/>
      <c r="AC468" s="244"/>
      <c r="AD468" s="245"/>
      <c r="AE468" s="239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2"/>
      <c r="X469" s="241"/>
      <c r="Y469" s="242"/>
      <c r="Z469" s="242"/>
      <c r="AA469" s="243"/>
      <c r="AB469" s="241"/>
      <c r="AC469" s="244"/>
      <c r="AD469" s="245"/>
      <c r="AE469" s="239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2"/>
      <c r="X470" s="241"/>
      <c r="Y470" s="242"/>
      <c r="Z470" s="242"/>
      <c r="AA470" s="243"/>
      <c r="AB470" s="241"/>
      <c r="AC470" s="244"/>
      <c r="AD470" s="245"/>
      <c r="AE470" s="239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2"/>
      <c r="X471" s="241"/>
      <c r="Y471" s="242"/>
      <c r="Z471" s="242"/>
      <c r="AA471" s="243"/>
      <c r="AB471" s="241"/>
      <c r="AC471" s="244"/>
      <c r="AD471" s="245"/>
      <c r="AE471" s="239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2"/>
      <c r="X472" s="241"/>
      <c r="Y472" s="242"/>
      <c r="Z472" s="242"/>
      <c r="AA472" s="243"/>
      <c r="AB472" s="241"/>
      <c r="AC472" s="244"/>
      <c r="AD472" s="245"/>
      <c r="AE472" s="239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2"/>
      <c r="X473" s="241"/>
      <c r="Y473" s="242"/>
      <c r="Z473" s="242"/>
      <c r="AA473" s="243"/>
      <c r="AB473" s="241"/>
      <c r="AC473" s="244"/>
      <c r="AD473" s="245"/>
      <c r="AE473" s="239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2"/>
      <c r="X474" s="241"/>
      <c r="Y474" s="242"/>
      <c r="Z474" s="242"/>
      <c r="AA474" s="243"/>
      <c r="AB474" s="241"/>
      <c r="AC474" s="244"/>
      <c r="AD474" s="245"/>
      <c r="AE474" s="239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2"/>
      <c r="X475" s="241"/>
      <c r="Y475" s="242"/>
      <c r="Z475" s="242"/>
      <c r="AA475" s="243"/>
      <c r="AB475" s="241"/>
      <c r="AC475" s="244"/>
      <c r="AD475" s="245"/>
      <c r="AE475" s="239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2"/>
      <c r="X476" s="241"/>
      <c r="Y476" s="242"/>
      <c r="Z476" s="242"/>
      <c r="AA476" s="243"/>
      <c r="AB476" s="241"/>
      <c r="AC476" s="244"/>
      <c r="AD476" s="245"/>
      <c r="AE476" s="239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2"/>
      <c r="X477" s="241"/>
      <c r="Y477" s="242"/>
      <c r="Z477" s="242"/>
      <c r="AA477" s="243"/>
      <c r="AB477" s="241"/>
      <c r="AC477" s="244"/>
      <c r="AD477" s="245"/>
      <c r="AE477" s="239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2"/>
      <c r="X478" s="241"/>
      <c r="Y478" s="242"/>
      <c r="Z478" s="242"/>
      <c r="AA478" s="243"/>
      <c r="AB478" s="241"/>
      <c r="AC478" s="244"/>
      <c r="AD478" s="245"/>
      <c r="AE478" s="239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2"/>
      <c r="X479" s="241"/>
      <c r="Y479" s="242"/>
      <c r="Z479" s="242"/>
      <c r="AA479" s="243"/>
      <c r="AB479" s="241"/>
      <c r="AC479" s="244"/>
      <c r="AD479" s="245"/>
      <c r="AE479" s="239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2"/>
      <c r="X480" s="241"/>
      <c r="Y480" s="242"/>
      <c r="Z480" s="242"/>
      <c r="AA480" s="243"/>
      <c r="AB480" s="241"/>
      <c r="AC480" s="244"/>
      <c r="AD480" s="245"/>
      <c r="AE480" s="239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2"/>
      <c r="X481" s="241"/>
      <c r="Y481" s="242"/>
      <c r="Z481" s="242"/>
      <c r="AA481" s="243"/>
      <c r="AB481" s="241"/>
      <c r="AC481" s="244"/>
      <c r="AD481" s="245"/>
      <c r="AE481" s="239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2"/>
      <c r="X482" s="241"/>
      <c r="Y482" s="242"/>
      <c r="Z482" s="242"/>
      <c r="AA482" s="243"/>
      <c r="AB482" s="241"/>
      <c r="AC482" s="244"/>
      <c r="AD482" s="245"/>
      <c r="AE482" s="239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2"/>
      <c r="X483" s="241"/>
      <c r="Y483" s="242"/>
      <c r="Z483" s="242"/>
      <c r="AA483" s="243"/>
      <c r="AB483" s="241"/>
      <c r="AC483" s="244"/>
      <c r="AD483" s="245"/>
      <c r="AE483" s="239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2"/>
      <c r="X484" s="241"/>
      <c r="Y484" s="242"/>
      <c r="Z484" s="242"/>
      <c r="AA484" s="243"/>
      <c r="AB484" s="241"/>
      <c r="AC484" s="244"/>
      <c r="AD484" s="245"/>
      <c r="AE484" s="239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2"/>
      <c r="X485" s="241"/>
      <c r="Y485" s="242"/>
      <c r="Z485" s="242"/>
      <c r="AA485" s="243"/>
      <c r="AB485" s="241"/>
      <c r="AC485" s="244"/>
      <c r="AD485" s="245"/>
      <c r="AE485" s="239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2"/>
      <c r="X486" s="241"/>
      <c r="Y486" s="242"/>
      <c r="Z486" s="242"/>
      <c r="AA486" s="243"/>
      <c r="AB486" s="241"/>
      <c r="AC486" s="244"/>
      <c r="AD486" s="245"/>
      <c r="AE486" s="239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2"/>
      <c r="X487" s="241"/>
      <c r="Y487" s="242"/>
      <c r="Z487" s="242"/>
      <c r="AA487" s="243"/>
      <c r="AB487" s="241"/>
      <c r="AC487" s="244"/>
      <c r="AD487" s="245"/>
      <c r="AE487" s="239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2"/>
      <c r="X488" s="241"/>
      <c r="Y488" s="242"/>
      <c r="Z488" s="242"/>
      <c r="AA488" s="243"/>
      <c r="AB488" s="241"/>
      <c r="AC488" s="244"/>
      <c r="AD488" s="245"/>
      <c r="AE488" s="239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2"/>
      <c r="X489" s="241"/>
      <c r="Y489" s="242"/>
      <c r="Z489" s="242"/>
      <c r="AA489" s="243"/>
      <c r="AB489" s="241"/>
      <c r="AC489" s="244"/>
      <c r="AD489" s="245"/>
      <c r="AE489" s="239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2"/>
      <c r="X490" s="241"/>
      <c r="Y490" s="242"/>
      <c r="Z490" s="242"/>
      <c r="AA490" s="243"/>
      <c r="AB490" s="241"/>
      <c r="AC490" s="244"/>
      <c r="AD490" s="245"/>
      <c r="AE490" s="239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2"/>
      <c r="X491" s="241"/>
      <c r="Y491" s="242"/>
      <c r="Z491" s="242"/>
      <c r="AA491" s="243"/>
      <c r="AB491" s="241"/>
      <c r="AC491" s="244"/>
      <c r="AD491" s="245"/>
      <c r="AE491" s="239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2"/>
      <c r="X492" s="241"/>
      <c r="Y492" s="242"/>
      <c r="Z492" s="242"/>
      <c r="AA492" s="243"/>
      <c r="AB492" s="241"/>
      <c r="AC492" s="244"/>
      <c r="AD492" s="245"/>
      <c r="AE492" s="239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2"/>
      <c r="X493" s="241"/>
      <c r="Y493" s="242"/>
      <c r="Z493" s="242"/>
      <c r="AA493" s="243"/>
      <c r="AB493" s="241"/>
      <c r="AC493" s="244"/>
      <c r="AD493" s="245"/>
      <c r="AE493" s="239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2"/>
      <c r="X494" s="241"/>
      <c r="Y494" s="242"/>
      <c r="Z494" s="242"/>
      <c r="AA494" s="243"/>
      <c r="AB494" s="241"/>
      <c r="AC494" s="244"/>
      <c r="AD494" s="245"/>
      <c r="AE494" s="239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2"/>
      <c r="X495" s="241"/>
      <c r="Y495" s="242"/>
      <c r="Z495" s="242"/>
      <c r="AA495" s="243"/>
      <c r="AB495" s="241"/>
      <c r="AC495" s="244"/>
      <c r="AD495" s="245"/>
      <c r="AE495" s="239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2"/>
      <c r="X496" s="241"/>
      <c r="Y496" s="242"/>
      <c r="Z496" s="242"/>
      <c r="AA496" s="243"/>
      <c r="AB496" s="241"/>
      <c r="AC496" s="244"/>
      <c r="AD496" s="245"/>
      <c r="AE496" s="239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2"/>
      <c r="X497" s="241"/>
      <c r="Y497" s="242"/>
      <c r="Z497" s="242"/>
      <c r="AA497" s="243"/>
      <c r="AB497" s="241"/>
      <c r="AC497" s="244"/>
      <c r="AD497" s="245"/>
      <c r="AE497" s="239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2"/>
      <c r="X498" s="241"/>
      <c r="Y498" s="242"/>
      <c r="Z498" s="242"/>
      <c r="AA498" s="243"/>
      <c r="AB498" s="241"/>
      <c r="AC498" s="244"/>
      <c r="AD498" s="245"/>
      <c r="AE498" s="239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2"/>
      <c r="X499" s="241"/>
      <c r="Y499" s="242"/>
      <c r="Z499" s="242"/>
      <c r="AA499" s="243"/>
      <c r="AB499" s="241"/>
      <c r="AC499" s="244"/>
      <c r="AD499" s="245"/>
      <c r="AE499" s="239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2"/>
      <c r="X500" s="241"/>
      <c r="Y500" s="242"/>
      <c r="Z500" s="242"/>
      <c r="AA500" s="243"/>
      <c r="AB500" s="241"/>
      <c r="AC500" s="244"/>
      <c r="AD500" s="245"/>
      <c r="AE500" s="239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2"/>
      <c r="X501" s="241"/>
      <c r="Y501" s="242"/>
      <c r="Z501" s="242"/>
      <c r="AA501" s="243"/>
      <c r="AB501" s="241"/>
      <c r="AC501" s="244"/>
      <c r="AD501" s="245"/>
      <c r="AE501" s="239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2"/>
      <c r="X502" s="241"/>
      <c r="Y502" s="242"/>
      <c r="Z502" s="242"/>
      <c r="AA502" s="243"/>
      <c r="AB502" s="241"/>
      <c r="AC502" s="244"/>
      <c r="AD502" s="245"/>
      <c r="AE502" s="239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2"/>
      <c r="X503" s="241"/>
      <c r="Y503" s="242"/>
      <c r="Z503" s="242"/>
      <c r="AA503" s="243"/>
      <c r="AB503" s="241"/>
      <c r="AC503" s="244"/>
      <c r="AD503" s="245"/>
      <c r="AE503" s="239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2"/>
      <c r="X504" s="241"/>
      <c r="Y504" s="242"/>
      <c r="Z504" s="242"/>
      <c r="AA504" s="243"/>
      <c r="AB504" s="241"/>
      <c r="AC504" s="244"/>
      <c r="AD504" s="245"/>
      <c r="AE504" s="239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2"/>
      <c r="X505" s="241"/>
      <c r="Y505" s="242"/>
      <c r="Z505" s="242"/>
      <c r="AA505" s="243"/>
      <c r="AB505" s="241"/>
      <c r="AC505" s="244"/>
      <c r="AD505" s="245"/>
      <c r="AE505" s="239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2"/>
      <c r="X506" s="241"/>
      <c r="Y506" s="242"/>
      <c r="Z506" s="242"/>
      <c r="AA506" s="243"/>
      <c r="AB506" s="241"/>
      <c r="AC506" s="244"/>
      <c r="AD506" s="245"/>
      <c r="AE506" s="239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2"/>
      <c r="X507" s="241"/>
      <c r="Y507" s="242"/>
      <c r="Z507" s="242"/>
      <c r="AA507" s="243"/>
      <c r="AB507" s="241"/>
      <c r="AC507" s="244"/>
      <c r="AD507" s="245"/>
      <c r="AE507" s="239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3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W1000"/>
  <sheetViews>
    <sheetView showGridLines="0" topLeftCell="M1" workbookViewId="0">
      <selection activeCell="Q4" sqref="Q4"/>
    </sheetView>
  </sheetViews>
  <sheetFormatPr defaultColWidth="14.453125" defaultRowHeight="15" customHeight="1"/>
  <cols>
    <col min="1" max="5" width="10.453125" customWidth="1"/>
    <col min="6" max="6" width="9.453125" customWidth="1"/>
    <col min="7" max="14" width="10.54296875" customWidth="1"/>
    <col min="15" max="16" width="12.453125" customWidth="1"/>
    <col min="17" max="19" width="10.54296875" customWidth="1"/>
    <col min="20" max="20" width="11.54296875" customWidth="1"/>
    <col min="21" max="27" width="10.54296875" customWidth="1"/>
    <col min="28" max="29" width="13.453125" customWidth="1"/>
    <col min="30" max="30" width="11.81640625" customWidth="1"/>
    <col min="31" max="49" width="14.453125" customWidth="1"/>
  </cols>
  <sheetData>
    <row r="1" spans="1:49" ht="43.5" customHeight="1">
      <c r="A1" s="324" t="s">
        <v>400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6"/>
      <c r="W1" s="104"/>
      <c r="X1" s="105"/>
      <c r="Y1" s="106"/>
      <c r="Z1" s="106"/>
      <c r="AA1" s="107"/>
      <c r="AB1" s="106"/>
      <c r="AC1" s="108"/>
      <c r="AD1" s="109"/>
      <c r="AE1" s="110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2"/>
    </row>
    <row r="2" spans="1:49" ht="21.75" customHeight="1" thickTop="1" thickBo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31"/>
      <c r="O2" s="113" t="s">
        <v>62</v>
      </c>
      <c r="P2" s="114" t="s">
        <v>63</v>
      </c>
      <c r="Q2" s="115">
        <v>0</v>
      </c>
      <c r="R2" s="114" t="s">
        <v>64</v>
      </c>
      <c r="S2" s="116">
        <f>O3*Q2</f>
        <v>0</v>
      </c>
      <c r="T2" s="117"/>
      <c r="U2" s="117"/>
      <c r="V2" s="118"/>
      <c r="W2" s="119"/>
      <c r="X2" s="120"/>
      <c r="Y2" s="121"/>
      <c r="Z2" s="121"/>
      <c r="AA2" s="122"/>
      <c r="AB2" s="123"/>
      <c r="AC2" s="124"/>
      <c r="AD2" s="123"/>
      <c r="AE2" s="125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7"/>
    </row>
    <row r="3" spans="1:49" ht="21.75" customHeight="1" thickBot="1">
      <c r="A3" s="128"/>
      <c r="B3" s="129"/>
      <c r="C3" s="129"/>
      <c r="D3" s="129"/>
      <c r="E3" s="129"/>
      <c r="F3" s="129"/>
      <c r="G3" s="130"/>
      <c r="H3" s="131"/>
      <c r="I3" s="132"/>
      <c r="J3" s="132"/>
      <c r="K3" s="132"/>
      <c r="L3" s="132"/>
      <c r="M3" s="132"/>
      <c r="N3" s="133"/>
      <c r="O3" s="134">
        <f>'狀況1~3 資料與模擬結果'!B4</f>
        <v>1000000</v>
      </c>
      <c r="P3" s="337" t="s">
        <v>65</v>
      </c>
      <c r="Q3" s="353">
        <v>0.5</v>
      </c>
      <c r="R3" s="338" t="s">
        <v>426</v>
      </c>
      <c r="S3" s="334">
        <f>O3*Q4</f>
        <v>20000</v>
      </c>
      <c r="T3" s="139" t="s">
        <v>67</v>
      </c>
      <c r="U3" s="139" t="s">
        <v>68</v>
      </c>
      <c r="V3" s="140"/>
      <c r="W3" s="141"/>
      <c r="X3" s="142"/>
      <c r="Y3" s="121"/>
      <c r="Z3" s="121"/>
      <c r="AA3" s="122"/>
      <c r="AB3" s="123"/>
      <c r="AC3" s="124"/>
      <c r="AD3" s="123"/>
      <c r="AE3" s="125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7"/>
    </row>
    <row r="4" spans="1:49" ht="33" customHeight="1" thickBot="1">
      <c r="A4" s="143" t="s">
        <v>69</v>
      </c>
      <c r="B4" s="143" t="s">
        <v>70</v>
      </c>
      <c r="C4" s="143" t="s">
        <v>71</v>
      </c>
      <c r="D4" s="143" t="s">
        <v>72</v>
      </c>
      <c r="E4" s="143" t="s">
        <v>73</v>
      </c>
      <c r="F4" s="143" t="s">
        <v>74</v>
      </c>
      <c r="G4" s="143" t="s">
        <v>75</v>
      </c>
      <c r="H4" s="144" t="s">
        <v>69</v>
      </c>
      <c r="I4" s="144" t="s">
        <v>70</v>
      </c>
      <c r="J4" s="144" t="s">
        <v>71</v>
      </c>
      <c r="K4" s="144" t="s">
        <v>72</v>
      </c>
      <c r="L4" s="144" t="s">
        <v>73</v>
      </c>
      <c r="M4" s="144" t="s">
        <v>74</v>
      </c>
      <c r="N4" s="144" t="s">
        <v>75</v>
      </c>
      <c r="O4" s="4"/>
      <c r="P4" s="341" t="s">
        <v>425</v>
      </c>
      <c r="Q4" s="352">
        <f>'狀況1~3 資料與模擬結果'!B5</f>
        <v>0.02</v>
      </c>
      <c r="R4" s="342"/>
      <c r="S4" s="336" t="s">
        <v>76</v>
      </c>
      <c r="T4" s="146">
        <f>0</f>
        <v>0</v>
      </c>
      <c r="U4" s="147"/>
      <c r="V4" s="148" t="s">
        <v>77</v>
      </c>
      <c r="W4" s="149" t="s">
        <v>78</v>
      </c>
      <c r="X4" s="149" t="s">
        <v>79</v>
      </c>
      <c r="Y4" s="149" t="s">
        <v>80</v>
      </c>
      <c r="Z4" s="149" t="s">
        <v>81</v>
      </c>
      <c r="AA4" s="150" t="s">
        <v>82</v>
      </c>
      <c r="AB4" s="149" t="s">
        <v>83</v>
      </c>
      <c r="AC4" s="151" t="s">
        <v>84</v>
      </c>
      <c r="AD4" s="149" t="s">
        <v>85</v>
      </c>
      <c r="AE4" s="125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7"/>
    </row>
    <row r="5" spans="1:49" ht="19.5" customHeight="1" thickBot="1">
      <c r="A5" s="143"/>
      <c r="B5" s="143"/>
      <c r="C5" s="143"/>
      <c r="D5" s="143"/>
      <c r="E5" s="143"/>
      <c r="F5" s="143"/>
      <c r="G5" s="143"/>
      <c r="H5" s="144"/>
      <c r="I5" s="144"/>
      <c r="J5" s="144"/>
      <c r="K5" s="144"/>
      <c r="L5" s="144"/>
      <c r="M5" s="144"/>
      <c r="N5" s="152"/>
      <c r="O5" s="153" t="s">
        <v>86</v>
      </c>
      <c r="P5" s="339" t="s">
        <v>87</v>
      </c>
      <c r="Q5" s="339" t="s">
        <v>88</v>
      </c>
      <c r="R5" s="340" t="s">
        <v>89</v>
      </c>
      <c r="S5" s="156">
        <v>0.05</v>
      </c>
      <c r="T5" s="157"/>
      <c r="U5" s="157"/>
      <c r="V5" s="158"/>
      <c r="W5" s="121"/>
      <c r="X5" s="149"/>
      <c r="Y5" s="121"/>
      <c r="Z5" s="121"/>
      <c r="AA5" s="122"/>
      <c r="AB5" s="149"/>
      <c r="AC5" s="151"/>
      <c r="AD5" s="149"/>
      <c r="AE5" s="125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7"/>
    </row>
    <row r="6" spans="1:49" ht="20.25" customHeight="1">
      <c r="A6" s="143"/>
      <c r="B6" s="143"/>
      <c r="C6" s="143"/>
      <c r="D6" s="143"/>
      <c r="E6" s="143"/>
      <c r="F6" s="143"/>
      <c r="G6" s="143"/>
      <c r="H6" s="144"/>
      <c r="I6" s="144"/>
      <c r="J6" s="144"/>
      <c r="K6" s="144"/>
      <c r="L6" s="144"/>
      <c r="M6" s="144"/>
      <c r="N6" s="152"/>
      <c r="O6" s="159">
        <v>1</v>
      </c>
      <c r="P6" s="246" t="s">
        <v>401</v>
      </c>
      <c r="Q6" s="246" t="s">
        <v>402</v>
      </c>
      <c r="R6" s="247" t="s">
        <v>402</v>
      </c>
      <c r="S6" s="139" t="s">
        <v>93</v>
      </c>
      <c r="T6" s="162"/>
      <c r="U6" s="163"/>
      <c r="V6" s="158"/>
      <c r="W6" s="121"/>
      <c r="X6" s="149"/>
      <c r="Y6" s="121"/>
      <c r="Z6" s="121"/>
      <c r="AA6" s="122"/>
      <c r="AB6" s="149"/>
      <c r="AC6" s="151"/>
      <c r="AD6" s="149"/>
      <c r="AE6" s="125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7"/>
    </row>
    <row r="7" spans="1:49" ht="20.25" customHeight="1">
      <c r="A7" s="143"/>
      <c r="B7" s="143"/>
      <c r="C7" s="143"/>
      <c r="D7" s="143"/>
      <c r="E7" s="143"/>
      <c r="F7" s="143"/>
      <c r="G7" s="143"/>
      <c r="H7" s="144"/>
      <c r="I7" s="144"/>
      <c r="J7" s="144"/>
      <c r="K7" s="144"/>
      <c r="L7" s="144"/>
      <c r="M7" s="144"/>
      <c r="N7" s="152"/>
      <c r="O7" s="164"/>
      <c r="P7" s="165"/>
      <c r="Q7" s="165"/>
      <c r="R7" s="166"/>
      <c r="S7" s="351">
        <f>'狀況1~3 資料與模擬結果'!B6</f>
        <v>0.02</v>
      </c>
      <c r="T7" s="162" t="s">
        <v>94</v>
      </c>
      <c r="U7" s="163"/>
      <c r="V7" s="158"/>
      <c r="W7" s="121"/>
      <c r="X7" s="149"/>
      <c r="Y7" s="121"/>
      <c r="Z7" s="121"/>
      <c r="AA7" s="122"/>
      <c r="AB7" s="149"/>
      <c r="AC7" s="151"/>
      <c r="AD7" s="149"/>
      <c r="AE7" s="125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</row>
    <row r="8" spans="1:49" ht="21" customHeight="1">
      <c r="A8" s="167"/>
      <c r="B8" s="167"/>
      <c r="C8" s="167"/>
      <c r="D8" s="167"/>
      <c r="E8" s="167"/>
      <c r="F8" s="167"/>
      <c r="G8" s="167"/>
      <c r="H8" s="168"/>
      <c r="I8" s="168"/>
      <c r="J8" s="168"/>
      <c r="K8" s="168"/>
      <c r="L8" s="168"/>
      <c r="M8" s="168"/>
      <c r="N8" s="169"/>
      <c r="O8" s="170">
        <f>O3+S2</f>
        <v>1000000</v>
      </c>
      <c r="P8" s="171">
        <f>(O8+T20*(2*T8))*P6</f>
        <v>400000</v>
      </c>
      <c r="Q8" s="171">
        <f>(O8+T4*(2*T8))*Q6</f>
        <v>300000</v>
      </c>
      <c r="R8" s="172">
        <f>(O8+T4*(2*T8))*R6-T4*(2*T8)</f>
        <v>300000</v>
      </c>
      <c r="S8" s="335">
        <f>O8*S7</f>
        <v>20000</v>
      </c>
      <c r="T8" s="174">
        <v>0</v>
      </c>
      <c r="U8" s="175"/>
      <c r="V8" s="176"/>
      <c r="W8" s="177"/>
      <c r="X8" s="178"/>
      <c r="Y8" s="177"/>
      <c r="Z8" s="177"/>
      <c r="AA8" s="179"/>
      <c r="AB8" s="178"/>
      <c r="AC8" s="180"/>
      <c r="AD8" s="178"/>
      <c r="AE8" s="12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7"/>
    </row>
    <row r="9" spans="1:49" ht="20.25" customHeight="1">
      <c r="A9" s="181" t="s">
        <v>95</v>
      </c>
      <c r="B9" s="182">
        <v>54</v>
      </c>
      <c r="C9" s="183">
        <v>57.28125</v>
      </c>
      <c r="D9" s="183">
        <v>48.84375</v>
      </c>
      <c r="E9" s="183">
        <v>53.71875</v>
      </c>
      <c r="F9" s="183">
        <v>45.873294999999999</v>
      </c>
      <c r="G9" s="183">
        <v>256366400</v>
      </c>
      <c r="H9" s="183"/>
      <c r="I9" s="183">
        <f t="shared" ref="I9:N9" si="0">(I10/B10*B9)/B10*B9</f>
        <v>4.3862467221915393</v>
      </c>
      <c r="J9" s="183">
        <f t="shared" si="0"/>
        <v>4.9312861738281253</v>
      </c>
      <c r="K9" s="183">
        <f t="shared" si="0"/>
        <v>3.5827940208946893</v>
      </c>
      <c r="L9" s="183">
        <f t="shared" si="0"/>
        <v>4.3077442246863011</v>
      </c>
      <c r="M9" s="183">
        <f t="shared" si="0"/>
        <v>3.6622907053957476</v>
      </c>
      <c r="N9" s="183">
        <f t="shared" si="0"/>
        <v>1456309.0172473388</v>
      </c>
      <c r="O9" s="184"/>
      <c r="P9" s="185"/>
      <c r="Q9" s="185"/>
      <c r="R9" s="186"/>
      <c r="S9" s="187"/>
      <c r="T9" s="187"/>
      <c r="U9" s="187"/>
      <c r="V9" s="188"/>
      <c r="W9" s="189"/>
      <c r="X9" s="190"/>
      <c r="Y9" s="189"/>
      <c r="Z9" s="189"/>
      <c r="AA9" s="191"/>
      <c r="AB9" s="190"/>
      <c r="AC9" s="192"/>
      <c r="AD9" s="190"/>
      <c r="AE9" s="125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</row>
    <row r="10" spans="1:49" ht="19.5" customHeight="1">
      <c r="A10" s="193" t="s">
        <v>96</v>
      </c>
      <c r="B10" s="194">
        <v>53.5625</v>
      </c>
      <c r="C10" s="195">
        <v>56</v>
      </c>
      <c r="D10" s="195">
        <v>48.9375</v>
      </c>
      <c r="E10" s="195">
        <v>52.03125</v>
      </c>
      <c r="F10" s="195">
        <v>44.432236000000003</v>
      </c>
      <c r="G10" s="195">
        <v>259300000</v>
      </c>
      <c r="H10" s="195"/>
      <c r="I10" s="195">
        <f t="shared" ref="I10:N10" si="1">(I11/B11*B10)/B11*B10</f>
        <v>4.315461193183693</v>
      </c>
      <c r="J10" s="195">
        <f t="shared" si="1"/>
        <v>4.7131502748191973</v>
      </c>
      <c r="K10" s="195">
        <f t="shared" si="1"/>
        <v>3.5965607479690558</v>
      </c>
      <c r="L10" s="195">
        <f t="shared" si="1"/>
        <v>4.04135155532712</v>
      </c>
      <c r="M10" s="195">
        <f t="shared" si="1"/>
        <v>3.4358111228974235</v>
      </c>
      <c r="N10" s="195">
        <f t="shared" si="1"/>
        <v>1489828.7895755416</v>
      </c>
      <c r="O10" s="195"/>
      <c r="P10" s="196"/>
      <c r="Q10" s="196"/>
      <c r="R10" s="196"/>
      <c r="S10" s="197"/>
      <c r="T10" s="118"/>
      <c r="U10" s="198"/>
      <c r="V10" s="199"/>
      <c r="W10" s="196"/>
      <c r="X10" s="200"/>
      <c r="Y10" s="196"/>
      <c r="Z10" s="196"/>
      <c r="AA10" s="201"/>
      <c r="AB10" s="200"/>
      <c r="AC10" s="202"/>
      <c r="AD10" s="200"/>
      <c r="AE10" s="125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7"/>
    </row>
    <row r="11" spans="1:49" ht="19.5" customHeight="1">
      <c r="A11" s="193" t="s">
        <v>97</v>
      </c>
      <c r="B11" s="194">
        <v>51.9375</v>
      </c>
      <c r="C11" s="195">
        <v>59.9375</v>
      </c>
      <c r="D11" s="195">
        <v>49.570312999999999</v>
      </c>
      <c r="E11" s="195">
        <v>57.625</v>
      </c>
      <c r="F11" s="195">
        <v>49.209060999999998</v>
      </c>
      <c r="G11" s="195">
        <v>247872200</v>
      </c>
      <c r="H11" s="195"/>
      <c r="I11" s="195">
        <f t="shared" ref="I11:N11" si="2">(I12/B12*B11)/B12*B11</f>
        <v>4.0575849337750123</v>
      </c>
      <c r="J11" s="195">
        <f t="shared" si="2"/>
        <v>5.3992381291553659</v>
      </c>
      <c r="K11" s="195">
        <f t="shared" si="2"/>
        <v>3.6901767113820263</v>
      </c>
      <c r="L11" s="195">
        <f t="shared" si="2"/>
        <v>4.9570122130183512</v>
      </c>
      <c r="M11" s="195">
        <f t="shared" si="2"/>
        <v>4.2142772040038965</v>
      </c>
      <c r="N11" s="195">
        <f t="shared" si="2"/>
        <v>1361403.8410989733</v>
      </c>
      <c r="O11" s="195"/>
      <c r="P11" s="196"/>
      <c r="Q11" s="196"/>
      <c r="R11" s="196"/>
      <c r="S11" s="196"/>
      <c r="T11" s="196"/>
      <c r="U11" s="196"/>
      <c r="V11" s="199"/>
      <c r="W11" s="196"/>
      <c r="X11" s="200"/>
      <c r="Y11" s="196"/>
      <c r="Z11" s="196"/>
      <c r="AA11" s="201"/>
      <c r="AB11" s="200"/>
      <c r="AC11" s="202"/>
      <c r="AD11" s="200"/>
      <c r="AE11" s="125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7"/>
    </row>
    <row r="12" spans="1:49" ht="19.5" customHeight="1">
      <c r="A12" s="193" t="s">
        <v>98</v>
      </c>
      <c r="B12" s="194">
        <v>57.8125</v>
      </c>
      <c r="C12" s="195">
        <v>61.71875</v>
      </c>
      <c r="D12" s="195">
        <v>55.78125</v>
      </c>
      <c r="E12" s="195">
        <v>56.59375</v>
      </c>
      <c r="F12" s="195">
        <v>48.328406999999999</v>
      </c>
      <c r="G12" s="195">
        <v>195790400</v>
      </c>
      <c r="H12" s="195"/>
      <c r="I12" s="195">
        <f t="shared" ref="I12:N12" si="3">(I13/B13*B12)/B13*B12</f>
        <v>5.0274647843727704</v>
      </c>
      <c r="J12" s="195">
        <f t="shared" si="3"/>
        <v>5.724920713686771</v>
      </c>
      <c r="K12" s="195">
        <f t="shared" si="3"/>
        <v>4.6728337032623743</v>
      </c>
      <c r="L12" s="195">
        <f t="shared" si="3"/>
        <v>4.7811795811627906</v>
      </c>
      <c r="M12" s="195">
        <f t="shared" si="3"/>
        <v>4.0647880333492594</v>
      </c>
      <c r="N12" s="195">
        <f t="shared" si="3"/>
        <v>849403.63678899826</v>
      </c>
      <c r="O12" s="195"/>
      <c r="P12" s="196"/>
      <c r="Q12" s="196"/>
      <c r="R12" s="196"/>
      <c r="S12" s="196"/>
      <c r="T12" s="196"/>
      <c r="U12" s="196"/>
      <c r="V12" s="199"/>
      <c r="W12" s="196"/>
      <c r="X12" s="200"/>
      <c r="Y12" s="196"/>
      <c r="Z12" s="196"/>
      <c r="AA12" s="201"/>
      <c r="AB12" s="200"/>
      <c r="AC12" s="202"/>
      <c r="AD12" s="200"/>
      <c r="AE12" s="125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7"/>
    </row>
    <row r="13" spans="1:49" ht="19.5" customHeight="1">
      <c r="A13" s="193" t="s">
        <v>99</v>
      </c>
      <c r="B13" s="194">
        <v>56.6875</v>
      </c>
      <c r="C13" s="195">
        <v>61.75</v>
      </c>
      <c r="D13" s="195">
        <v>52.9375</v>
      </c>
      <c r="E13" s="195">
        <v>59.6875</v>
      </c>
      <c r="F13" s="195">
        <v>50.970332999999997</v>
      </c>
      <c r="G13" s="195">
        <v>257880600</v>
      </c>
      <c r="H13" s="195"/>
      <c r="I13" s="195">
        <f t="shared" ref="I13:N13" si="4">(I14/B14*B13)/B14*B13</f>
        <v>4.8337050429796644</v>
      </c>
      <c r="J13" s="195">
        <f t="shared" si="4"/>
        <v>5.7307195694444442</v>
      </c>
      <c r="K13" s="195">
        <f t="shared" si="4"/>
        <v>4.2085326105014644</v>
      </c>
      <c r="L13" s="195">
        <f t="shared" si="4"/>
        <v>5.318202746526298</v>
      </c>
      <c r="M13" s="195">
        <f t="shared" si="4"/>
        <v>4.5213474763506243</v>
      </c>
      <c r="N13" s="195">
        <f t="shared" si="4"/>
        <v>1473562.8799359493</v>
      </c>
      <c r="O13" s="195"/>
      <c r="P13" s="196"/>
      <c r="Q13" s="196"/>
      <c r="R13" s="196"/>
      <c r="S13" s="196"/>
      <c r="T13" s="196"/>
      <c r="U13" s="196"/>
      <c r="V13" s="199"/>
      <c r="W13" s="196"/>
      <c r="X13" s="200"/>
      <c r="Y13" s="196"/>
      <c r="Z13" s="196"/>
      <c r="AA13" s="201"/>
      <c r="AB13" s="200"/>
      <c r="AC13" s="202"/>
      <c r="AD13" s="200"/>
      <c r="AE13" s="125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7"/>
    </row>
    <row r="14" spans="1:49" ht="19.5" customHeight="1">
      <c r="A14" s="193" t="s">
        <v>100</v>
      </c>
      <c r="B14" s="194">
        <v>60.0625</v>
      </c>
      <c r="C14" s="195">
        <v>63.75</v>
      </c>
      <c r="D14" s="195">
        <v>58.625</v>
      </c>
      <c r="E14" s="195">
        <v>60.1875</v>
      </c>
      <c r="F14" s="195">
        <v>51.397311999999999</v>
      </c>
      <c r="G14" s="195">
        <v>289632000</v>
      </c>
      <c r="H14" s="195"/>
      <c r="I14" s="195">
        <f t="shared" ref="I14:N14" si="5">(I15/B15*B14)/B15*B14</f>
        <v>5.4264067846646897</v>
      </c>
      <c r="J14" s="195">
        <f t="shared" si="5"/>
        <v>6.1079519415680465</v>
      </c>
      <c r="K14" s="195">
        <f t="shared" si="5"/>
        <v>5.1614241892059489</v>
      </c>
      <c r="L14" s="195">
        <f t="shared" si="5"/>
        <v>5.4076767225057942</v>
      </c>
      <c r="M14" s="195">
        <f t="shared" si="5"/>
        <v>4.5974155066990763</v>
      </c>
      <c r="N14" s="195">
        <f t="shared" si="5"/>
        <v>1858764.6961498149</v>
      </c>
      <c r="O14" s="195"/>
      <c r="P14" s="196"/>
      <c r="Q14" s="196"/>
      <c r="R14" s="196"/>
      <c r="S14" s="196"/>
      <c r="T14" s="196"/>
      <c r="U14" s="196"/>
      <c r="V14" s="199"/>
      <c r="W14" s="196"/>
      <c r="X14" s="200"/>
      <c r="Y14" s="196"/>
      <c r="Z14" s="196"/>
      <c r="AA14" s="201"/>
      <c r="AB14" s="200"/>
      <c r="AC14" s="202"/>
      <c r="AD14" s="200"/>
      <c r="AE14" s="125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7"/>
    </row>
    <row r="15" spans="1:49" ht="19.5" customHeight="1">
      <c r="A15" s="193" t="s">
        <v>101</v>
      </c>
      <c r="B15" s="194">
        <v>59.375</v>
      </c>
      <c r="C15" s="195">
        <v>66.25</v>
      </c>
      <c r="D15" s="195">
        <v>57.414062999999999</v>
      </c>
      <c r="E15" s="195">
        <v>65.75</v>
      </c>
      <c r="F15" s="195">
        <v>56.147415000000002</v>
      </c>
      <c r="G15" s="195">
        <v>415435200</v>
      </c>
      <c r="H15" s="195"/>
      <c r="I15" s="195">
        <f t="shared" ref="I15:N15" si="6">(I16/B16*B15)/B16*B15</f>
        <v>5.3028920004633164</v>
      </c>
      <c r="J15" s="195">
        <f t="shared" si="6"/>
        <v>6.5964002321663378</v>
      </c>
      <c r="K15" s="195">
        <f t="shared" si="6"/>
        <v>4.9504012810514642</v>
      </c>
      <c r="L15" s="195">
        <f t="shared" si="6"/>
        <v>6.4534154791717775</v>
      </c>
      <c r="M15" s="195">
        <f t="shared" si="6"/>
        <v>5.4864632651738496</v>
      </c>
      <c r="N15" s="195">
        <f t="shared" si="6"/>
        <v>3824176.3579991395</v>
      </c>
      <c r="O15" s="195"/>
      <c r="P15" s="196"/>
      <c r="Q15" s="196"/>
      <c r="R15" s="196"/>
      <c r="S15" s="196"/>
      <c r="T15" s="196"/>
      <c r="U15" s="196"/>
      <c r="V15" s="199"/>
      <c r="W15" s="196"/>
      <c r="X15" s="200"/>
      <c r="Y15" s="196"/>
      <c r="Z15" s="196"/>
      <c r="AA15" s="201"/>
      <c r="AB15" s="200"/>
      <c r="AC15" s="202"/>
      <c r="AD15" s="200"/>
      <c r="AE15" s="125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7"/>
    </row>
    <row r="16" spans="1:49" ht="19.5" customHeight="1">
      <c r="A16" s="193" t="s">
        <v>102</v>
      </c>
      <c r="B16" s="194">
        <v>65.75</v>
      </c>
      <c r="C16" s="195">
        <v>78.78125</v>
      </c>
      <c r="D16" s="195">
        <v>65.195312999999999</v>
      </c>
      <c r="E16" s="195">
        <v>73.5</v>
      </c>
      <c r="F16" s="195">
        <v>62.765560000000001</v>
      </c>
      <c r="G16" s="195">
        <v>366819200</v>
      </c>
      <c r="H16" s="195"/>
      <c r="I16" s="195">
        <f t="shared" ref="I16:N16" si="7">(I17/B17*B16)/B17*B16</f>
        <v>6.5027499041337995</v>
      </c>
      <c r="J16" s="195">
        <f t="shared" si="7"/>
        <v>9.3278374172124128</v>
      </c>
      <c r="K16" s="195">
        <f t="shared" si="7"/>
        <v>6.3831726430506546</v>
      </c>
      <c r="L16" s="195">
        <f t="shared" si="7"/>
        <v>8.0644135430278272</v>
      </c>
      <c r="M16" s="195">
        <f t="shared" si="7"/>
        <v>6.8560781450518515</v>
      </c>
      <c r="N16" s="195">
        <f t="shared" si="7"/>
        <v>2981504.3517660303</v>
      </c>
      <c r="O16" s="195"/>
      <c r="P16" s="196"/>
      <c r="Q16" s="196"/>
      <c r="R16" s="196"/>
      <c r="S16" s="196"/>
      <c r="T16" s="196"/>
      <c r="U16" s="196"/>
      <c r="V16" s="195"/>
      <c r="W16" s="196"/>
      <c r="X16" s="200"/>
      <c r="Y16" s="196"/>
      <c r="Z16" s="196"/>
      <c r="AA16" s="201"/>
      <c r="AB16" s="200"/>
      <c r="AC16" s="202"/>
      <c r="AD16" s="200"/>
      <c r="AE16" s="125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7"/>
    </row>
    <row r="17" spans="1:49" ht="19.5" customHeight="1">
      <c r="A17" s="193" t="s">
        <v>103</v>
      </c>
      <c r="B17" s="194">
        <v>74.3125</v>
      </c>
      <c r="C17" s="195">
        <v>93.75</v>
      </c>
      <c r="D17" s="195">
        <v>73.75</v>
      </c>
      <c r="E17" s="195">
        <v>91.375</v>
      </c>
      <c r="F17" s="195">
        <v>78.029953000000006</v>
      </c>
      <c r="G17" s="195">
        <v>465355600</v>
      </c>
      <c r="H17" s="195"/>
      <c r="I17" s="195">
        <f t="shared" ref="I17:N17" si="8">(I18/B18*B17)/B18*B17</f>
        <v>8.3067144396531862</v>
      </c>
      <c r="J17" s="195">
        <f t="shared" si="8"/>
        <v>13.209238627958582</v>
      </c>
      <c r="K17" s="195">
        <f t="shared" si="8"/>
        <v>8.1682287326507463</v>
      </c>
      <c r="L17" s="195">
        <f t="shared" si="8"/>
        <v>12.463869467773534</v>
      </c>
      <c r="M17" s="195">
        <f t="shared" si="8"/>
        <v>10.596333871075668</v>
      </c>
      <c r="N17" s="195">
        <f t="shared" si="8"/>
        <v>4798452.6960909339</v>
      </c>
      <c r="O17" s="203" t="s">
        <v>104</v>
      </c>
      <c r="P17" s="204">
        <f t="shared" ref="P17:U17" si="9">MAX(P20:P307)</f>
        <v>1616435.6198019774</v>
      </c>
      <c r="Q17" s="205">
        <f t="shared" si="9"/>
        <v>884570.50900830817</v>
      </c>
      <c r="R17" s="205">
        <f t="shared" si="9"/>
        <v>1296322.9427996513</v>
      </c>
      <c r="S17" s="205">
        <f t="shared" si="9"/>
        <v>-1666.6666666666667</v>
      </c>
      <c r="T17" s="205">
        <f t="shared" si="9"/>
        <v>0</v>
      </c>
      <c r="U17" s="206">
        <f t="shared" si="9"/>
        <v>1</v>
      </c>
      <c r="V17" s="207"/>
      <c r="W17" s="205">
        <f>MIN(W20:W307)</f>
        <v>-924739.96975991584</v>
      </c>
      <c r="X17" s="208">
        <f t="shared" ref="X17:AD17" si="10">MAX(X20:X307)</f>
        <v>420</v>
      </c>
      <c r="Y17" s="205">
        <f t="shared" si="10"/>
        <v>2375974.9589490495</v>
      </c>
      <c r="Z17" s="205">
        <f t="shared" si="10"/>
        <v>1451234.9891891335</v>
      </c>
      <c r="AA17" s="209">
        <f t="shared" si="10"/>
        <v>3447490.9460882805</v>
      </c>
      <c r="AB17" s="208">
        <f t="shared" si="10"/>
        <v>3.4474909460882803</v>
      </c>
      <c r="AC17" s="210">
        <f t="shared" si="10"/>
        <v>2583854.2476836238</v>
      </c>
      <c r="AD17" s="208">
        <f t="shared" si="10"/>
        <v>2.5838542476836239</v>
      </c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7"/>
    </row>
    <row r="18" spans="1:49" ht="19.5" customHeight="1">
      <c r="A18" s="193" t="s">
        <v>105</v>
      </c>
      <c r="B18" s="194">
        <v>96.1875</v>
      </c>
      <c r="C18" s="195">
        <v>97.625</v>
      </c>
      <c r="D18" s="195">
        <v>79.75</v>
      </c>
      <c r="E18" s="195">
        <v>89.6875</v>
      </c>
      <c r="F18" s="195">
        <v>76.588920999999999</v>
      </c>
      <c r="G18" s="195">
        <v>583431800</v>
      </c>
      <c r="H18" s="195"/>
      <c r="I18" s="195">
        <f t="shared" ref="I18:N18" si="11">(I19/B19*B18)/B19*B18</f>
        <v>13.916909766015927</v>
      </c>
      <c r="J18" s="195">
        <f t="shared" si="11"/>
        <v>14.323769604885769</v>
      </c>
      <c r="K18" s="195">
        <f t="shared" si="11"/>
        <v>9.5513602305460807</v>
      </c>
      <c r="L18" s="195">
        <f t="shared" si="11"/>
        <v>12.007758614857725</v>
      </c>
      <c r="M18" s="195">
        <f t="shared" si="11"/>
        <v>10.208568453644549</v>
      </c>
      <c r="N18" s="195">
        <f t="shared" si="11"/>
        <v>7542434.0629864465</v>
      </c>
      <c r="O18" s="211" t="s">
        <v>106</v>
      </c>
      <c r="P18" s="196">
        <f t="shared" ref="P18:U18" si="12">P307</f>
        <v>1616435.6198019774</v>
      </c>
      <c r="Q18" s="196">
        <f t="shared" si="12"/>
        <v>534732.38348665158</v>
      </c>
      <c r="R18" s="196">
        <f t="shared" si="12"/>
        <v>1296322.9427996513</v>
      </c>
      <c r="S18" s="196">
        <f t="shared" si="12"/>
        <v>-924739.96975991584</v>
      </c>
      <c r="T18" s="196">
        <f t="shared" si="12"/>
        <v>0</v>
      </c>
      <c r="U18" s="212">
        <f t="shared" si="12"/>
        <v>0.77908845266812254</v>
      </c>
      <c r="V18" s="199"/>
      <c r="W18" s="196">
        <f t="shared" ref="W18:AD18" si="13">W307</f>
        <v>-924739.96975991584</v>
      </c>
      <c r="X18" s="213">
        <f t="shared" si="13"/>
        <v>3.1498136317800225</v>
      </c>
      <c r="Y18" s="196">
        <f t="shared" si="13"/>
        <v>2375974.9589490495</v>
      </c>
      <c r="Z18" s="196">
        <f t="shared" si="13"/>
        <v>1451234.9891891335</v>
      </c>
      <c r="AA18" s="196">
        <f t="shared" si="13"/>
        <v>3447490.9460882805</v>
      </c>
      <c r="AB18" s="213">
        <f t="shared" si="13"/>
        <v>3.4474909460882803</v>
      </c>
      <c r="AC18" s="196">
        <f t="shared" si="13"/>
        <v>2522750.9763283646</v>
      </c>
      <c r="AD18" s="213">
        <f t="shared" si="13"/>
        <v>2.5227509763283646</v>
      </c>
      <c r="AE18" s="125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7"/>
    </row>
    <row r="19" spans="1:49" ht="19.5" customHeight="1">
      <c r="A19" s="193" t="s">
        <v>107</v>
      </c>
      <c r="B19" s="194">
        <v>89.53125</v>
      </c>
      <c r="C19" s="195">
        <v>107.5</v>
      </c>
      <c r="D19" s="195">
        <v>88.4375</v>
      </c>
      <c r="E19" s="195">
        <v>106.75</v>
      </c>
      <c r="F19" s="195">
        <v>91.159492</v>
      </c>
      <c r="G19" s="195">
        <v>575169800</v>
      </c>
      <c r="H19" s="195"/>
      <c r="I19" s="195">
        <f t="shared" ref="I19:N19" si="14">(I20/B20*B19)/B20*B19</f>
        <v>12.057432324239059</v>
      </c>
      <c r="J19" s="195">
        <f t="shared" si="14"/>
        <v>17.368094025312296</v>
      </c>
      <c r="K19" s="195">
        <f t="shared" si="14"/>
        <v>11.745641894736886</v>
      </c>
      <c r="L19" s="195">
        <f t="shared" si="14"/>
        <v>17.01115804626221</v>
      </c>
      <c r="M19" s="195">
        <f t="shared" si="14"/>
        <v>14.462279006702733</v>
      </c>
      <c r="N19" s="195">
        <f t="shared" si="14"/>
        <v>7330329.191425032</v>
      </c>
      <c r="O19" s="211" t="s">
        <v>108</v>
      </c>
      <c r="P19" s="196">
        <f t="shared" ref="P19:U19" si="15">MIN(P20:P307)</f>
        <v>78257.425742574298</v>
      </c>
      <c r="Q19" s="196">
        <f t="shared" si="15"/>
        <v>19421.235925261724</v>
      </c>
      <c r="R19" s="196">
        <f t="shared" si="15"/>
        <v>260466.8692476268</v>
      </c>
      <c r="S19" s="196">
        <f t="shared" si="15"/>
        <v>-924739.96975991584</v>
      </c>
      <c r="T19" s="196">
        <f t="shared" si="15"/>
        <v>0</v>
      </c>
      <c r="U19" s="214">
        <f t="shared" si="15"/>
        <v>0.29084913414264119</v>
      </c>
      <c r="V19" s="199"/>
      <c r="W19" s="196">
        <f>(S20+T20)</f>
        <v>-1666.6666666666667</v>
      </c>
      <c r="X19" s="199">
        <f t="shared" ref="X19:AD19" si="16">MIN(X20:X307)</f>
        <v>1.8480117224555062</v>
      </c>
      <c r="Y19" s="196">
        <f t="shared" si="16"/>
        <v>315218.63316671207</v>
      </c>
      <c r="Z19" s="196">
        <f t="shared" si="16"/>
        <v>167376.1345808206</v>
      </c>
      <c r="AA19" s="215">
        <f t="shared" si="16"/>
        <v>376399.8915259036</v>
      </c>
      <c r="AB19" s="199">
        <f t="shared" si="16"/>
        <v>0.37639989152590358</v>
      </c>
      <c r="AC19" s="216">
        <f t="shared" si="16"/>
        <v>248063.00794612753</v>
      </c>
      <c r="AD19" s="199">
        <f t="shared" si="16"/>
        <v>0.24806300794612754</v>
      </c>
      <c r="AE19" s="125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7"/>
    </row>
    <row r="20" spans="1:49" ht="19.5" customHeight="1">
      <c r="A20" s="193" t="s">
        <v>109</v>
      </c>
      <c r="B20" s="194">
        <v>107.25</v>
      </c>
      <c r="C20" s="195">
        <v>120.5</v>
      </c>
      <c r="D20" s="195">
        <v>101</v>
      </c>
      <c r="E20" s="195">
        <v>109.5</v>
      </c>
      <c r="F20" s="195">
        <v>93.507857999999999</v>
      </c>
      <c r="G20" s="195">
        <v>721106900</v>
      </c>
      <c r="H20" s="195"/>
      <c r="I20" s="195">
        <f t="shared" ref="I20:N20" si="17">(I21/B21*B20)/B21*B20</f>
        <v>17.3021526277189</v>
      </c>
      <c r="J20" s="195">
        <f t="shared" si="17"/>
        <v>21.822742435568706</v>
      </c>
      <c r="K20" s="195">
        <f t="shared" si="17"/>
        <v>15.319570477774484</v>
      </c>
      <c r="L20" s="195">
        <f t="shared" si="17"/>
        <v>17.898900362680251</v>
      </c>
      <c r="M20" s="195">
        <f t="shared" si="17"/>
        <v>15.217004194305867</v>
      </c>
      <c r="N20" s="195">
        <f t="shared" si="17"/>
        <v>11522073.231914233</v>
      </c>
      <c r="O20" s="195"/>
      <c r="P20" s="196">
        <f t="shared" ref="P20:R20" si="18">P8</f>
        <v>400000</v>
      </c>
      <c r="Q20" s="196">
        <f t="shared" si="18"/>
        <v>300000</v>
      </c>
      <c r="R20" s="196">
        <f t="shared" si="18"/>
        <v>300000</v>
      </c>
      <c r="S20" s="196">
        <f>-$S$8/12</f>
        <v>-1666.6666666666667</v>
      </c>
      <c r="T20" s="196">
        <f>T4</f>
        <v>0</v>
      </c>
      <c r="U20" s="214">
        <f t="shared" ref="U20:U274" si="19">(Q20*2+P20)/(P20+Q20+R20)</f>
        <v>1</v>
      </c>
      <c r="V20" s="199"/>
      <c r="W20" s="196">
        <f t="shared" ref="W20:W274" si="20">S20+T20</f>
        <v>-1666.6666666666667</v>
      </c>
      <c r="X20" s="199">
        <f t="shared" ref="X20:X274" si="21">IF(S20+T20=0,"NA",((P20+R20)/-(S20+T20)))</f>
        <v>420</v>
      </c>
      <c r="Y20" s="196">
        <f t="shared" ref="Y20:Y274" si="22">P20*0.7+R20*0.96</f>
        <v>568000</v>
      </c>
      <c r="Z20" s="196">
        <f t="shared" ref="Z20:Z274" si="23">Y20+S20+T20</f>
        <v>566333.33333333337</v>
      </c>
      <c r="AA20" s="201">
        <f t="shared" ref="AA20:AA274" si="24">P20+Q20+R20</f>
        <v>1000000</v>
      </c>
      <c r="AB20" s="200">
        <f t="shared" ref="AB20:AB274" si="25">AA20/($O$8)</f>
        <v>1</v>
      </c>
      <c r="AC20" s="217">
        <f t="shared" ref="AC20:AC274" si="26">SUM(P20:T20)</f>
        <v>998333.33333333337</v>
      </c>
      <c r="AD20" s="199">
        <f t="shared" ref="AD20:AD274" si="27">AC20/($O$8)</f>
        <v>0.99833333333333341</v>
      </c>
      <c r="AE20" s="125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7"/>
    </row>
    <row r="21" spans="1:49" ht="19.5" customHeight="1">
      <c r="A21" s="193" t="s">
        <v>110</v>
      </c>
      <c r="B21" s="194">
        <v>107.765625</v>
      </c>
      <c r="C21" s="195">
        <v>109.125</v>
      </c>
      <c r="D21" s="195">
        <v>78</v>
      </c>
      <c r="E21" s="195">
        <v>94.75</v>
      </c>
      <c r="F21" s="195">
        <v>80.912041000000002</v>
      </c>
      <c r="G21" s="195">
        <v>678411400</v>
      </c>
      <c r="H21" s="195"/>
      <c r="I21" s="195">
        <f t="shared" ref="I21:N21" si="28">(I22/B22*B21)/B22*B21</f>
        <v>17.46891940022627</v>
      </c>
      <c r="J21" s="195">
        <f t="shared" si="28"/>
        <v>17.89714458006657</v>
      </c>
      <c r="K21" s="195">
        <f t="shared" si="28"/>
        <v>9.1367774518949076</v>
      </c>
      <c r="L21" s="195">
        <f t="shared" si="28"/>
        <v>13.401596854714008</v>
      </c>
      <c r="M21" s="195">
        <f t="shared" si="28"/>
        <v>11.393555067818641</v>
      </c>
      <c r="N21" s="195">
        <f t="shared" si="28"/>
        <v>10198060.948237082</v>
      </c>
      <c r="O21" s="195"/>
      <c r="P21" s="196">
        <f t="shared" ref="P21:P275" si="29">P20*D21/D20</f>
        <v>308910.89108910889</v>
      </c>
      <c r="Q21" s="196">
        <f t="shared" ref="Q21:Q29" si="30">Q20*K21/K20</f>
        <v>178923.63493775119</v>
      </c>
      <c r="R21" s="196">
        <f t="shared" ref="R21:R29" si="31">R20*(1+$S$5/2/12)</f>
        <v>300625.00000000006</v>
      </c>
      <c r="S21" s="196">
        <f t="shared" ref="S21:S275" si="32">S20*(1+$S$5/12)+$S$20</f>
        <v>-3340.2777777777778</v>
      </c>
      <c r="T21" s="196">
        <f t="shared" ref="T21:T275" si="33">T20*(1+$S$5/12)</f>
        <v>0</v>
      </c>
      <c r="U21" s="214">
        <f t="shared" si="19"/>
        <v>0.84564665522462978</v>
      </c>
      <c r="V21" s="199"/>
      <c r="W21" s="196">
        <f t="shared" si="20"/>
        <v>-3340.2777777777778</v>
      </c>
      <c r="X21" s="199">
        <f t="shared" si="21"/>
        <v>182.4805994112925</v>
      </c>
      <c r="Y21" s="196">
        <f t="shared" si="22"/>
        <v>504837.62376237626</v>
      </c>
      <c r="Z21" s="196">
        <f t="shared" si="23"/>
        <v>501497.34598459851</v>
      </c>
      <c r="AA21" s="201">
        <f t="shared" si="24"/>
        <v>788459.52602686011</v>
      </c>
      <c r="AB21" s="200">
        <f t="shared" si="25"/>
        <v>0.78845952602686009</v>
      </c>
      <c r="AC21" s="217">
        <f t="shared" si="26"/>
        <v>785119.24824908236</v>
      </c>
      <c r="AD21" s="199">
        <f t="shared" si="27"/>
        <v>0.78511924824908241</v>
      </c>
      <c r="AE21" s="125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7"/>
    </row>
    <row r="22" spans="1:49" ht="19.5" customHeight="1">
      <c r="A22" s="193" t="s">
        <v>111</v>
      </c>
      <c r="B22" s="194">
        <v>95.75</v>
      </c>
      <c r="C22" s="195">
        <v>96.875</v>
      </c>
      <c r="D22" s="195">
        <v>72.25</v>
      </c>
      <c r="E22" s="195">
        <v>83.125</v>
      </c>
      <c r="F22" s="195">
        <v>70.984840000000005</v>
      </c>
      <c r="G22" s="195">
        <v>563189300</v>
      </c>
      <c r="H22" s="195"/>
      <c r="I22" s="195">
        <f t="shared" ref="I22:N22" si="34">(I23/B23*B22)/B23*B22</f>
        <v>13.790598110244227</v>
      </c>
      <c r="J22" s="195">
        <f t="shared" si="34"/>
        <v>14.104531468297994</v>
      </c>
      <c r="K22" s="195">
        <f t="shared" si="34"/>
        <v>7.8393407868971332</v>
      </c>
      <c r="L22" s="195">
        <f t="shared" si="34"/>
        <v>10.314814657855177</v>
      </c>
      <c r="M22" s="195">
        <f t="shared" si="34"/>
        <v>8.7692844702460988</v>
      </c>
      <c r="N22" s="195">
        <f t="shared" si="34"/>
        <v>7028135.3871746529</v>
      </c>
      <c r="O22" s="195"/>
      <c r="P22" s="196">
        <f t="shared" si="29"/>
        <v>286138.61386138614</v>
      </c>
      <c r="Q22" s="196">
        <f t="shared" si="30"/>
        <v>153516.19939221643</v>
      </c>
      <c r="R22" s="196">
        <f t="shared" si="31"/>
        <v>301251.30208333343</v>
      </c>
      <c r="S22" s="196">
        <f t="shared" si="32"/>
        <v>-5020.8622685185182</v>
      </c>
      <c r="T22" s="196">
        <f t="shared" si="33"/>
        <v>0</v>
      </c>
      <c r="U22" s="214">
        <f t="shared" si="19"/>
        <v>0.80060212807943598</v>
      </c>
      <c r="V22" s="199"/>
      <c r="W22" s="196">
        <f t="shared" si="20"/>
        <v>-5020.8622685185182</v>
      </c>
      <c r="X22" s="199">
        <f t="shared" si="21"/>
        <v>116.98984846243111</v>
      </c>
      <c r="Y22" s="196">
        <f t="shared" si="22"/>
        <v>489498.27970297035</v>
      </c>
      <c r="Z22" s="196">
        <f t="shared" si="23"/>
        <v>484477.41743445181</v>
      </c>
      <c r="AA22" s="201">
        <f t="shared" si="24"/>
        <v>740906.11533693597</v>
      </c>
      <c r="AB22" s="200">
        <f t="shared" si="25"/>
        <v>0.74090611533693596</v>
      </c>
      <c r="AC22" s="217">
        <f t="shared" si="26"/>
        <v>735885.25306841743</v>
      </c>
      <c r="AD22" s="199">
        <f t="shared" si="27"/>
        <v>0.73588525306841746</v>
      </c>
      <c r="AE22" s="125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7"/>
    </row>
    <row r="23" spans="1:49" ht="19.5" customHeight="1">
      <c r="A23" s="193" t="s">
        <v>112</v>
      </c>
      <c r="B23" s="194">
        <v>85.1875</v>
      </c>
      <c r="C23" s="195">
        <v>99.71875</v>
      </c>
      <c r="D23" s="195">
        <v>82.5</v>
      </c>
      <c r="E23" s="195">
        <v>93.4375</v>
      </c>
      <c r="F23" s="195">
        <v>79.791245000000004</v>
      </c>
      <c r="G23" s="195">
        <v>469516700</v>
      </c>
      <c r="H23" s="195"/>
      <c r="I23" s="195">
        <f t="shared" ref="I23:N23" si="35">(I24/B24*B23)/B24*B23</f>
        <v>10.915843067932116</v>
      </c>
      <c r="J23" s="195">
        <f t="shared" si="35"/>
        <v>14.944757928183812</v>
      </c>
      <c r="K23" s="195">
        <f t="shared" si="35"/>
        <v>10.221431875733023</v>
      </c>
      <c r="L23" s="195">
        <f t="shared" si="35"/>
        <v>13.032884069575877</v>
      </c>
      <c r="M23" s="195">
        <f t="shared" si="35"/>
        <v>11.080093520899684</v>
      </c>
      <c r="N23" s="195">
        <f t="shared" si="35"/>
        <v>4884649.6212254753</v>
      </c>
      <c r="O23" s="195"/>
      <c r="P23" s="196">
        <f t="shared" si="29"/>
        <v>326732.67326732678</v>
      </c>
      <c r="Q23" s="196">
        <f t="shared" si="30"/>
        <v>200164.19958827563</v>
      </c>
      <c r="R23" s="196">
        <f t="shared" si="31"/>
        <v>301878.90896267374</v>
      </c>
      <c r="S23" s="196">
        <f t="shared" si="32"/>
        <v>-6708.4491946373455</v>
      </c>
      <c r="T23" s="196">
        <f t="shared" si="33"/>
        <v>0</v>
      </c>
      <c r="U23" s="214">
        <f t="shared" si="19"/>
        <v>0.87727113701218062</v>
      </c>
      <c r="V23" s="199"/>
      <c r="W23" s="196">
        <f t="shared" si="20"/>
        <v>-6708.4491946373455</v>
      </c>
      <c r="X23" s="199">
        <f t="shared" si="21"/>
        <v>93.704455976577293</v>
      </c>
      <c r="Y23" s="196">
        <f t="shared" si="22"/>
        <v>518516.62389129552</v>
      </c>
      <c r="Z23" s="196">
        <f t="shared" si="23"/>
        <v>511808.17469665816</v>
      </c>
      <c r="AA23" s="201">
        <f t="shared" si="24"/>
        <v>828775.78181827615</v>
      </c>
      <c r="AB23" s="200">
        <f t="shared" si="25"/>
        <v>0.82877578181827616</v>
      </c>
      <c r="AC23" s="217">
        <f t="shared" si="26"/>
        <v>822067.33262363879</v>
      </c>
      <c r="AD23" s="199">
        <f t="shared" si="27"/>
        <v>0.82206733262363885</v>
      </c>
      <c r="AE23" s="125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7"/>
    </row>
    <row r="24" spans="1:49" ht="19.5" customHeight="1">
      <c r="A24" s="193" t="s">
        <v>113</v>
      </c>
      <c r="B24" s="194">
        <v>93.5</v>
      </c>
      <c r="C24" s="195">
        <v>102.0625</v>
      </c>
      <c r="D24" s="195">
        <v>85.71875</v>
      </c>
      <c r="E24" s="195">
        <v>89.4375</v>
      </c>
      <c r="F24" s="195">
        <v>76.375443000000004</v>
      </c>
      <c r="G24" s="195">
        <v>381758100</v>
      </c>
      <c r="H24" s="195"/>
      <c r="I24" s="195">
        <f t="shared" ref="I24:N24" si="36">(I25/B25*B24)/B25*B24</f>
        <v>13.150091017516797</v>
      </c>
      <c r="J24" s="195">
        <f t="shared" si="36"/>
        <v>15.655525043356549</v>
      </c>
      <c r="K24" s="195">
        <f t="shared" si="36"/>
        <v>11.034572182503613</v>
      </c>
      <c r="L24" s="195">
        <f t="shared" si="36"/>
        <v>11.940909705796921</v>
      </c>
      <c r="M24" s="195">
        <f t="shared" si="36"/>
        <v>10.15173862667644</v>
      </c>
      <c r="N24" s="195">
        <f t="shared" si="36"/>
        <v>3229295.9645266179</v>
      </c>
      <c r="O24" s="195"/>
      <c r="P24" s="196">
        <f t="shared" si="29"/>
        <v>339480.19801980205</v>
      </c>
      <c r="Q24" s="196">
        <f t="shared" si="30"/>
        <v>216087.75908918242</v>
      </c>
      <c r="R24" s="196">
        <f t="shared" si="31"/>
        <v>302507.82335634599</v>
      </c>
      <c r="S24" s="196">
        <f t="shared" si="32"/>
        <v>-8403.0677329483333</v>
      </c>
      <c r="T24" s="196">
        <f t="shared" si="33"/>
        <v>0</v>
      </c>
      <c r="U24" s="214">
        <f t="shared" si="19"/>
        <v>0.89928620963955141</v>
      </c>
      <c r="V24" s="199"/>
      <c r="W24" s="196">
        <f t="shared" si="20"/>
        <v>-8403.0677329483333</v>
      </c>
      <c r="X24" s="199">
        <f t="shared" si="21"/>
        <v>76.399243916471164</v>
      </c>
      <c r="Y24" s="196">
        <f t="shared" si="22"/>
        <v>528043.64903595357</v>
      </c>
      <c r="Z24" s="196">
        <f t="shared" si="23"/>
        <v>519640.58130300522</v>
      </c>
      <c r="AA24" s="201">
        <f t="shared" si="24"/>
        <v>858075.78046533046</v>
      </c>
      <c r="AB24" s="200">
        <f t="shared" si="25"/>
        <v>0.85807578046533051</v>
      </c>
      <c r="AC24" s="217">
        <f t="shared" si="26"/>
        <v>849672.71273238212</v>
      </c>
      <c r="AD24" s="199">
        <f t="shared" si="27"/>
        <v>0.8496727127323821</v>
      </c>
      <c r="AE24" s="125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7"/>
    </row>
    <row r="25" spans="1:49" ht="19.5" customHeight="1">
      <c r="A25" s="193" t="s">
        <v>114</v>
      </c>
      <c r="B25" s="194">
        <v>89.8125</v>
      </c>
      <c r="C25" s="195">
        <v>102</v>
      </c>
      <c r="D25" s="195">
        <v>83.3125</v>
      </c>
      <c r="E25" s="195">
        <v>101.625</v>
      </c>
      <c r="F25" s="195">
        <v>86.782973999999996</v>
      </c>
      <c r="G25" s="195">
        <v>378312400</v>
      </c>
      <c r="H25" s="195"/>
      <c r="I25" s="195">
        <f t="shared" ref="I25:N25" si="37">(I26/B26*B25)/B26*B25</f>
        <v>12.133304810309955</v>
      </c>
      <c r="J25" s="195">
        <f t="shared" si="37"/>
        <v>15.6363569704142</v>
      </c>
      <c r="K25" s="195">
        <f t="shared" si="37"/>
        <v>10.42375451345235</v>
      </c>
      <c r="L25" s="195">
        <f t="shared" si="37"/>
        <v>15.416977171322017</v>
      </c>
      <c r="M25" s="195">
        <f t="shared" si="37"/>
        <v>13.106960817336386</v>
      </c>
      <c r="N25" s="195">
        <f t="shared" si="37"/>
        <v>3171264.6152139381</v>
      </c>
      <c r="O25" s="195"/>
      <c r="P25" s="196">
        <f t="shared" si="29"/>
        <v>329950.49504950503</v>
      </c>
      <c r="Q25" s="196">
        <f t="shared" si="30"/>
        <v>204126.24221890009</v>
      </c>
      <c r="R25" s="196">
        <f t="shared" si="31"/>
        <v>303138.0479883384</v>
      </c>
      <c r="S25" s="196">
        <f t="shared" si="32"/>
        <v>-10104.747181835617</v>
      </c>
      <c r="T25" s="196">
        <f t="shared" si="33"/>
        <v>0</v>
      </c>
      <c r="U25" s="214">
        <f t="shared" si="19"/>
        <v>0.88173667317751092</v>
      </c>
      <c r="V25" s="199"/>
      <c r="W25" s="196">
        <f t="shared" si="20"/>
        <v>-10104.747181835617</v>
      </c>
      <c r="X25" s="199">
        <f t="shared" si="21"/>
        <v>62.652586120698693</v>
      </c>
      <c r="Y25" s="196">
        <f t="shared" si="22"/>
        <v>521977.87260345835</v>
      </c>
      <c r="Z25" s="196">
        <f t="shared" si="23"/>
        <v>511873.12542162271</v>
      </c>
      <c r="AA25" s="201">
        <f t="shared" si="24"/>
        <v>837214.78525674355</v>
      </c>
      <c r="AB25" s="200">
        <f t="shared" si="25"/>
        <v>0.83721478525674353</v>
      </c>
      <c r="AC25" s="217">
        <f t="shared" si="26"/>
        <v>827110.03807490796</v>
      </c>
      <c r="AD25" s="199">
        <f t="shared" si="27"/>
        <v>0.82711003807490802</v>
      </c>
      <c r="AE25" s="125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7"/>
    </row>
    <row r="26" spans="1:49" ht="19.5" customHeight="1">
      <c r="A26" s="193" t="s">
        <v>115</v>
      </c>
      <c r="B26" s="194">
        <v>103</v>
      </c>
      <c r="C26" s="195">
        <v>103.515625</v>
      </c>
      <c r="D26" s="195">
        <v>87</v>
      </c>
      <c r="E26" s="195">
        <v>88.75</v>
      </c>
      <c r="F26" s="195">
        <v>75.788368000000006</v>
      </c>
      <c r="G26" s="195">
        <v>510706700</v>
      </c>
      <c r="H26" s="195"/>
      <c r="I26" s="195">
        <f t="shared" ref="I26:N26" si="38">(I27/B27*B26)/B27*B26</f>
        <v>15.958056061635814</v>
      </c>
      <c r="J26" s="195">
        <f t="shared" si="38"/>
        <v>16.104492754312346</v>
      </c>
      <c r="K26" s="195">
        <f t="shared" si="38"/>
        <v>11.36690804296393</v>
      </c>
      <c r="L26" s="195">
        <f t="shared" si="38"/>
        <v>11.758037354344044</v>
      </c>
      <c r="M26" s="195">
        <f t="shared" si="38"/>
        <v>9.9962717382236352</v>
      </c>
      <c r="N26" s="195">
        <f t="shared" si="38"/>
        <v>5779289.363140204</v>
      </c>
      <c r="O26" s="195"/>
      <c r="P26" s="196">
        <f t="shared" si="29"/>
        <v>344554.45544554462</v>
      </c>
      <c r="Q26" s="196">
        <f t="shared" si="30"/>
        <v>222595.8239388295</v>
      </c>
      <c r="R26" s="196">
        <f t="shared" si="31"/>
        <v>303769.5855883141</v>
      </c>
      <c r="S26" s="196">
        <f t="shared" si="32"/>
        <v>-11813.516961759931</v>
      </c>
      <c r="T26" s="196">
        <f t="shared" si="33"/>
        <v>0</v>
      </c>
      <c r="U26" s="214">
        <f t="shared" si="19"/>
        <v>0.90679537243988551</v>
      </c>
      <c r="V26" s="199"/>
      <c r="W26" s="196">
        <f t="shared" si="20"/>
        <v>-11813.516961759931</v>
      </c>
      <c r="X26" s="199">
        <f t="shared" si="21"/>
        <v>54.879850186228872</v>
      </c>
      <c r="Y26" s="196">
        <f t="shared" si="22"/>
        <v>532806.92097666278</v>
      </c>
      <c r="Z26" s="196">
        <f t="shared" si="23"/>
        <v>520993.40401490283</v>
      </c>
      <c r="AA26" s="201">
        <f t="shared" si="24"/>
        <v>870919.86497268826</v>
      </c>
      <c r="AB26" s="200">
        <f t="shared" si="25"/>
        <v>0.87091986497268825</v>
      </c>
      <c r="AC26" s="217">
        <f t="shared" si="26"/>
        <v>859106.34801092837</v>
      </c>
      <c r="AD26" s="199">
        <f t="shared" si="27"/>
        <v>0.85910634801092833</v>
      </c>
      <c r="AE26" s="125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7"/>
    </row>
    <row r="27" spans="1:49" ht="19.5" customHeight="1">
      <c r="A27" s="218" t="s">
        <v>116</v>
      </c>
      <c r="B27" s="219">
        <v>90.25</v>
      </c>
      <c r="C27" s="220">
        <v>90.25</v>
      </c>
      <c r="D27" s="220">
        <v>73.625</v>
      </c>
      <c r="E27" s="220">
        <v>81.703125</v>
      </c>
      <c r="F27" s="220">
        <v>69.770638000000005</v>
      </c>
      <c r="G27" s="220">
        <v>904925400</v>
      </c>
      <c r="H27" s="220"/>
      <c r="I27" s="220">
        <f t="shared" ref="I27:N27" si="39">(I28/B28*B27)/B28*B27</f>
        <v>12.251801677870445</v>
      </c>
      <c r="J27" s="220">
        <f t="shared" si="39"/>
        <v>12.241359553665349</v>
      </c>
      <c r="K27" s="220">
        <f t="shared" si="39"/>
        <v>8.1405632868713855</v>
      </c>
      <c r="L27" s="220">
        <f t="shared" si="39"/>
        <v>9.9649574314666047</v>
      </c>
      <c r="M27" s="220">
        <f t="shared" si="39"/>
        <v>8.4718514419458355</v>
      </c>
      <c r="N27" s="220">
        <f t="shared" si="39"/>
        <v>18144996.371034577</v>
      </c>
      <c r="O27" s="220"/>
      <c r="P27" s="196">
        <f t="shared" si="29"/>
        <v>291584.15841584164</v>
      </c>
      <c r="Q27" s="196">
        <f t="shared" si="30"/>
        <v>159414.97769826485</v>
      </c>
      <c r="R27" s="196">
        <f t="shared" si="31"/>
        <v>304402.43889162311</v>
      </c>
      <c r="S27" s="196">
        <f t="shared" si="32"/>
        <v>-13529.406615767264</v>
      </c>
      <c r="T27" s="196">
        <f t="shared" si="33"/>
        <v>0</v>
      </c>
      <c r="U27" s="214">
        <f t="shared" si="19"/>
        <v>0.80806571499105151</v>
      </c>
      <c r="V27" s="199"/>
      <c r="W27" s="196">
        <f t="shared" si="20"/>
        <v>-13529.406615767264</v>
      </c>
      <c r="X27" s="199">
        <f t="shared" si="21"/>
        <v>44.051200043976642</v>
      </c>
      <c r="Y27" s="196">
        <f t="shared" si="22"/>
        <v>496335.25222704728</v>
      </c>
      <c r="Z27" s="196">
        <f t="shared" si="23"/>
        <v>482805.84561128</v>
      </c>
      <c r="AA27" s="201">
        <f t="shared" si="24"/>
        <v>755401.57500572968</v>
      </c>
      <c r="AB27" s="200">
        <f t="shared" si="25"/>
        <v>0.75540157500572969</v>
      </c>
      <c r="AC27" s="217">
        <f t="shared" si="26"/>
        <v>741872.1683899624</v>
      </c>
      <c r="AD27" s="199">
        <f t="shared" si="27"/>
        <v>0.74187216838996239</v>
      </c>
      <c r="AE27" s="125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7"/>
    </row>
    <row r="28" spans="1:49" ht="19.5" customHeight="1">
      <c r="A28" s="218" t="s">
        <v>117</v>
      </c>
      <c r="B28" s="219">
        <v>80.3125</v>
      </c>
      <c r="C28" s="220">
        <v>84.125</v>
      </c>
      <c r="D28" s="220">
        <v>60.5</v>
      </c>
      <c r="E28" s="220">
        <v>62.984375</v>
      </c>
      <c r="F28" s="220">
        <v>53.785721000000002</v>
      </c>
      <c r="G28" s="220">
        <v>936207600</v>
      </c>
      <c r="H28" s="220"/>
      <c r="I28" s="220">
        <f t="shared" ref="I28:N28" si="40">(I29/B29*B28)/B29*B28</f>
        <v>9.702235837634392</v>
      </c>
      <c r="J28" s="220">
        <f t="shared" si="40"/>
        <v>10.636172875595822</v>
      </c>
      <c r="K28" s="220">
        <f t="shared" si="40"/>
        <v>5.4968589198386466</v>
      </c>
      <c r="L28" s="220">
        <f t="shared" si="40"/>
        <v>5.9219366943339491</v>
      </c>
      <c r="M28" s="220">
        <f t="shared" si="40"/>
        <v>5.0346227332749107</v>
      </c>
      <c r="N28" s="220">
        <f t="shared" si="40"/>
        <v>19421181.79326776</v>
      </c>
      <c r="O28" s="220"/>
      <c r="P28" s="196">
        <f t="shared" si="29"/>
        <v>239603.96039603968</v>
      </c>
      <c r="Q28" s="196">
        <f t="shared" si="30"/>
        <v>107643.85844525044</v>
      </c>
      <c r="R28" s="196">
        <f t="shared" si="31"/>
        <v>305036.61063931405</v>
      </c>
      <c r="S28" s="196">
        <f t="shared" si="32"/>
        <v>-15252.445809999626</v>
      </c>
      <c r="T28" s="196">
        <f t="shared" si="33"/>
        <v>0</v>
      </c>
      <c r="U28" s="214">
        <f t="shared" si="19"/>
        <v>0.69738239443912231</v>
      </c>
      <c r="V28" s="199"/>
      <c r="W28" s="196">
        <f t="shared" si="20"/>
        <v>-15252.445809999626</v>
      </c>
      <c r="X28" s="199">
        <f t="shared" si="21"/>
        <v>35.708408855862508</v>
      </c>
      <c r="Y28" s="196">
        <f t="shared" si="22"/>
        <v>460557.91849096923</v>
      </c>
      <c r="Z28" s="196">
        <f t="shared" si="23"/>
        <v>445305.47268096963</v>
      </c>
      <c r="AA28" s="201">
        <f t="shared" si="24"/>
        <v>652284.42948060413</v>
      </c>
      <c r="AB28" s="200">
        <f t="shared" si="25"/>
        <v>0.65228442948060417</v>
      </c>
      <c r="AC28" s="217">
        <f t="shared" si="26"/>
        <v>637031.98367060453</v>
      </c>
      <c r="AD28" s="199">
        <f t="shared" si="27"/>
        <v>0.63703198367060454</v>
      </c>
      <c r="AE28" s="125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7"/>
    </row>
    <row r="29" spans="1:49" ht="19.5" customHeight="1">
      <c r="A29" s="221" t="s">
        <v>118</v>
      </c>
      <c r="B29" s="222">
        <v>64.0625</v>
      </c>
      <c r="C29" s="223">
        <v>74.78125</v>
      </c>
      <c r="D29" s="223">
        <v>54.25</v>
      </c>
      <c r="E29" s="223">
        <v>58.375</v>
      </c>
      <c r="F29" s="223">
        <v>49.849513999999999</v>
      </c>
      <c r="G29" s="223">
        <v>1087788500</v>
      </c>
      <c r="H29" s="223"/>
      <c r="I29" s="223">
        <f t="shared" ref="I29:N29" si="41">(I30/B30*B29)/B30*B29</f>
        <v>6.1732420033094408</v>
      </c>
      <c r="J29" s="223">
        <f t="shared" si="41"/>
        <v>8.4046701479816388</v>
      </c>
      <c r="K29" s="223">
        <f t="shared" si="41"/>
        <v>4.4198072139246296</v>
      </c>
      <c r="L29" s="223">
        <f t="shared" si="41"/>
        <v>5.0868847620939075</v>
      </c>
      <c r="M29" s="223">
        <f t="shared" si="41"/>
        <v>4.3246881887926092</v>
      </c>
      <c r="N29" s="223">
        <f t="shared" si="41"/>
        <v>26219249.433839429</v>
      </c>
      <c r="O29" s="223"/>
      <c r="P29" s="196">
        <f t="shared" si="29"/>
        <v>214851.48514851491</v>
      </c>
      <c r="Q29" s="196">
        <f t="shared" si="30"/>
        <v>86552.176257229657</v>
      </c>
      <c r="R29" s="196">
        <f t="shared" si="31"/>
        <v>305672.10357814597</v>
      </c>
      <c r="S29" s="196">
        <f t="shared" si="32"/>
        <v>-16982.664334207959</v>
      </c>
      <c r="T29" s="196">
        <f t="shared" si="33"/>
        <v>0</v>
      </c>
      <c r="U29" s="214">
        <f t="shared" si="19"/>
        <v>0.63905670435265871</v>
      </c>
      <c r="V29" s="199">
        <f>(E29-B20)/B20</f>
        <v>-0.45571095571095571</v>
      </c>
      <c r="W29" s="196">
        <f t="shared" si="20"/>
        <v>-16982.664334207959</v>
      </c>
      <c r="X29" s="199">
        <f t="shared" si="21"/>
        <v>30.650290112498841</v>
      </c>
      <c r="Y29" s="196">
        <f t="shared" si="22"/>
        <v>443841.25903898058</v>
      </c>
      <c r="Z29" s="196">
        <f t="shared" si="23"/>
        <v>426858.59470477264</v>
      </c>
      <c r="AA29" s="201">
        <f t="shared" si="24"/>
        <v>607075.76498389058</v>
      </c>
      <c r="AB29" s="200">
        <f t="shared" si="25"/>
        <v>0.6070757649838906</v>
      </c>
      <c r="AC29" s="217">
        <f t="shared" si="26"/>
        <v>590093.10064968257</v>
      </c>
      <c r="AD29" s="199">
        <f t="shared" si="27"/>
        <v>0.59009310064968257</v>
      </c>
      <c r="AE29" s="125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9.5" customHeight="1">
      <c r="A30" s="218" t="s">
        <v>119</v>
      </c>
      <c r="B30" s="219">
        <v>58.5625</v>
      </c>
      <c r="C30" s="220">
        <v>69.125</v>
      </c>
      <c r="D30" s="220">
        <v>52.15625</v>
      </c>
      <c r="E30" s="220">
        <v>64.300003000000004</v>
      </c>
      <c r="F30" s="220">
        <v>54.909184000000003</v>
      </c>
      <c r="G30" s="220">
        <v>1197806700</v>
      </c>
      <c r="H30" s="220"/>
      <c r="I30" s="220">
        <f t="shared" ref="I30:N30" si="42">(I31/B31*B30)/B31*B30</f>
        <v>5.1587532263210818</v>
      </c>
      <c r="J30" s="220">
        <f t="shared" si="42"/>
        <v>7.1813405432486812</v>
      </c>
      <c r="K30" s="220">
        <f t="shared" si="42"/>
        <v>4.0852304288910037</v>
      </c>
      <c r="L30" s="220">
        <f t="shared" si="42"/>
        <v>6.1719173049681055</v>
      </c>
      <c r="M30" s="220">
        <f t="shared" si="42"/>
        <v>5.2471432701196896</v>
      </c>
      <c r="N30" s="220">
        <f t="shared" si="42"/>
        <v>31791045.076041669</v>
      </c>
      <c r="O30" s="220"/>
      <c r="P30" s="196">
        <f t="shared" si="29"/>
        <v>206559.40594059412</v>
      </c>
      <c r="Q30" s="196">
        <f>(Q29+$S$3)*K30/K29</f>
        <v>98486.239702765248</v>
      </c>
      <c r="R30" s="196">
        <f>R29*(1+($S$5)/2/12)-$S$3</f>
        <v>286308.92046060046</v>
      </c>
      <c r="S30" s="196">
        <f t="shared" si="32"/>
        <v>-18720.092102267161</v>
      </c>
      <c r="T30" s="196">
        <f t="shared" si="33"/>
        <v>0</v>
      </c>
      <c r="U30" s="214">
        <f t="shared" si="19"/>
        <v>0.68238567599930211</v>
      </c>
      <c r="V30" s="224"/>
      <c r="W30" s="196">
        <f t="shared" si="20"/>
        <v>-18720.092102267161</v>
      </c>
      <c r="X30" s="199">
        <f t="shared" si="21"/>
        <v>26.328306704297894</v>
      </c>
      <c r="Y30" s="196">
        <f t="shared" si="22"/>
        <v>419448.14780059236</v>
      </c>
      <c r="Z30" s="196">
        <f t="shared" si="23"/>
        <v>400728.05569832522</v>
      </c>
      <c r="AA30" s="201">
        <f t="shared" si="24"/>
        <v>591354.56610395992</v>
      </c>
      <c r="AB30" s="200">
        <f t="shared" si="25"/>
        <v>0.59135456610395987</v>
      </c>
      <c r="AC30" s="217">
        <f t="shared" si="26"/>
        <v>572634.47400169272</v>
      </c>
      <c r="AD30" s="199">
        <f t="shared" si="27"/>
        <v>0.57263447400169276</v>
      </c>
      <c r="AE30" s="125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7"/>
    </row>
    <row r="31" spans="1:49" ht="19.5" customHeight="1">
      <c r="A31" s="218" t="s">
        <v>120</v>
      </c>
      <c r="B31" s="219">
        <v>64.550003000000004</v>
      </c>
      <c r="C31" s="220">
        <v>65.610000999999997</v>
      </c>
      <c r="D31" s="220">
        <v>46.860000999999997</v>
      </c>
      <c r="E31" s="220">
        <v>47.450001</v>
      </c>
      <c r="F31" s="220">
        <v>40.520072999999996</v>
      </c>
      <c r="G31" s="220">
        <v>1215871200</v>
      </c>
      <c r="H31" s="220"/>
      <c r="I31" s="220">
        <f t="shared" ref="I31:N31" si="43">(I32/B32*B31)/B32*B31</f>
        <v>6.2675538003311679</v>
      </c>
      <c r="J31" s="220">
        <f t="shared" si="43"/>
        <v>6.4695685936164242</v>
      </c>
      <c r="K31" s="220">
        <f t="shared" si="43"/>
        <v>3.2976793782225098</v>
      </c>
      <c r="L31" s="220">
        <f t="shared" si="43"/>
        <v>3.3610158764355345</v>
      </c>
      <c r="M31" s="220">
        <f t="shared" si="43"/>
        <v>2.857415401286314</v>
      </c>
      <c r="N31" s="220">
        <f t="shared" si="43"/>
        <v>32757177.345817205</v>
      </c>
      <c r="O31" s="220"/>
      <c r="P31" s="196">
        <f t="shared" si="29"/>
        <v>185584.16237623768</v>
      </c>
      <c r="Q31" s="196">
        <f t="shared" ref="Q31:Q41" si="44">Q30*K31/K30</f>
        <v>79500.054491333358</v>
      </c>
      <c r="R31" s="196">
        <f t="shared" ref="R31:R41" si="45">R30*(1+$S$5/2/12)</f>
        <v>286905.39737822674</v>
      </c>
      <c r="S31" s="196">
        <f t="shared" si="32"/>
        <v>-20464.759152693274</v>
      </c>
      <c r="T31" s="196">
        <f t="shared" si="33"/>
        <v>0</v>
      </c>
      <c r="U31" s="214">
        <f t="shared" si="19"/>
        <v>0.62425861368736379</v>
      </c>
      <c r="V31" s="224"/>
      <c r="W31" s="196">
        <f t="shared" si="20"/>
        <v>-20464.759152693274</v>
      </c>
      <c r="X31" s="199">
        <f t="shared" si="21"/>
        <v>23.087960929766535</v>
      </c>
      <c r="Y31" s="196">
        <f t="shared" si="22"/>
        <v>405338.09514646407</v>
      </c>
      <c r="Z31" s="196">
        <f t="shared" si="23"/>
        <v>384873.3359937708</v>
      </c>
      <c r="AA31" s="201">
        <f t="shared" si="24"/>
        <v>551989.61424579774</v>
      </c>
      <c r="AB31" s="200">
        <f t="shared" si="25"/>
        <v>0.55198961424579773</v>
      </c>
      <c r="AC31" s="217">
        <f t="shared" si="26"/>
        <v>531524.85509310442</v>
      </c>
      <c r="AD31" s="199">
        <f t="shared" si="27"/>
        <v>0.53152485509310443</v>
      </c>
      <c r="AE31" s="125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7"/>
    </row>
    <row r="32" spans="1:49" ht="19.5" customHeight="1">
      <c r="A32" s="218" t="s">
        <v>121</v>
      </c>
      <c r="B32" s="219">
        <v>46.970001000000003</v>
      </c>
      <c r="C32" s="220">
        <v>50.66</v>
      </c>
      <c r="D32" s="220">
        <v>38</v>
      </c>
      <c r="E32" s="220">
        <v>39.150002000000001</v>
      </c>
      <c r="F32" s="220">
        <v>33.432270000000003</v>
      </c>
      <c r="G32" s="220">
        <v>1724918800</v>
      </c>
      <c r="H32" s="220"/>
      <c r="I32" s="220">
        <f t="shared" ref="I32:N32" si="46">(I33/B33*B32)/B33*B32</f>
        <v>3.318537089585254</v>
      </c>
      <c r="J32" s="220">
        <f t="shared" si="46"/>
        <v>3.8571417900018385</v>
      </c>
      <c r="K32" s="220">
        <f t="shared" si="46"/>
        <v>2.1685579619553317</v>
      </c>
      <c r="L32" s="220">
        <f t="shared" si="46"/>
        <v>2.2880298671091976</v>
      </c>
      <c r="M32" s="220">
        <f t="shared" si="46"/>
        <v>1.945201850568623</v>
      </c>
      <c r="N32" s="220">
        <f t="shared" si="46"/>
        <v>65927808.56297981</v>
      </c>
      <c r="O32" s="220"/>
      <c r="P32" s="196">
        <f t="shared" si="29"/>
        <v>150495.04950495056</v>
      </c>
      <c r="Q32" s="196">
        <f t="shared" si="44"/>
        <v>52279.332333390666</v>
      </c>
      <c r="R32" s="196">
        <f t="shared" si="45"/>
        <v>287503.11695609806</v>
      </c>
      <c r="S32" s="196">
        <f t="shared" si="32"/>
        <v>-22216.69564916283</v>
      </c>
      <c r="T32" s="196">
        <f t="shared" si="33"/>
        <v>0</v>
      </c>
      <c r="U32" s="214">
        <f t="shared" si="19"/>
        <v>0.52022316912134969</v>
      </c>
      <c r="V32" s="224"/>
      <c r="W32" s="196">
        <f t="shared" si="20"/>
        <v>-22216.69564916283</v>
      </c>
      <c r="X32" s="199">
        <f t="shared" si="21"/>
        <v>19.714820483556171</v>
      </c>
      <c r="Y32" s="196">
        <f t="shared" si="22"/>
        <v>381349.5269313195</v>
      </c>
      <c r="Z32" s="196">
        <f t="shared" si="23"/>
        <v>359132.83128215669</v>
      </c>
      <c r="AA32" s="201">
        <f t="shared" si="24"/>
        <v>490277.49879443925</v>
      </c>
      <c r="AB32" s="200">
        <f t="shared" si="25"/>
        <v>0.49027749879443927</v>
      </c>
      <c r="AC32" s="217">
        <f t="shared" si="26"/>
        <v>468060.80314527644</v>
      </c>
      <c r="AD32" s="199">
        <f t="shared" si="27"/>
        <v>0.46806080314527643</v>
      </c>
      <c r="AE32" s="125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7"/>
    </row>
    <row r="33" spans="1:49" ht="19.5" customHeight="1">
      <c r="A33" s="218" t="s">
        <v>122</v>
      </c>
      <c r="B33" s="219">
        <v>39.169998</v>
      </c>
      <c r="C33" s="220">
        <v>49.439999</v>
      </c>
      <c r="D33" s="220">
        <v>33.599997999999999</v>
      </c>
      <c r="E33" s="220">
        <v>46.150002000000001</v>
      </c>
      <c r="F33" s="220">
        <v>39.409939000000001</v>
      </c>
      <c r="G33" s="220">
        <v>1643682200</v>
      </c>
      <c r="H33" s="220"/>
      <c r="I33" s="220">
        <f t="shared" ref="I33:N33" si="47">(I34/B34*B33)/B34*B33</f>
        <v>2.3078768762972368</v>
      </c>
      <c r="J33" s="220">
        <f t="shared" si="47"/>
        <v>3.6736023117181134</v>
      </c>
      <c r="K33" s="220">
        <f t="shared" si="47"/>
        <v>1.6954396850934277</v>
      </c>
      <c r="L33" s="220">
        <f t="shared" si="47"/>
        <v>3.1793735761832864</v>
      </c>
      <c r="M33" s="220">
        <f t="shared" si="47"/>
        <v>2.702990182556873</v>
      </c>
      <c r="N33" s="220">
        <f t="shared" si="47"/>
        <v>59864179.293959774</v>
      </c>
      <c r="O33" s="220"/>
      <c r="P33" s="196">
        <f t="shared" si="29"/>
        <v>133069.29900990103</v>
      </c>
      <c r="Q33" s="196">
        <f t="shared" si="44"/>
        <v>40873.454296927055</v>
      </c>
      <c r="R33" s="196">
        <f t="shared" si="45"/>
        <v>288102.08178308996</v>
      </c>
      <c r="S33" s="196">
        <f t="shared" si="32"/>
        <v>-23975.931881034343</v>
      </c>
      <c r="T33" s="196">
        <f t="shared" si="33"/>
        <v>0</v>
      </c>
      <c r="U33" s="214">
        <f t="shared" si="19"/>
        <v>0.46492502737737562</v>
      </c>
      <c r="V33" s="224"/>
      <c r="W33" s="196">
        <f t="shared" si="20"/>
        <v>-23975.931881034343</v>
      </c>
      <c r="X33" s="199">
        <f t="shared" si="21"/>
        <v>17.566423815465949</v>
      </c>
      <c r="Y33" s="196">
        <f t="shared" si="22"/>
        <v>369726.50781869708</v>
      </c>
      <c r="Z33" s="196">
        <f t="shared" si="23"/>
        <v>345750.57593766274</v>
      </c>
      <c r="AA33" s="201">
        <f t="shared" si="24"/>
        <v>462044.83508991805</v>
      </c>
      <c r="AB33" s="200">
        <f t="shared" si="25"/>
        <v>0.46204483508991806</v>
      </c>
      <c r="AC33" s="217">
        <f t="shared" si="26"/>
        <v>438068.90320888371</v>
      </c>
      <c r="AD33" s="199">
        <f t="shared" si="27"/>
        <v>0.4380689032088837</v>
      </c>
      <c r="AE33" s="125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7"/>
    </row>
    <row r="34" spans="1:49" ht="19.5" customHeight="1">
      <c r="A34" s="218" t="s">
        <v>123</v>
      </c>
      <c r="B34" s="219">
        <v>46.200001</v>
      </c>
      <c r="C34" s="220">
        <v>51.950001</v>
      </c>
      <c r="D34" s="220">
        <v>43.349997999999999</v>
      </c>
      <c r="E34" s="220">
        <v>44.73</v>
      </c>
      <c r="F34" s="220">
        <v>38.197327000000001</v>
      </c>
      <c r="G34" s="220">
        <v>1394690300</v>
      </c>
      <c r="H34" s="220"/>
      <c r="I34" s="220">
        <f t="shared" ref="I34:N34" si="48">(I35/B35*B34)/B35*B34</f>
        <v>3.2106244372440709</v>
      </c>
      <c r="J34" s="220">
        <f t="shared" si="48"/>
        <v>4.0560785185759087</v>
      </c>
      <c r="K34" s="220">
        <f t="shared" si="48"/>
        <v>2.8221624228758042</v>
      </c>
      <c r="L34" s="220">
        <f t="shared" si="48"/>
        <v>2.9867296166010573</v>
      </c>
      <c r="M34" s="220">
        <f t="shared" si="48"/>
        <v>2.5392115695797575</v>
      </c>
      <c r="N34" s="220">
        <f t="shared" si="48"/>
        <v>43100954.663098991</v>
      </c>
      <c r="O34" s="220"/>
      <c r="P34" s="196">
        <f t="shared" si="29"/>
        <v>171683.16039603966</v>
      </c>
      <c r="Q34" s="196">
        <f t="shared" si="44"/>
        <v>68036.349404881737</v>
      </c>
      <c r="R34" s="196">
        <f t="shared" si="45"/>
        <v>288702.29445347143</v>
      </c>
      <c r="S34" s="196">
        <f t="shared" si="32"/>
        <v>-25742.498263871988</v>
      </c>
      <c r="T34" s="196">
        <f t="shared" si="33"/>
        <v>0</v>
      </c>
      <c r="U34" s="214">
        <f t="shared" si="19"/>
        <v>0.58240567805495647</v>
      </c>
      <c r="V34" s="224"/>
      <c r="W34" s="196">
        <f t="shared" si="20"/>
        <v>-25742.498263871988</v>
      </c>
      <c r="X34" s="199">
        <f t="shared" si="21"/>
        <v>17.884257002966713</v>
      </c>
      <c r="Y34" s="196">
        <f t="shared" si="22"/>
        <v>397332.41495256033</v>
      </c>
      <c r="Z34" s="196">
        <f t="shared" si="23"/>
        <v>371589.91668868833</v>
      </c>
      <c r="AA34" s="201">
        <f t="shared" si="24"/>
        <v>528421.80425439286</v>
      </c>
      <c r="AB34" s="200">
        <f t="shared" si="25"/>
        <v>0.52842180425439289</v>
      </c>
      <c r="AC34" s="217">
        <f t="shared" si="26"/>
        <v>502679.30599052086</v>
      </c>
      <c r="AD34" s="199">
        <f t="shared" si="27"/>
        <v>0.50267930599052091</v>
      </c>
      <c r="AE34" s="125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7"/>
    </row>
    <row r="35" spans="1:49" ht="19.5" customHeight="1">
      <c r="A35" s="218" t="s">
        <v>124</v>
      </c>
      <c r="B35" s="219">
        <v>45.540000999999997</v>
      </c>
      <c r="C35" s="220">
        <v>49.490001999999997</v>
      </c>
      <c r="D35" s="220">
        <v>41.259998000000003</v>
      </c>
      <c r="E35" s="220">
        <v>45.700001</v>
      </c>
      <c r="F35" s="220">
        <v>39.025660999999999</v>
      </c>
      <c r="G35" s="220">
        <v>1363050300</v>
      </c>
      <c r="H35" s="220"/>
      <c r="I35" s="220">
        <f t="shared" ref="I35:N35" si="49">(I36/B36*B35)/B36*B35</f>
        <v>3.1195475418998355</v>
      </c>
      <c r="J35" s="220">
        <f t="shared" si="49"/>
        <v>3.6810369408271484</v>
      </c>
      <c r="K35" s="220">
        <f t="shared" si="49"/>
        <v>2.556596832697529</v>
      </c>
      <c r="L35" s="220">
        <f t="shared" si="49"/>
        <v>3.1176727803351558</v>
      </c>
      <c r="M35" s="220">
        <f t="shared" si="49"/>
        <v>2.6505346032294184</v>
      </c>
      <c r="N35" s="220">
        <f t="shared" si="49"/>
        <v>41167556.878658712</v>
      </c>
      <c r="O35" s="220"/>
      <c r="P35" s="196">
        <f t="shared" si="29"/>
        <v>163405.93267326741</v>
      </c>
      <c r="Q35" s="196">
        <f t="shared" si="44"/>
        <v>61634.1263659713</v>
      </c>
      <c r="R35" s="196">
        <f t="shared" si="45"/>
        <v>289303.75756691617</v>
      </c>
      <c r="S35" s="196">
        <f t="shared" si="32"/>
        <v>-27516.425339971454</v>
      </c>
      <c r="T35" s="196">
        <f t="shared" si="33"/>
        <v>0</v>
      </c>
      <c r="U35" s="214">
        <f t="shared" si="19"/>
        <v>0.55735905857058865</v>
      </c>
      <c r="V35" s="224"/>
      <c r="W35" s="196">
        <f t="shared" si="20"/>
        <v>-27516.425339971454</v>
      </c>
      <c r="X35" s="199">
        <f t="shared" si="21"/>
        <v>16.45234381453464</v>
      </c>
      <c r="Y35" s="196">
        <f t="shared" si="22"/>
        <v>392115.76013552671</v>
      </c>
      <c r="Z35" s="196">
        <f t="shared" si="23"/>
        <v>364599.33479555527</v>
      </c>
      <c r="AA35" s="201">
        <f t="shared" si="24"/>
        <v>514343.8166061549</v>
      </c>
      <c r="AB35" s="200">
        <f t="shared" si="25"/>
        <v>0.51434381660615491</v>
      </c>
      <c r="AC35" s="217">
        <f t="shared" si="26"/>
        <v>486827.39126618346</v>
      </c>
      <c r="AD35" s="199">
        <f t="shared" si="27"/>
        <v>0.48682739126618346</v>
      </c>
      <c r="AE35" s="125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7"/>
    </row>
    <row r="36" spans="1:49" ht="19.5" customHeight="1">
      <c r="A36" s="218" t="s">
        <v>125</v>
      </c>
      <c r="B36" s="219">
        <v>45.650002000000001</v>
      </c>
      <c r="C36" s="220">
        <v>46.48</v>
      </c>
      <c r="D36" s="220">
        <v>39.310001</v>
      </c>
      <c r="E36" s="220">
        <v>41.759998000000003</v>
      </c>
      <c r="F36" s="220">
        <v>35.661087000000002</v>
      </c>
      <c r="G36" s="220">
        <v>1198392500</v>
      </c>
      <c r="H36" s="220"/>
      <c r="I36" s="220">
        <f t="shared" ref="I36:N36" si="50">(I37/B37*B36)/B37*B36</f>
        <v>3.1346361577005708</v>
      </c>
      <c r="J36" s="220">
        <f t="shared" si="50"/>
        <v>3.2468892243229437</v>
      </c>
      <c r="K36" s="220">
        <f t="shared" si="50"/>
        <v>2.3206516347412136</v>
      </c>
      <c r="L36" s="220">
        <f t="shared" si="50"/>
        <v>2.6032690223544126</v>
      </c>
      <c r="M36" s="220">
        <f t="shared" si="50"/>
        <v>2.2132073147446865</v>
      </c>
      <c r="N36" s="220">
        <f t="shared" si="50"/>
        <v>31822148.171625137</v>
      </c>
      <c r="O36" s="220"/>
      <c r="P36" s="196">
        <f t="shared" si="29"/>
        <v>155683.17227722777</v>
      </c>
      <c r="Q36" s="196">
        <f t="shared" si="44"/>
        <v>55945.9881502403</v>
      </c>
      <c r="R36" s="196">
        <f t="shared" si="45"/>
        <v>289906.47372851393</v>
      </c>
      <c r="S36" s="196">
        <f t="shared" si="32"/>
        <v>-29297.743778888002</v>
      </c>
      <c r="T36" s="196">
        <f t="shared" si="33"/>
        <v>0</v>
      </c>
      <c r="U36" s="214">
        <f t="shared" si="19"/>
        <v>0.53351173945596486</v>
      </c>
      <c r="V36" s="224"/>
      <c r="W36" s="196">
        <f t="shared" si="20"/>
        <v>-29297.743778888002</v>
      </c>
      <c r="X36" s="199">
        <f t="shared" si="21"/>
        <v>15.209008904188527</v>
      </c>
      <c r="Y36" s="196">
        <f t="shared" si="22"/>
        <v>387288.43537343282</v>
      </c>
      <c r="Z36" s="196">
        <f t="shared" si="23"/>
        <v>357990.6915945448</v>
      </c>
      <c r="AA36" s="201">
        <f t="shared" si="24"/>
        <v>501535.634155982</v>
      </c>
      <c r="AB36" s="200">
        <f t="shared" si="25"/>
        <v>0.50153563415598201</v>
      </c>
      <c r="AC36" s="217">
        <f t="shared" si="26"/>
        <v>472237.89037709398</v>
      </c>
      <c r="AD36" s="199">
        <f t="shared" si="27"/>
        <v>0.47223789037709396</v>
      </c>
      <c r="AE36" s="125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7"/>
    </row>
    <row r="37" spans="1:49" ht="19.5" customHeight="1">
      <c r="A37" s="218" t="s">
        <v>126</v>
      </c>
      <c r="B37" s="219">
        <v>42.630001</v>
      </c>
      <c r="C37" s="220">
        <v>44</v>
      </c>
      <c r="D37" s="220">
        <v>35.75</v>
      </c>
      <c r="E37" s="220">
        <v>36.630001</v>
      </c>
      <c r="F37" s="220">
        <v>31.280290999999998</v>
      </c>
      <c r="G37" s="220">
        <v>1313411700</v>
      </c>
      <c r="H37" s="220"/>
      <c r="I37" s="220">
        <f t="shared" ref="I37:N37" si="51">(I38/B38*B37)/B38*B37</f>
        <v>2.7336079114470806</v>
      </c>
      <c r="J37" s="220">
        <f t="shared" si="51"/>
        <v>2.9096488941485852</v>
      </c>
      <c r="K37" s="220">
        <f t="shared" si="51"/>
        <v>1.9193577633320886</v>
      </c>
      <c r="L37" s="220">
        <f t="shared" si="51"/>
        <v>2.0029586018066512</v>
      </c>
      <c r="M37" s="220">
        <f t="shared" si="51"/>
        <v>1.7028426231785325</v>
      </c>
      <c r="N37" s="220">
        <f t="shared" si="51"/>
        <v>38223732.247405671</v>
      </c>
      <c r="O37" s="220"/>
      <c r="P37" s="196">
        <f t="shared" si="29"/>
        <v>141584.15841584164</v>
      </c>
      <c r="Q37" s="196">
        <f t="shared" si="44"/>
        <v>46271.644169213367</v>
      </c>
      <c r="R37" s="196">
        <f t="shared" si="45"/>
        <v>290510.44554878172</v>
      </c>
      <c r="S37" s="196">
        <f t="shared" si="32"/>
        <v>-31086.484377966703</v>
      </c>
      <c r="T37" s="196">
        <f t="shared" si="33"/>
        <v>0</v>
      </c>
      <c r="U37" s="214">
        <f t="shared" si="19"/>
        <v>0.48943136700724021</v>
      </c>
      <c r="V37" s="224"/>
      <c r="W37" s="196">
        <f t="shared" si="20"/>
        <v>-31086.484377966703</v>
      </c>
      <c r="X37" s="199">
        <f t="shared" si="21"/>
        <v>13.899757808280206</v>
      </c>
      <c r="Y37" s="196">
        <f t="shared" si="22"/>
        <v>377998.93861791957</v>
      </c>
      <c r="Z37" s="196">
        <f t="shared" si="23"/>
        <v>346912.45423995284</v>
      </c>
      <c r="AA37" s="201">
        <f t="shared" si="24"/>
        <v>478366.24813383672</v>
      </c>
      <c r="AB37" s="200">
        <f t="shared" si="25"/>
        <v>0.47836624813383671</v>
      </c>
      <c r="AC37" s="217">
        <f t="shared" si="26"/>
        <v>447279.76375586999</v>
      </c>
      <c r="AD37" s="199">
        <f t="shared" si="27"/>
        <v>0.44727976375586997</v>
      </c>
      <c r="AE37" s="125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7"/>
    </row>
    <row r="38" spans="1:49" ht="19.5" customHeight="1">
      <c r="A38" s="218" t="s">
        <v>127</v>
      </c>
      <c r="B38" s="219">
        <v>36.509998000000003</v>
      </c>
      <c r="C38" s="220">
        <v>37.5</v>
      </c>
      <c r="D38" s="220">
        <v>27.200001</v>
      </c>
      <c r="E38" s="220">
        <v>28.98</v>
      </c>
      <c r="F38" s="220">
        <v>24.747557</v>
      </c>
      <c r="G38" s="220">
        <v>1302116200</v>
      </c>
      <c r="H38" s="220"/>
      <c r="I38" s="220">
        <f t="shared" ref="I38:N38" si="52">(I39/B39*B38)/B39*B38</f>
        <v>2.0050682283278793</v>
      </c>
      <c r="J38" s="220">
        <f t="shared" si="52"/>
        <v>2.113478180473372</v>
      </c>
      <c r="K38" s="220">
        <f t="shared" si="52"/>
        <v>1.1110706651956979</v>
      </c>
      <c r="L38" s="220">
        <f t="shared" si="52"/>
        <v>1.2537036041912</v>
      </c>
      <c r="M38" s="220">
        <f t="shared" si="52"/>
        <v>1.0658537301937967</v>
      </c>
      <c r="N38" s="220">
        <f t="shared" si="52"/>
        <v>37569101.883014224</v>
      </c>
      <c r="O38" s="220"/>
      <c r="P38" s="196">
        <f t="shared" si="29"/>
        <v>107722.77623762381</v>
      </c>
      <c r="Q38" s="196">
        <f t="shared" si="44"/>
        <v>26785.556840395759</v>
      </c>
      <c r="R38" s="196">
        <f t="shared" si="45"/>
        <v>291115.67564367503</v>
      </c>
      <c r="S38" s="196">
        <f t="shared" si="32"/>
        <v>-32882.678062874897</v>
      </c>
      <c r="T38" s="196">
        <f t="shared" si="33"/>
        <v>0</v>
      </c>
      <c r="U38" s="214">
        <f t="shared" si="19"/>
        <v>0.37895862689428683</v>
      </c>
      <c r="V38" s="224"/>
      <c r="W38" s="196">
        <f t="shared" si="20"/>
        <v>-32882.678062874897</v>
      </c>
      <c r="X38" s="199">
        <f t="shared" si="21"/>
        <v>12.129135319169587</v>
      </c>
      <c r="Y38" s="196">
        <f t="shared" si="22"/>
        <v>354876.99198426469</v>
      </c>
      <c r="Z38" s="196">
        <f t="shared" si="23"/>
        <v>321994.31392138981</v>
      </c>
      <c r="AA38" s="201">
        <f t="shared" si="24"/>
        <v>425624.00872169458</v>
      </c>
      <c r="AB38" s="200">
        <f t="shared" si="25"/>
        <v>0.42562400872169459</v>
      </c>
      <c r="AC38" s="217">
        <f t="shared" si="26"/>
        <v>392741.3306588197</v>
      </c>
      <c r="AD38" s="199">
        <f t="shared" si="27"/>
        <v>0.39274133065881972</v>
      </c>
      <c r="AE38" s="125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7"/>
    </row>
    <row r="39" spans="1:49" ht="19.5" customHeight="1">
      <c r="A39" s="218" t="s">
        <v>128</v>
      </c>
      <c r="B39" s="219">
        <v>28.85</v>
      </c>
      <c r="C39" s="220">
        <v>37.060001</v>
      </c>
      <c r="D39" s="220">
        <v>27.85</v>
      </c>
      <c r="E39" s="220">
        <v>33.900002000000001</v>
      </c>
      <c r="F39" s="220">
        <v>28.949010999999999</v>
      </c>
      <c r="G39" s="220">
        <v>2160146800</v>
      </c>
      <c r="H39" s="220"/>
      <c r="I39" s="220">
        <f t="shared" ref="I39:N39" si="53">(I40/B40*B39)/B40*B39</f>
        <v>1.2519793681177185</v>
      </c>
      <c r="J39" s="220">
        <f t="shared" si="53"/>
        <v>2.064172968790615</v>
      </c>
      <c r="K39" s="220">
        <f t="shared" si="53"/>
        <v>1.1648077201154428</v>
      </c>
      <c r="L39" s="220">
        <f t="shared" si="53"/>
        <v>1.7155270084349152</v>
      </c>
      <c r="M39" s="220">
        <f t="shared" si="53"/>
        <v>1.4584797566423404</v>
      </c>
      <c r="N39" s="220">
        <f t="shared" si="53"/>
        <v>103394600.85456975</v>
      </c>
      <c r="O39" s="220"/>
      <c r="P39" s="196">
        <f t="shared" si="29"/>
        <v>110297.02970297035</v>
      </c>
      <c r="Q39" s="196">
        <f t="shared" si="44"/>
        <v>28081.043242905333</v>
      </c>
      <c r="R39" s="196">
        <f t="shared" si="45"/>
        <v>291722.16663459939</v>
      </c>
      <c r="S39" s="196">
        <f t="shared" si="32"/>
        <v>-34686.355888136874</v>
      </c>
      <c r="T39" s="196">
        <f t="shared" si="33"/>
        <v>0</v>
      </c>
      <c r="U39" s="214">
        <f t="shared" si="19"/>
        <v>0.38702400247706725</v>
      </c>
      <c r="V39" s="224"/>
      <c r="W39" s="196">
        <f t="shared" si="20"/>
        <v>-34686.355888136874</v>
      </c>
      <c r="X39" s="199">
        <f t="shared" si="21"/>
        <v>11.59012487890274</v>
      </c>
      <c r="Y39" s="196">
        <f t="shared" si="22"/>
        <v>357261.20076129463</v>
      </c>
      <c r="Z39" s="196">
        <f t="shared" si="23"/>
        <v>322574.84487315774</v>
      </c>
      <c r="AA39" s="201">
        <f t="shared" si="24"/>
        <v>430100.23958047508</v>
      </c>
      <c r="AB39" s="200">
        <f t="shared" si="25"/>
        <v>0.43010023958047511</v>
      </c>
      <c r="AC39" s="217">
        <f t="shared" si="26"/>
        <v>395413.88369233819</v>
      </c>
      <c r="AD39" s="199">
        <f t="shared" si="27"/>
        <v>0.39541388369233821</v>
      </c>
      <c r="AE39" s="125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7"/>
    </row>
    <row r="40" spans="1:49" ht="19.5" customHeight="1">
      <c r="A40" s="218" t="s">
        <v>129</v>
      </c>
      <c r="B40" s="219">
        <v>34.439999</v>
      </c>
      <c r="C40" s="220">
        <v>40.970001000000003</v>
      </c>
      <c r="D40" s="220">
        <v>33.779998999999997</v>
      </c>
      <c r="E40" s="220">
        <v>39.650002000000001</v>
      </c>
      <c r="F40" s="220">
        <v>33.859234000000001</v>
      </c>
      <c r="G40" s="220">
        <v>1721098400</v>
      </c>
      <c r="H40" s="220"/>
      <c r="I40" s="220">
        <f t="shared" ref="I40:N40" si="54">(I41/B41*B40)/B41*B40</f>
        <v>1.7841517791571107</v>
      </c>
      <c r="J40" s="220">
        <f t="shared" si="54"/>
        <v>2.5227091487008293</v>
      </c>
      <c r="K40" s="220">
        <f t="shared" si="54"/>
        <v>1.7136538702265207</v>
      </c>
      <c r="L40" s="220">
        <f t="shared" si="54"/>
        <v>2.3468457141588761</v>
      </c>
      <c r="M40" s="220">
        <f t="shared" si="54"/>
        <v>1.9952035121744349</v>
      </c>
      <c r="N40" s="220">
        <f t="shared" si="54"/>
        <v>65636094.338875048</v>
      </c>
      <c r="O40" s="220"/>
      <c r="P40" s="196">
        <f t="shared" si="29"/>
        <v>133782.1742574258</v>
      </c>
      <c r="Q40" s="196">
        <f t="shared" si="44"/>
        <v>41312.559663009248</v>
      </c>
      <c r="R40" s="196">
        <f t="shared" si="45"/>
        <v>292329.92114842148</v>
      </c>
      <c r="S40" s="196">
        <f t="shared" si="32"/>
        <v>-36497.549037670775</v>
      </c>
      <c r="T40" s="196">
        <f t="shared" si="33"/>
        <v>0</v>
      </c>
      <c r="U40" s="214">
        <f t="shared" si="19"/>
        <v>0.46297791790971154</v>
      </c>
      <c r="V40" s="224"/>
      <c r="W40" s="196">
        <f t="shared" si="20"/>
        <v>-36497.549037670775</v>
      </c>
      <c r="X40" s="199">
        <f t="shared" si="21"/>
        <v>11.675087961825538</v>
      </c>
      <c r="Y40" s="196">
        <f t="shared" si="22"/>
        <v>374284.24628268264</v>
      </c>
      <c r="Z40" s="196">
        <f t="shared" si="23"/>
        <v>337786.69724501186</v>
      </c>
      <c r="AA40" s="201">
        <f t="shared" si="24"/>
        <v>467424.65506885655</v>
      </c>
      <c r="AB40" s="200">
        <f t="shared" si="25"/>
        <v>0.46742465506885655</v>
      </c>
      <c r="AC40" s="217">
        <f t="shared" si="26"/>
        <v>430927.10603118577</v>
      </c>
      <c r="AD40" s="199">
        <f t="shared" si="27"/>
        <v>0.43092710603118578</v>
      </c>
      <c r="AE40" s="125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7"/>
    </row>
    <row r="41" spans="1:49" ht="19.5" customHeight="1">
      <c r="A41" s="221" t="s">
        <v>130</v>
      </c>
      <c r="B41" s="222">
        <v>39.290000999999997</v>
      </c>
      <c r="C41" s="223">
        <v>43.240001999999997</v>
      </c>
      <c r="D41" s="223">
        <v>38.439999</v>
      </c>
      <c r="E41" s="223">
        <v>38.909999999999997</v>
      </c>
      <c r="F41" s="223">
        <v>33.227325</v>
      </c>
      <c r="G41" s="223">
        <v>1277765400</v>
      </c>
      <c r="H41" s="223"/>
      <c r="I41" s="223">
        <f t="shared" ref="I41:N41" si="55">(I42/B42*B41)/B42*B41</f>
        <v>2.3220395724725336</v>
      </c>
      <c r="J41" s="223">
        <f t="shared" si="55"/>
        <v>2.8100020958084437</v>
      </c>
      <c r="K41" s="223">
        <f t="shared" si="55"/>
        <v>2.2190678264639789</v>
      </c>
      <c r="L41" s="223">
        <f t="shared" si="55"/>
        <v>2.2600631473224988</v>
      </c>
      <c r="M41" s="223">
        <f t="shared" si="55"/>
        <v>1.9214261708848299</v>
      </c>
      <c r="N41" s="223">
        <f t="shared" si="55"/>
        <v>36177085.528843805</v>
      </c>
      <c r="O41" s="223"/>
      <c r="P41" s="196">
        <f t="shared" si="29"/>
        <v>152237.61980198027</v>
      </c>
      <c r="Q41" s="196">
        <f t="shared" si="44"/>
        <v>53497.018020879092</v>
      </c>
      <c r="R41" s="196">
        <f t="shared" si="45"/>
        <v>292938.94181748072</v>
      </c>
      <c r="S41" s="196">
        <f t="shared" si="32"/>
        <v>-38316.288825327734</v>
      </c>
      <c r="T41" s="196">
        <f t="shared" si="33"/>
        <v>0</v>
      </c>
      <c r="U41" s="214">
        <f t="shared" si="19"/>
        <v>0.5198423706960873</v>
      </c>
      <c r="V41" s="199">
        <f>(E41-B30)/B30</f>
        <v>-0.33558164354322312</v>
      </c>
      <c r="W41" s="196">
        <f t="shared" si="20"/>
        <v>-38316.288825327734</v>
      </c>
      <c r="X41" s="199">
        <f t="shared" si="21"/>
        <v>11.618467635236938</v>
      </c>
      <c r="Y41" s="196">
        <f t="shared" si="22"/>
        <v>387787.71800616768</v>
      </c>
      <c r="Z41" s="196">
        <f t="shared" si="23"/>
        <v>349471.42918083991</v>
      </c>
      <c r="AA41" s="201">
        <f t="shared" si="24"/>
        <v>498673.57964034006</v>
      </c>
      <c r="AB41" s="200">
        <f t="shared" si="25"/>
        <v>0.49867357964034004</v>
      </c>
      <c r="AC41" s="217">
        <f t="shared" si="26"/>
        <v>460357.2908150123</v>
      </c>
      <c r="AD41" s="199">
        <f t="shared" si="27"/>
        <v>0.46035729081501231</v>
      </c>
      <c r="AE41" s="125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7"/>
    </row>
    <row r="42" spans="1:49" ht="19.5" customHeight="1">
      <c r="A42" s="218" t="s">
        <v>131</v>
      </c>
      <c r="B42" s="219">
        <v>39.57</v>
      </c>
      <c r="C42" s="220">
        <v>42.599997999999999</v>
      </c>
      <c r="D42" s="220">
        <v>36.849997999999999</v>
      </c>
      <c r="E42" s="220">
        <v>38.509998000000003</v>
      </c>
      <c r="F42" s="220">
        <v>32.885727000000003</v>
      </c>
      <c r="G42" s="220">
        <v>1579424600</v>
      </c>
      <c r="H42" s="220"/>
      <c r="I42" s="220">
        <f t="shared" ref="I42:N42" si="56">(I43/B43*B42)/B43*B42</f>
        <v>2.3552533900144046</v>
      </c>
      <c r="J42" s="220">
        <f t="shared" si="56"/>
        <v>2.7274348818909746</v>
      </c>
      <c r="K42" s="220">
        <f t="shared" si="56"/>
        <v>2.0392890093129181</v>
      </c>
      <c r="L42" s="220">
        <f t="shared" si="56"/>
        <v>2.2138342610542381</v>
      </c>
      <c r="M42" s="220">
        <f t="shared" si="56"/>
        <v>1.8821222869700243</v>
      </c>
      <c r="N42" s="220">
        <f t="shared" si="56"/>
        <v>55275047.544902094</v>
      </c>
      <c r="O42" s="220"/>
      <c r="P42" s="196">
        <f t="shared" si="29"/>
        <v>145940.58613861393</v>
      </c>
      <c r="Q42" s="196">
        <f>(Q41+$S$3)*K42/K41</f>
        <v>67542.622753484902</v>
      </c>
      <c r="R42" s="196">
        <f>R41*(1+($S$5)/2/12)-$S$3</f>
        <v>273549.23127960053</v>
      </c>
      <c r="S42" s="196">
        <f t="shared" si="32"/>
        <v>-40142.606695433264</v>
      </c>
      <c r="T42" s="196">
        <f t="shared" si="33"/>
        <v>0</v>
      </c>
      <c r="U42" s="214">
        <f t="shared" si="19"/>
        <v>0.57701665939646718</v>
      </c>
      <c r="V42" s="224"/>
      <c r="W42" s="196">
        <f t="shared" si="20"/>
        <v>-40142.606695433264</v>
      </c>
      <c r="X42" s="199">
        <f t="shared" si="21"/>
        <v>10.449989473801082</v>
      </c>
      <c r="Y42" s="196">
        <f t="shared" si="22"/>
        <v>364765.67232544627</v>
      </c>
      <c r="Z42" s="196">
        <f t="shared" si="23"/>
        <v>324623.06563001301</v>
      </c>
      <c r="AA42" s="201">
        <f t="shared" si="24"/>
        <v>487032.44017169939</v>
      </c>
      <c r="AB42" s="200">
        <f t="shared" si="25"/>
        <v>0.48703244017169939</v>
      </c>
      <c r="AC42" s="217">
        <f t="shared" si="26"/>
        <v>446889.83347626613</v>
      </c>
      <c r="AD42" s="199">
        <f t="shared" si="27"/>
        <v>0.44688983347626615</v>
      </c>
      <c r="AE42" s="125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7"/>
    </row>
    <row r="43" spans="1:49" ht="19.5" customHeight="1">
      <c r="A43" s="218" t="s">
        <v>132</v>
      </c>
      <c r="B43" s="219">
        <v>38.400002000000001</v>
      </c>
      <c r="C43" s="220">
        <v>38.880001</v>
      </c>
      <c r="D43" s="220">
        <v>33.090000000000003</v>
      </c>
      <c r="E43" s="220">
        <v>33.779998999999997</v>
      </c>
      <c r="F43" s="220">
        <v>28.846529</v>
      </c>
      <c r="G43" s="220">
        <v>1597517000</v>
      </c>
      <c r="H43" s="220"/>
      <c r="I43" s="220">
        <f t="shared" ref="I43:N43" si="57">(I44/B44*B43)/B44*B43</f>
        <v>2.2180331414273895</v>
      </c>
      <c r="J43" s="220">
        <f t="shared" si="57"/>
        <v>2.2718924481142273</v>
      </c>
      <c r="K43" s="220">
        <f t="shared" si="57"/>
        <v>1.6443617868302376</v>
      </c>
      <c r="L43" s="220">
        <f t="shared" si="57"/>
        <v>1.7034028787857249</v>
      </c>
      <c r="M43" s="220">
        <f t="shared" si="57"/>
        <v>1.4481717459306191</v>
      </c>
      <c r="N43" s="220">
        <f t="shared" si="57"/>
        <v>56548658.368513592</v>
      </c>
      <c r="O43" s="220"/>
      <c r="P43" s="196">
        <f t="shared" si="29"/>
        <v>131049.50495049512</v>
      </c>
      <c r="Q43" s="196">
        <f t="shared" ref="Q43:Q53" si="58">Q42*K43/K42</f>
        <v>54462.367683500241</v>
      </c>
      <c r="R43" s="196">
        <f t="shared" ref="R43:R53" si="59">R42*(1+$S$5/2/12)</f>
        <v>274119.12551143306</v>
      </c>
      <c r="S43" s="196">
        <f t="shared" si="32"/>
        <v>-41976.534223330898</v>
      </c>
      <c r="T43" s="196">
        <f t="shared" si="33"/>
        <v>0</v>
      </c>
      <c r="U43" s="214">
        <f t="shared" si="19"/>
        <v>0.52210194979401092</v>
      </c>
      <c r="V43" s="224"/>
      <c r="W43" s="196">
        <f t="shared" si="20"/>
        <v>-41976.534223330898</v>
      </c>
      <c r="X43" s="199">
        <f t="shared" si="21"/>
        <v>9.6522649608535858</v>
      </c>
      <c r="Y43" s="196">
        <f t="shared" si="22"/>
        <v>354889.01395632233</v>
      </c>
      <c r="Z43" s="196">
        <f t="shared" si="23"/>
        <v>312912.47973299143</v>
      </c>
      <c r="AA43" s="201">
        <f t="shared" si="24"/>
        <v>459630.99814542843</v>
      </c>
      <c r="AB43" s="200">
        <f t="shared" si="25"/>
        <v>0.4596309981454284</v>
      </c>
      <c r="AC43" s="217">
        <f t="shared" si="26"/>
        <v>417654.46392209752</v>
      </c>
      <c r="AD43" s="199">
        <f t="shared" si="27"/>
        <v>0.41765446392209754</v>
      </c>
      <c r="AE43" s="125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7"/>
    </row>
    <row r="44" spans="1:49" ht="19.5" customHeight="1">
      <c r="A44" s="218" t="s">
        <v>133</v>
      </c>
      <c r="B44" s="219">
        <v>34.150002000000001</v>
      </c>
      <c r="C44" s="220">
        <v>39.189999</v>
      </c>
      <c r="D44" s="220">
        <v>34.090000000000003</v>
      </c>
      <c r="E44" s="220">
        <v>36.060001</v>
      </c>
      <c r="F44" s="220">
        <v>30.793545000000002</v>
      </c>
      <c r="G44" s="220">
        <v>1551664300</v>
      </c>
      <c r="H44" s="220"/>
      <c r="I44" s="220">
        <f t="shared" ref="I44:N44" si="60">(I45/B45*B44)/B45*B44</f>
        <v>1.7542318988794035</v>
      </c>
      <c r="J44" s="220">
        <f t="shared" si="60"/>
        <v>2.3082653795857855</v>
      </c>
      <c r="K44" s="220">
        <f t="shared" si="60"/>
        <v>1.7452507922901814</v>
      </c>
      <c r="L44" s="220">
        <f t="shared" si="60"/>
        <v>1.9411074703622033</v>
      </c>
      <c r="M44" s="220">
        <f t="shared" si="60"/>
        <v>1.6502597976986062</v>
      </c>
      <c r="N44" s="220">
        <f t="shared" si="60"/>
        <v>53349071.493659355</v>
      </c>
      <c r="O44" s="220"/>
      <c r="P44" s="196">
        <f t="shared" si="29"/>
        <v>135009.90099009909</v>
      </c>
      <c r="Q44" s="196">
        <f t="shared" si="58"/>
        <v>57803.879359695253</v>
      </c>
      <c r="R44" s="196">
        <f t="shared" si="59"/>
        <v>274690.20702291525</v>
      </c>
      <c r="S44" s="196">
        <f t="shared" si="32"/>
        <v>-43818.103115928105</v>
      </c>
      <c r="T44" s="196">
        <f t="shared" si="33"/>
        <v>0</v>
      </c>
      <c r="U44" s="214">
        <f t="shared" si="19"/>
        <v>0.53607598326148387</v>
      </c>
      <c r="V44" s="224"/>
      <c r="W44" s="196">
        <f t="shared" si="20"/>
        <v>-43818.103115928105</v>
      </c>
      <c r="X44" s="199">
        <f t="shared" si="21"/>
        <v>9.3500192586859434</v>
      </c>
      <c r="Y44" s="196">
        <f t="shared" si="22"/>
        <v>358209.52943506796</v>
      </c>
      <c r="Z44" s="196">
        <f t="shared" si="23"/>
        <v>314391.42631913983</v>
      </c>
      <c r="AA44" s="201">
        <f t="shared" si="24"/>
        <v>467503.98737270955</v>
      </c>
      <c r="AB44" s="200">
        <f t="shared" si="25"/>
        <v>0.46750398737270954</v>
      </c>
      <c r="AC44" s="217">
        <f t="shared" si="26"/>
        <v>423685.88425678143</v>
      </c>
      <c r="AD44" s="199">
        <f t="shared" si="27"/>
        <v>0.42368588425678144</v>
      </c>
      <c r="AE44" s="125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7"/>
    </row>
    <row r="45" spans="1:49" ht="19.5" customHeight="1">
      <c r="A45" s="218" t="s">
        <v>134</v>
      </c>
      <c r="B45" s="219">
        <v>35.799999</v>
      </c>
      <c r="C45" s="220">
        <v>36.900002000000001</v>
      </c>
      <c r="D45" s="220">
        <v>30.559999000000001</v>
      </c>
      <c r="E45" s="220">
        <v>31.73</v>
      </c>
      <c r="F45" s="220">
        <v>27.095928000000001</v>
      </c>
      <c r="G45" s="220">
        <v>1758315600</v>
      </c>
      <c r="H45" s="220"/>
      <c r="I45" s="220">
        <f t="shared" ref="I45:N45" si="61">(I46/B46*B45)/B46*B45</f>
        <v>1.92784257029297</v>
      </c>
      <c r="J45" s="220">
        <f t="shared" si="61"/>
        <v>2.0463881509431006</v>
      </c>
      <c r="K45" s="220">
        <f t="shared" si="61"/>
        <v>1.4025246817978576</v>
      </c>
      <c r="L45" s="220">
        <f t="shared" si="61"/>
        <v>1.5029282794732308</v>
      </c>
      <c r="M45" s="220">
        <f t="shared" si="61"/>
        <v>1.2777356207972501</v>
      </c>
      <c r="N45" s="220">
        <f t="shared" si="61"/>
        <v>68505428.518623084</v>
      </c>
      <c r="O45" s="220"/>
      <c r="P45" s="196">
        <f t="shared" si="29"/>
        <v>121029.69900990106</v>
      </c>
      <c r="Q45" s="196">
        <f t="shared" si="58"/>
        <v>46452.560207265997</v>
      </c>
      <c r="R45" s="196">
        <f t="shared" si="59"/>
        <v>275262.47828754637</v>
      </c>
      <c r="S45" s="196">
        <f t="shared" si="32"/>
        <v>-45667.345212244465</v>
      </c>
      <c r="T45" s="196">
        <f t="shared" si="33"/>
        <v>0</v>
      </c>
      <c r="U45" s="214">
        <f t="shared" si="19"/>
        <v>0.48320126994655815</v>
      </c>
      <c r="V45" s="224"/>
      <c r="W45" s="196">
        <f t="shared" si="20"/>
        <v>-45667.345212244465</v>
      </c>
      <c r="X45" s="199">
        <f t="shared" si="21"/>
        <v>8.6778019491965654</v>
      </c>
      <c r="Y45" s="196">
        <f t="shared" si="22"/>
        <v>348972.76846297522</v>
      </c>
      <c r="Z45" s="196">
        <f t="shared" si="23"/>
        <v>303305.42325073073</v>
      </c>
      <c r="AA45" s="201">
        <f t="shared" si="24"/>
        <v>442744.73750471341</v>
      </c>
      <c r="AB45" s="200">
        <f t="shared" si="25"/>
        <v>0.44274473750471344</v>
      </c>
      <c r="AC45" s="217">
        <f t="shared" si="26"/>
        <v>397077.39229246893</v>
      </c>
      <c r="AD45" s="199">
        <f t="shared" si="27"/>
        <v>0.39707739229246891</v>
      </c>
      <c r="AE45" s="125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</row>
    <row r="46" spans="1:49" ht="19.5" customHeight="1">
      <c r="A46" s="218" t="s">
        <v>135</v>
      </c>
      <c r="B46" s="219">
        <v>31.67</v>
      </c>
      <c r="C46" s="220">
        <v>33.630001</v>
      </c>
      <c r="D46" s="220">
        <v>28.42</v>
      </c>
      <c r="E46" s="220">
        <v>30.040001</v>
      </c>
      <c r="F46" s="220">
        <v>25.652743999999998</v>
      </c>
      <c r="G46" s="220">
        <v>2095742700</v>
      </c>
      <c r="H46" s="220"/>
      <c r="I46" s="220">
        <f t="shared" ref="I46:N46" si="62">(I47/B47*B46)/B47*B46</f>
        <v>1.5086957390327489</v>
      </c>
      <c r="J46" s="220">
        <f t="shared" si="62"/>
        <v>1.6997654349667259</v>
      </c>
      <c r="K46" s="220">
        <f t="shared" si="62"/>
        <v>1.2129753871625057</v>
      </c>
      <c r="L46" s="220">
        <f t="shared" si="62"/>
        <v>1.3470942975241711</v>
      </c>
      <c r="M46" s="220">
        <f t="shared" si="62"/>
        <v>1.1452507828967309</v>
      </c>
      <c r="N46" s="220">
        <f t="shared" si="62"/>
        <v>97321154.666748717</v>
      </c>
      <c r="O46" s="220"/>
      <c r="P46" s="196">
        <f t="shared" si="29"/>
        <v>112554.45544554462</v>
      </c>
      <c r="Q46" s="196">
        <f t="shared" si="58"/>
        <v>40174.560158092863</v>
      </c>
      <c r="R46" s="196">
        <f t="shared" si="59"/>
        <v>275835.94178397878</v>
      </c>
      <c r="S46" s="196">
        <f t="shared" si="32"/>
        <v>-47524.292483962148</v>
      </c>
      <c r="T46" s="196">
        <f t="shared" si="33"/>
        <v>0</v>
      </c>
      <c r="U46" s="214">
        <f t="shared" si="19"/>
        <v>0.45011513992558749</v>
      </c>
      <c r="V46" s="224"/>
      <c r="W46" s="196">
        <f t="shared" si="20"/>
        <v>-47524.292483962148</v>
      </c>
      <c r="X46" s="199">
        <f t="shared" si="21"/>
        <v>8.1724603761453594</v>
      </c>
      <c r="Y46" s="196">
        <f t="shared" si="22"/>
        <v>343590.62292450084</v>
      </c>
      <c r="Z46" s="196">
        <f t="shared" si="23"/>
        <v>296066.3304405387</v>
      </c>
      <c r="AA46" s="201">
        <f t="shared" si="24"/>
        <v>428564.95738761628</v>
      </c>
      <c r="AB46" s="200">
        <f t="shared" si="25"/>
        <v>0.4285649573876163</v>
      </c>
      <c r="AC46" s="217">
        <f t="shared" si="26"/>
        <v>381040.66490365413</v>
      </c>
      <c r="AD46" s="199">
        <f t="shared" si="27"/>
        <v>0.38104066490365412</v>
      </c>
      <c r="AE46" s="125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7"/>
    </row>
    <row r="47" spans="1:49" ht="19.5" customHeight="1">
      <c r="A47" s="218" t="s">
        <v>136</v>
      </c>
      <c r="B47" s="219">
        <v>30</v>
      </c>
      <c r="C47" s="220">
        <v>30.25</v>
      </c>
      <c r="D47" s="220">
        <v>24.389999</v>
      </c>
      <c r="E47" s="220">
        <v>26.1</v>
      </c>
      <c r="F47" s="220">
        <v>22.288183</v>
      </c>
      <c r="G47" s="220">
        <v>2262935100</v>
      </c>
      <c r="H47" s="220"/>
      <c r="I47" s="220">
        <f t="shared" ref="I47:N47" si="63">(I48/B48*B47)/B48*B47</f>
        <v>1.3537798525282523</v>
      </c>
      <c r="J47" s="220">
        <f t="shared" si="63"/>
        <v>1.3752637351249168</v>
      </c>
      <c r="K47" s="220">
        <f t="shared" si="63"/>
        <v>0.89336185804559065</v>
      </c>
      <c r="L47" s="220">
        <f t="shared" si="63"/>
        <v>1.0169020592616014</v>
      </c>
      <c r="M47" s="220">
        <f t="shared" si="63"/>
        <v>0.86453438854173847</v>
      </c>
      <c r="N47" s="220">
        <f t="shared" si="63"/>
        <v>113468555.54657687</v>
      </c>
      <c r="O47" s="220"/>
      <c r="P47" s="196">
        <f t="shared" si="29"/>
        <v>96594.055445544596</v>
      </c>
      <c r="Q47" s="196">
        <f t="shared" si="58"/>
        <v>29588.745236583978</v>
      </c>
      <c r="R47" s="196">
        <f t="shared" si="59"/>
        <v>276410.59999602876</v>
      </c>
      <c r="S47" s="196">
        <f t="shared" si="32"/>
        <v>-49388.977035978656</v>
      </c>
      <c r="T47" s="196">
        <f t="shared" si="33"/>
        <v>0</v>
      </c>
      <c r="U47" s="214">
        <f t="shared" si="19"/>
        <v>0.38692026659234791</v>
      </c>
      <c r="V47" s="224"/>
      <c r="W47" s="196">
        <f t="shared" si="20"/>
        <v>-49388.977035978656</v>
      </c>
      <c r="X47" s="199">
        <f t="shared" si="21"/>
        <v>7.5523867435004499</v>
      </c>
      <c r="Y47" s="196">
        <f t="shared" si="22"/>
        <v>332970.01480806881</v>
      </c>
      <c r="Z47" s="196">
        <f t="shared" si="23"/>
        <v>283581.03777209017</v>
      </c>
      <c r="AA47" s="201">
        <f t="shared" si="24"/>
        <v>402593.40067815734</v>
      </c>
      <c r="AB47" s="200">
        <f t="shared" si="25"/>
        <v>0.40259340067815735</v>
      </c>
      <c r="AC47" s="217">
        <f t="shared" si="26"/>
        <v>353204.42364217871</v>
      </c>
      <c r="AD47" s="199">
        <f t="shared" si="27"/>
        <v>0.35320442364217869</v>
      </c>
      <c r="AE47" s="125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7"/>
    </row>
    <row r="48" spans="1:49" ht="19.5" customHeight="1">
      <c r="A48" s="218" t="s">
        <v>137</v>
      </c>
      <c r="B48" s="219">
        <v>25.969999000000001</v>
      </c>
      <c r="C48" s="220">
        <v>26.549999</v>
      </c>
      <c r="D48" s="220">
        <v>21.639999</v>
      </c>
      <c r="E48" s="220">
        <v>23.85</v>
      </c>
      <c r="F48" s="220">
        <v>20.366776000000002</v>
      </c>
      <c r="G48" s="220">
        <v>2668049100</v>
      </c>
      <c r="H48" s="220"/>
      <c r="I48" s="220">
        <f t="shared" ref="I48:N48" si="64">(I49/B49*B48)/B49*B48</f>
        <v>1.0144938131396639</v>
      </c>
      <c r="J48" s="220">
        <f t="shared" si="64"/>
        <v>1.0594104468518692</v>
      </c>
      <c r="K48" s="220">
        <f t="shared" si="64"/>
        <v>0.70326388277402418</v>
      </c>
      <c r="L48" s="220">
        <f t="shared" si="64"/>
        <v>0.84913135685667018</v>
      </c>
      <c r="M48" s="220">
        <f t="shared" si="64"/>
        <v>0.72190078962005411</v>
      </c>
      <c r="N48" s="220">
        <f t="shared" si="64"/>
        <v>157731692.73123178</v>
      </c>
      <c r="O48" s="220"/>
      <c r="P48" s="196">
        <f t="shared" si="29"/>
        <v>85702.966336633704</v>
      </c>
      <c r="Q48" s="196">
        <f t="shared" si="58"/>
        <v>23292.572515928408</v>
      </c>
      <c r="R48" s="196">
        <f t="shared" si="59"/>
        <v>276986.45541268721</v>
      </c>
      <c r="S48" s="196">
        <f t="shared" si="32"/>
        <v>-51261.4311069619</v>
      </c>
      <c r="T48" s="196">
        <f t="shared" si="33"/>
        <v>0</v>
      </c>
      <c r="U48" s="214">
        <f t="shared" si="19"/>
        <v>0.34273130180673989</v>
      </c>
      <c r="V48" s="224"/>
      <c r="W48" s="196">
        <f t="shared" si="20"/>
        <v>-51261.4311069619</v>
      </c>
      <c r="X48" s="199">
        <f t="shared" si="21"/>
        <v>7.0752886510822259</v>
      </c>
      <c r="Y48" s="196">
        <f t="shared" si="22"/>
        <v>325899.0736318233</v>
      </c>
      <c r="Z48" s="196">
        <f t="shared" si="23"/>
        <v>274637.64252486138</v>
      </c>
      <c r="AA48" s="201">
        <f t="shared" si="24"/>
        <v>385981.99426524935</v>
      </c>
      <c r="AB48" s="200">
        <f t="shared" si="25"/>
        <v>0.38598199426524937</v>
      </c>
      <c r="AC48" s="217">
        <f t="shared" si="26"/>
        <v>334720.56315828743</v>
      </c>
      <c r="AD48" s="199">
        <f t="shared" si="27"/>
        <v>0.33472056315828741</v>
      </c>
      <c r="AE48" s="125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7"/>
    </row>
    <row r="49" spans="1:49" ht="19.5" customHeight="1">
      <c r="A49" s="218" t="s">
        <v>138</v>
      </c>
      <c r="B49" s="219">
        <v>23.74</v>
      </c>
      <c r="C49" s="220">
        <v>26.209999</v>
      </c>
      <c r="D49" s="220">
        <v>21.299999</v>
      </c>
      <c r="E49" s="220">
        <v>23.49</v>
      </c>
      <c r="F49" s="220">
        <v>20.059363999999999</v>
      </c>
      <c r="G49" s="220">
        <v>2043810200</v>
      </c>
      <c r="H49" s="220"/>
      <c r="I49" s="220">
        <f t="shared" ref="I49:N49" si="65">(I50/B50*B49)/B50*B49</f>
        <v>0.84774837557194616</v>
      </c>
      <c r="J49" s="220">
        <f t="shared" si="65"/>
        <v>1.0324505069013352</v>
      </c>
      <c r="K49" s="220">
        <f t="shared" si="65"/>
        <v>0.68133862145356472</v>
      </c>
      <c r="L49" s="220">
        <f t="shared" si="65"/>
        <v>0.82369066800189694</v>
      </c>
      <c r="M49" s="220">
        <f t="shared" si="65"/>
        <v>0.70027280584477869</v>
      </c>
      <c r="N49" s="220">
        <f t="shared" si="65"/>
        <v>92557678.512669355</v>
      </c>
      <c r="O49" s="220"/>
      <c r="P49" s="196">
        <f t="shared" si="29"/>
        <v>84356.431683168354</v>
      </c>
      <c r="Q49" s="196">
        <f t="shared" si="58"/>
        <v>22566.393123318278</v>
      </c>
      <c r="R49" s="196">
        <f t="shared" si="59"/>
        <v>277563.51052813034</v>
      </c>
      <c r="S49" s="196">
        <f t="shared" si="32"/>
        <v>-53141.687069907573</v>
      </c>
      <c r="T49" s="196">
        <f t="shared" si="33"/>
        <v>0</v>
      </c>
      <c r="U49" s="214">
        <f t="shared" si="19"/>
        <v>0.33678496744783126</v>
      </c>
      <c r="V49" s="224"/>
      <c r="W49" s="196">
        <f t="shared" si="20"/>
        <v>-53141.687069907573</v>
      </c>
      <c r="X49" s="199">
        <f t="shared" si="21"/>
        <v>6.8104714427901989</v>
      </c>
      <c r="Y49" s="196">
        <f t="shared" si="22"/>
        <v>325510.47228522296</v>
      </c>
      <c r="Z49" s="196">
        <f t="shared" si="23"/>
        <v>272368.78521531541</v>
      </c>
      <c r="AA49" s="201">
        <f t="shared" si="24"/>
        <v>384486.33533461695</v>
      </c>
      <c r="AB49" s="200">
        <f t="shared" si="25"/>
        <v>0.38448633533461696</v>
      </c>
      <c r="AC49" s="217">
        <f t="shared" si="26"/>
        <v>331344.64826470939</v>
      </c>
      <c r="AD49" s="199">
        <f t="shared" si="27"/>
        <v>0.33134464826470938</v>
      </c>
      <c r="AE49" s="125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</row>
    <row r="50" spans="1:49" ht="19.5" customHeight="1">
      <c r="A50" s="218" t="s">
        <v>139</v>
      </c>
      <c r="B50" s="219">
        <v>23.059999000000001</v>
      </c>
      <c r="C50" s="220">
        <v>24.35</v>
      </c>
      <c r="D50" s="220">
        <v>20.49</v>
      </c>
      <c r="E50" s="220">
        <v>20.719999000000001</v>
      </c>
      <c r="F50" s="220">
        <v>17.693911</v>
      </c>
      <c r="G50" s="220">
        <v>1669047400</v>
      </c>
      <c r="H50" s="220"/>
      <c r="I50" s="220">
        <f t="shared" ref="I50:N50" si="66">(I51/B51*B50)/B51*B50</f>
        <v>0.79987865061285246</v>
      </c>
      <c r="J50" s="220">
        <f t="shared" si="66"/>
        <v>0.89111378948389153</v>
      </c>
      <c r="K50" s="220">
        <f t="shared" si="66"/>
        <v>0.63050387230133143</v>
      </c>
      <c r="L50" s="220">
        <f t="shared" si="66"/>
        <v>0.64088125966805487</v>
      </c>
      <c r="M50" s="220">
        <f t="shared" si="66"/>
        <v>0.54485459759003274</v>
      </c>
      <c r="N50" s="220">
        <f t="shared" si="66"/>
        <v>61726076.104879983</v>
      </c>
      <c r="O50" s="220"/>
      <c r="P50" s="196">
        <f t="shared" si="29"/>
        <v>81148.514851485175</v>
      </c>
      <c r="Q50" s="196">
        <f t="shared" si="58"/>
        <v>20882.712061400449</v>
      </c>
      <c r="R50" s="196">
        <f t="shared" si="59"/>
        <v>278141.76784173062</v>
      </c>
      <c r="S50" s="196">
        <f t="shared" si="32"/>
        <v>-55029.777432698851</v>
      </c>
      <c r="T50" s="196">
        <f t="shared" si="33"/>
        <v>0</v>
      </c>
      <c r="U50" s="214">
        <f t="shared" si="19"/>
        <v>0.32331054722501068</v>
      </c>
      <c r="V50" s="224"/>
      <c r="W50" s="196">
        <f t="shared" si="20"/>
        <v>-55029.777432698851</v>
      </c>
      <c r="X50" s="199">
        <f t="shared" si="21"/>
        <v>6.5290157339383397</v>
      </c>
      <c r="Y50" s="196">
        <f t="shared" si="22"/>
        <v>323820.05752410099</v>
      </c>
      <c r="Z50" s="196">
        <f t="shared" si="23"/>
        <v>268790.28009140212</v>
      </c>
      <c r="AA50" s="201">
        <f t="shared" si="24"/>
        <v>380172.99475461623</v>
      </c>
      <c r="AB50" s="200">
        <f t="shared" si="25"/>
        <v>0.38017299475461624</v>
      </c>
      <c r="AC50" s="217">
        <f t="shared" si="26"/>
        <v>325143.21732191736</v>
      </c>
      <c r="AD50" s="199">
        <f t="shared" si="27"/>
        <v>0.32514321732191737</v>
      </c>
      <c r="AE50" s="125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7"/>
    </row>
    <row r="51" spans="1:49" ht="19.5" customHeight="1">
      <c r="A51" s="218" t="s">
        <v>140</v>
      </c>
      <c r="B51" s="219">
        <v>20.91</v>
      </c>
      <c r="C51" s="220">
        <v>25.040001</v>
      </c>
      <c r="D51" s="220">
        <v>19.760000000000002</v>
      </c>
      <c r="E51" s="220">
        <v>24.549999</v>
      </c>
      <c r="F51" s="220">
        <v>20.964549999999999</v>
      </c>
      <c r="G51" s="220">
        <v>2129150100</v>
      </c>
      <c r="H51" s="220"/>
      <c r="I51" s="220">
        <f t="shared" ref="I51:N51" si="67">(I52/B52*B51)/B52*B51</f>
        <v>0.65767843637689771</v>
      </c>
      <c r="J51" s="220">
        <f t="shared" si="67"/>
        <v>0.94233195133502712</v>
      </c>
      <c r="K51" s="220">
        <f t="shared" si="67"/>
        <v>0.58637807291272181</v>
      </c>
      <c r="L51" s="220">
        <f t="shared" si="67"/>
        <v>0.8997069383042311</v>
      </c>
      <c r="M51" s="220">
        <f t="shared" si="67"/>
        <v>0.7648988933673635</v>
      </c>
      <c r="N51" s="220">
        <f t="shared" si="67"/>
        <v>100448599.80337055</v>
      </c>
      <c r="O51" s="220"/>
      <c r="P51" s="196">
        <f t="shared" si="29"/>
        <v>78257.425742574298</v>
      </c>
      <c r="Q51" s="196">
        <f t="shared" si="58"/>
        <v>19421.235925261724</v>
      </c>
      <c r="R51" s="196">
        <f t="shared" si="59"/>
        <v>278721.22985806759</v>
      </c>
      <c r="S51" s="196">
        <f t="shared" si="32"/>
        <v>-56925.734838668424</v>
      </c>
      <c r="T51" s="196">
        <f t="shared" si="33"/>
        <v>0</v>
      </c>
      <c r="U51" s="214">
        <f t="shared" si="19"/>
        <v>0.31110502481385283</v>
      </c>
      <c r="V51" s="224"/>
      <c r="W51" s="196">
        <f t="shared" si="20"/>
        <v>-56925.734838668424</v>
      </c>
      <c r="X51" s="199">
        <f t="shared" si="21"/>
        <v>6.2709538420952269</v>
      </c>
      <c r="Y51" s="196">
        <f t="shared" si="22"/>
        <v>322352.57868354686</v>
      </c>
      <c r="Z51" s="196">
        <f t="shared" si="23"/>
        <v>265426.84384487843</v>
      </c>
      <c r="AA51" s="201">
        <f t="shared" si="24"/>
        <v>376399.8915259036</v>
      </c>
      <c r="AB51" s="200">
        <f t="shared" si="25"/>
        <v>0.37639989152590358</v>
      </c>
      <c r="AC51" s="217">
        <f t="shared" si="26"/>
        <v>319474.15668723517</v>
      </c>
      <c r="AD51" s="199">
        <f t="shared" si="27"/>
        <v>0.31947415668723517</v>
      </c>
      <c r="AE51" s="125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7"/>
    </row>
    <row r="52" spans="1:49" ht="19.5" customHeight="1">
      <c r="A52" s="218" t="s">
        <v>141</v>
      </c>
      <c r="B52" s="219">
        <v>24.370000999999998</v>
      </c>
      <c r="C52" s="220">
        <v>28.290001</v>
      </c>
      <c r="D52" s="220">
        <v>24.139999</v>
      </c>
      <c r="E52" s="220">
        <v>27.719999000000001</v>
      </c>
      <c r="F52" s="220">
        <v>23.671576999999999</v>
      </c>
      <c r="G52" s="220">
        <v>1669954700</v>
      </c>
      <c r="H52" s="220"/>
      <c r="I52" s="220">
        <f t="shared" ref="I52:N52" si="68">(I53/B53*B52)/B53*B52</f>
        <v>0.89333969298024163</v>
      </c>
      <c r="J52" s="220">
        <f t="shared" si="68"/>
        <v>1.202821434480061</v>
      </c>
      <c r="K52" s="220">
        <f t="shared" si="68"/>
        <v>0.87514161677887048</v>
      </c>
      <c r="L52" s="220">
        <f t="shared" si="68"/>
        <v>1.1470557668212018</v>
      </c>
      <c r="M52" s="220">
        <f t="shared" si="68"/>
        <v>0.97518570440348995</v>
      </c>
      <c r="N52" s="220">
        <f t="shared" si="68"/>
        <v>61793203.366638675</v>
      </c>
      <c r="O52" s="220"/>
      <c r="P52" s="196">
        <f t="shared" si="29"/>
        <v>95603.956435643602</v>
      </c>
      <c r="Q52" s="196">
        <f t="shared" si="58"/>
        <v>28985.278598586363</v>
      </c>
      <c r="R52" s="196">
        <f t="shared" si="59"/>
        <v>279301.89908693859</v>
      </c>
      <c r="S52" s="196">
        <f t="shared" si="32"/>
        <v>-58829.59206716287</v>
      </c>
      <c r="T52" s="196">
        <f t="shared" si="33"/>
        <v>0</v>
      </c>
      <c r="U52" s="214">
        <f t="shared" si="19"/>
        <v>0.38023739730504585</v>
      </c>
      <c r="V52" s="224"/>
      <c r="W52" s="196">
        <f t="shared" si="20"/>
        <v>-58829.59206716287</v>
      </c>
      <c r="X52" s="199">
        <f t="shared" si="21"/>
        <v>6.3727427362503297</v>
      </c>
      <c r="Y52" s="196">
        <f t="shared" si="22"/>
        <v>335052.59262841154</v>
      </c>
      <c r="Z52" s="196">
        <f t="shared" si="23"/>
        <v>276223.00056124869</v>
      </c>
      <c r="AA52" s="201">
        <f t="shared" si="24"/>
        <v>403891.13412116852</v>
      </c>
      <c r="AB52" s="200">
        <f t="shared" si="25"/>
        <v>0.4038911341211685</v>
      </c>
      <c r="AC52" s="217">
        <f t="shared" si="26"/>
        <v>345061.54205400567</v>
      </c>
      <c r="AD52" s="199">
        <f t="shared" si="27"/>
        <v>0.34506154205400569</v>
      </c>
      <c r="AE52" s="125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7"/>
    </row>
    <row r="53" spans="1:49" ht="19.5" customHeight="1">
      <c r="A53" s="221" t="s">
        <v>142</v>
      </c>
      <c r="B53" s="222">
        <v>28.42</v>
      </c>
      <c r="C53" s="223">
        <v>28.790001</v>
      </c>
      <c r="D53" s="223">
        <v>24.280000999999999</v>
      </c>
      <c r="E53" s="223">
        <v>24.370000999999998</v>
      </c>
      <c r="F53" s="223">
        <v>20.810835000000001</v>
      </c>
      <c r="G53" s="223">
        <v>1397055800</v>
      </c>
      <c r="H53" s="223"/>
      <c r="I53" s="223">
        <f t="shared" ref="I53:N53" si="69">(I54/B54*B53)/B54*B53</f>
        <v>1.2149367925328893</v>
      </c>
      <c r="J53" s="223">
        <f t="shared" si="69"/>
        <v>1.2457147104865949</v>
      </c>
      <c r="K53" s="223">
        <f t="shared" si="69"/>
        <v>0.88532197046007244</v>
      </c>
      <c r="L53" s="223">
        <f t="shared" si="69"/>
        <v>0.88656219104665057</v>
      </c>
      <c r="M53" s="223">
        <f t="shared" si="69"/>
        <v>0.75372332413237975</v>
      </c>
      <c r="N53" s="223">
        <f t="shared" si="69"/>
        <v>43247283.593907505</v>
      </c>
      <c r="O53" s="223"/>
      <c r="P53" s="196">
        <f t="shared" si="29"/>
        <v>96158.419801980242</v>
      </c>
      <c r="Q53" s="196">
        <f t="shared" si="58"/>
        <v>29322.458755516716</v>
      </c>
      <c r="R53" s="196">
        <f t="shared" si="59"/>
        <v>279883.77804336976</v>
      </c>
      <c r="S53" s="196">
        <f t="shared" si="32"/>
        <v>-60741.382034109381</v>
      </c>
      <c r="T53" s="196">
        <f t="shared" si="33"/>
        <v>0</v>
      </c>
      <c r="U53" s="214">
        <f t="shared" si="19"/>
        <v>0.3818866168824317</v>
      </c>
      <c r="V53" s="199">
        <f>(E53-B42)/B42</f>
        <v>-0.38412936568107159</v>
      </c>
      <c r="W53" s="196">
        <f t="shared" si="20"/>
        <v>-60741.382034109381</v>
      </c>
      <c r="X53" s="199">
        <f t="shared" si="21"/>
        <v>6.1908732605751897</v>
      </c>
      <c r="Y53" s="196">
        <f t="shared" si="22"/>
        <v>335999.3207830211</v>
      </c>
      <c r="Z53" s="196">
        <f t="shared" si="23"/>
        <v>275257.93874891172</v>
      </c>
      <c r="AA53" s="201">
        <f t="shared" si="24"/>
        <v>405364.6566008667</v>
      </c>
      <c r="AB53" s="200">
        <f t="shared" si="25"/>
        <v>0.40536465660086668</v>
      </c>
      <c r="AC53" s="217">
        <f t="shared" si="26"/>
        <v>344623.27456675732</v>
      </c>
      <c r="AD53" s="199">
        <f t="shared" si="27"/>
        <v>0.34462327456675734</v>
      </c>
      <c r="AE53" s="125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</row>
    <row r="54" spans="1:49" ht="19.5" customHeight="1">
      <c r="A54" s="218" t="s">
        <v>143</v>
      </c>
      <c r="B54" s="219">
        <v>24.719999000000001</v>
      </c>
      <c r="C54" s="220">
        <v>27.469999000000001</v>
      </c>
      <c r="D54" s="220">
        <v>24.01</v>
      </c>
      <c r="E54" s="220">
        <v>24.440000999999999</v>
      </c>
      <c r="F54" s="220">
        <v>20.870619000000001</v>
      </c>
      <c r="G54" s="220">
        <v>1513988000</v>
      </c>
      <c r="H54" s="220"/>
      <c r="I54" s="220">
        <f t="shared" ref="I54:N54" si="70">(I55/B55*B54)/B55*B54</f>
        <v>0.91918395478258419</v>
      </c>
      <c r="J54" s="220">
        <f t="shared" si="70"/>
        <v>1.1341030549341009</v>
      </c>
      <c r="K54" s="220">
        <f t="shared" si="70"/>
        <v>0.86574135094446392</v>
      </c>
      <c r="L54" s="220">
        <f t="shared" si="70"/>
        <v>0.89166259974330142</v>
      </c>
      <c r="M54" s="220">
        <f t="shared" si="70"/>
        <v>0.75806003803830158</v>
      </c>
      <c r="N54" s="220">
        <f t="shared" si="70"/>
        <v>50789763.980028301</v>
      </c>
      <c r="O54" s="220"/>
      <c r="P54" s="196">
        <f t="shared" si="29"/>
        <v>95089.10891089114</v>
      </c>
      <c r="Q54" s="196">
        <f>(Q53+$S$3)*K54/K53</f>
        <v>48231.596526079229</v>
      </c>
      <c r="R54" s="196">
        <f>R53*(1+($S$5)/2/12)-$S$3</f>
        <v>260466.8692476268</v>
      </c>
      <c r="S54" s="196">
        <f t="shared" si="32"/>
        <v>-62661.137792584836</v>
      </c>
      <c r="T54" s="196">
        <f t="shared" si="33"/>
        <v>0</v>
      </c>
      <c r="U54" s="214">
        <f t="shared" si="19"/>
        <v>0.47438879740832329</v>
      </c>
      <c r="V54" s="224"/>
      <c r="W54" s="196">
        <f t="shared" si="20"/>
        <v>-62661.137792584836</v>
      </c>
      <c r="X54" s="199">
        <f t="shared" si="21"/>
        <v>5.6742662307768308</v>
      </c>
      <c r="Y54" s="196">
        <f t="shared" si="22"/>
        <v>316610.57071534556</v>
      </c>
      <c r="Z54" s="196">
        <f t="shared" si="23"/>
        <v>253949.43292276072</v>
      </c>
      <c r="AA54" s="201">
        <f t="shared" si="24"/>
        <v>403787.5746845972</v>
      </c>
      <c r="AB54" s="200">
        <f t="shared" si="25"/>
        <v>0.40378757468459719</v>
      </c>
      <c r="AC54" s="217">
        <f t="shared" si="26"/>
        <v>341126.43689201237</v>
      </c>
      <c r="AD54" s="199">
        <f t="shared" si="27"/>
        <v>0.34112643689201239</v>
      </c>
      <c r="AE54" s="125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7"/>
    </row>
    <row r="55" spans="1:49" ht="19.5" customHeight="1">
      <c r="A55" s="218" t="s">
        <v>144</v>
      </c>
      <c r="B55" s="219">
        <v>24.52</v>
      </c>
      <c r="C55" s="220">
        <v>25.370000999999998</v>
      </c>
      <c r="D55" s="220">
        <v>23.32</v>
      </c>
      <c r="E55" s="220">
        <v>25.16</v>
      </c>
      <c r="F55" s="220">
        <v>21.485461999999998</v>
      </c>
      <c r="G55" s="220">
        <v>1276622500</v>
      </c>
      <c r="H55" s="220"/>
      <c r="I55" s="220">
        <f t="shared" ref="I55:N55" si="71">(I56/B56*B55)/B56*B55</f>
        <v>0.90437066916389108</v>
      </c>
      <c r="J55" s="220">
        <f t="shared" si="71"/>
        <v>0.96733344109184427</v>
      </c>
      <c r="K55" s="220">
        <f t="shared" si="71"/>
        <v>0.81669694972967943</v>
      </c>
      <c r="L55" s="220">
        <f t="shared" si="71"/>
        <v>0.94497296898946137</v>
      </c>
      <c r="M55" s="220">
        <f t="shared" si="71"/>
        <v>0.80338244291338334</v>
      </c>
      <c r="N55" s="220">
        <f t="shared" si="71"/>
        <v>36112397.128785402</v>
      </c>
      <c r="O55" s="220"/>
      <c r="P55" s="196">
        <f t="shared" si="29"/>
        <v>92356.4356435644</v>
      </c>
      <c r="Q55" s="196">
        <f t="shared" ref="Q55:Q65" si="72">Q54*K55/K54</f>
        <v>45499.268020950018</v>
      </c>
      <c r="R55" s="196">
        <f t="shared" ref="R55:R65" si="73">R54*(1+$S$5/2/12)</f>
        <v>261009.50855855938</v>
      </c>
      <c r="S55" s="196">
        <f t="shared" si="32"/>
        <v>-64588.892533387268</v>
      </c>
      <c r="T55" s="196">
        <f t="shared" si="33"/>
        <v>0</v>
      </c>
      <c r="U55" s="214">
        <f t="shared" si="19"/>
        <v>0.4596915601226193</v>
      </c>
      <c r="V55" s="224"/>
      <c r="W55" s="196">
        <f t="shared" si="20"/>
        <v>-64588.892533387268</v>
      </c>
      <c r="X55" s="199">
        <f t="shared" si="21"/>
        <v>5.4710017518795819</v>
      </c>
      <c r="Y55" s="196">
        <f t="shared" si="22"/>
        <v>315218.63316671207</v>
      </c>
      <c r="Z55" s="196">
        <f t="shared" si="23"/>
        <v>250629.74063332481</v>
      </c>
      <c r="AA55" s="201">
        <f t="shared" si="24"/>
        <v>398865.21222307382</v>
      </c>
      <c r="AB55" s="200">
        <f t="shared" si="25"/>
        <v>0.39886521222307381</v>
      </c>
      <c r="AC55" s="217">
        <f t="shared" si="26"/>
        <v>334276.31968968653</v>
      </c>
      <c r="AD55" s="199">
        <f t="shared" si="27"/>
        <v>0.33427631968968652</v>
      </c>
      <c r="AE55" s="125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</row>
    <row r="56" spans="1:49" ht="19.5" customHeight="1">
      <c r="A56" s="218" t="s">
        <v>145</v>
      </c>
      <c r="B56" s="219">
        <v>25.27</v>
      </c>
      <c r="C56" s="220">
        <v>27.379999000000002</v>
      </c>
      <c r="D56" s="220">
        <v>23.540001</v>
      </c>
      <c r="E56" s="220">
        <v>25.25</v>
      </c>
      <c r="F56" s="220">
        <v>21.562315000000002</v>
      </c>
      <c r="G56" s="220">
        <v>1670716200</v>
      </c>
      <c r="H56" s="220"/>
      <c r="I56" s="220">
        <f t="shared" ref="I56:N56" si="74">(I57/B57*B56)/B57*B56</f>
        <v>0.96054125154504233</v>
      </c>
      <c r="J56" s="220">
        <f t="shared" si="74"/>
        <v>1.1266839013998924</v>
      </c>
      <c r="K56" s="220">
        <f t="shared" si="74"/>
        <v>0.83217908258085727</v>
      </c>
      <c r="L56" s="220">
        <f t="shared" si="74"/>
        <v>0.95174559850556362</v>
      </c>
      <c r="M56" s="220">
        <f t="shared" si="74"/>
        <v>0.80914008278771776</v>
      </c>
      <c r="N56" s="220">
        <f t="shared" si="74"/>
        <v>61849571.665769793</v>
      </c>
      <c r="O56" s="220"/>
      <c r="P56" s="196">
        <f t="shared" si="29"/>
        <v>93227.726732673298</v>
      </c>
      <c r="Q56" s="196">
        <f t="shared" si="72"/>
        <v>46361.798133698518</v>
      </c>
      <c r="R56" s="196">
        <f t="shared" si="73"/>
        <v>261553.2783680564</v>
      </c>
      <c r="S56" s="196">
        <f t="shared" si="32"/>
        <v>-66524.679585609716</v>
      </c>
      <c r="T56" s="196">
        <f t="shared" si="33"/>
        <v>0</v>
      </c>
      <c r="U56" s="214">
        <f t="shared" si="19"/>
        <v>0.46355393017334084</v>
      </c>
      <c r="V56" s="224"/>
      <c r="W56" s="196">
        <f t="shared" si="20"/>
        <v>-66524.679585609716</v>
      </c>
      <c r="X56" s="199">
        <f t="shared" si="21"/>
        <v>5.3330734895786573</v>
      </c>
      <c r="Y56" s="196">
        <f t="shared" si="22"/>
        <v>316350.55594620545</v>
      </c>
      <c r="Z56" s="196">
        <f t="shared" si="23"/>
        <v>249825.87636059575</v>
      </c>
      <c r="AA56" s="201">
        <f t="shared" si="24"/>
        <v>401142.80323442823</v>
      </c>
      <c r="AB56" s="200">
        <f t="shared" si="25"/>
        <v>0.40114280323442825</v>
      </c>
      <c r="AC56" s="217">
        <f t="shared" si="26"/>
        <v>334618.12364881852</v>
      </c>
      <c r="AD56" s="199">
        <f t="shared" si="27"/>
        <v>0.33461812364881854</v>
      </c>
      <c r="AE56" s="125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7"/>
    </row>
    <row r="57" spans="1:49" ht="19.5" customHeight="1">
      <c r="A57" s="218" t="s">
        <v>146</v>
      </c>
      <c r="B57" s="219">
        <v>25.440000999999999</v>
      </c>
      <c r="C57" s="220">
        <v>28.059999000000001</v>
      </c>
      <c r="D57" s="220">
        <v>25.25</v>
      </c>
      <c r="E57" s="220">
        <v>27.450001</v>
      </c>
      <c r="F57" s="220">
        <v>23.441009999999999</v>
      </c>
      <c r="G57" s="220">
        <v>1411620800</v>
      </c>
      <c r="H57" s="220"/>
      <c r="I57" s="220">
        <f t="shared" ref="I57:N57" si="75">(I58/B58*B57)/B58*B57</f>
        <v>0.97350858360616532</v>
      </c>
      <c r="J57" s="220">
        <f t="shared" si="75"/>
        <v>1.183342698731072</v>
      </c>
      <c r="K57" s="220">
        <f t="shared" si="75"/>
        <v>0.95747315486090434</v>
      </c>
      <c r="L57" s="220">
        <f t="shared" si="75"/>
        <v>1.1248195119518052</v>
      </c>
      <c r="M57" s="220">
        <f t="shared" si="75"/>
        <v>0.95628112391919795</v>
      </c>
      <c r="N57" s="220">
        <f t="shared" si="75"/>
        <v>44153732.968815655</v>
      </c>
      <c r="O57" s="220"/>
      <c r="P57" s="196">
        <f t="shared" si="29"/>
        <v>100000.00000000003</v>
      </c>
      <c r="Q57" s="196">
        <f t="shared" si="72"/>
        <v>53342.096735270454</v>
      </c>
      <c r="R57" s="196">
        <f t="shared" si="73"/>
        <v>262098.18103132321</v>
      </c>
      <c r="S57" s="196">
        <f t="shared" si="32"/>
        <v>-68468.532417216426</v>
      </c>
      <c r="T57" s="196">
        <f t="shared" si="33"/>
        <v>0</v>
      </c>
      <c r="U57" s="214">
        <f t="shared" si="19"/>
        <v>0.49750639148826592</v>
      </c>
      <c r="V57" s="224"/>
      <c r="W57" s="196">
        <f t="shared" si="20"/>
        <v>-68468.532417216426</v>
      </c>
      <c r="X57" s="199">
        <f t="shared" si="21"/>
        <v>5.2885342835283788</v>
      </c>
      <c r="Y57" s="196">
        <f t="shared" si="22"/>
        <v>321614.2537900703</v>
      </c>
      <c r="Z57" s="196">
        <f t="shared" si="23"/>
        <v>253145.72137285388</v>
      </c>
      <c r="AA57" s="201">
        <f t="shared" si="24"/>
        <v>415440.27776659373</v>
      </c>
      <c r="AB57" s="200">
        <f t="shared" si="25"/>
        <v>0.41544027776659376</v>
      </c>
      <c r="AC57" s="217">
        <f t="shared" si="26"/>
        <v>346971.74534937728</v>
      </c>
      <c r="AD57" s="199">
        <f t="shared" si="27"/>
        <v>0.3469717453493773</v>
      </c>
      <c r="AE57" s="125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7"/>
    </row>
    <row r="58" spans="1:49" ht="19.5" customHeight="1">
      <c r="A58" s="218" t="s">
        <v>147</v>
      </c>
      <c r="B58" s="219">
        <v>27.440000999999999</v>
      </c>
      <c r="C58" s="220">
        <v>29.870000999999998</v>
      </c>
      <c r="D58" s="220">
        <v>27.190000999999999</v>
      </c>
      <c r="E58" s="220">
        <v>29.790001</v>
      </c>
      <c r="F58" s="220">
        <v>25.439266</v>
      </c>
      <c r="G58" s="220">
        <v>1525708300</v>
      </c>
      <c r="H58" s="220"/>
      <c r="I58" s="220">
        <f t="shared" ref="I58:N58" si="76">(I59/B59*B58)/B59*B58</f>
        <v>1.1325927642933957</v>
      </c>
      <c r="J58" s="220">
        <f t="shared" si="76"/>
        <v>1.3409287656240214</v>
      </c>
      <c r="K58" s="220">
        <f t="shared" si="76"/>
        <v>1.1102538516784686</v>
      </c>
      <c r="L58" s="220">
        <f t="shared" si="76"/>
        <v>1.3247659214582648</v>
      </c>
      <c r="M58" s="220">
        <f t="shared" si="76"/>
        <v>1.1262689101792855</v>
      </c>
      <c r="N58" s="220">
        <f t="shared" si="76"/>
        <v>51579169.669159129</v>
      </c>
      <c r="O58" s="220"/>
      <c r="P58" s="196">
        <f t="shared" si="29"/>
        <v>107683.17227722774</v>
      </c>
      <c r="Q58" s="196">
        <f t="shared" si="72"/>
        <v>61853.711570162057</v>
      </c>
      <c r="R58" s="196">
        <f t="shared" si="73"/>
        <v>262644.21890847181</v>
      </c>
      <c r="S58" s="196">
        <f t="shared" si="32"/>
        <v>-70420.484635621498</v>
      </c>
      <c r="T58" s="196">
        <f t="shared" si="33"/>
        <v>0</v>
      </c>
      <c r="U58" s="214">
        <f t="shared" si="19"/>
        <v>0.53540192743749848</v>
      </c>
      <c r="V58" s="224"/>
      <c r="W58" s="196">
        <f t="shared" si="20"/>
        <v>-70420.484635621498</v>
      </c>
      <c r="X58" s="199">
        <f t="shared" si="21"/>
        <v>5.2588020815518943</v>
      </c>
      <c r="Y58" s="196">
        <f t="shared" si="22"/>
        <v>327516.67074619234</v>
      </c>
      <c r="Z58" s="196">
        <f t="shared" si="23"/>
        <v>257096.18611057085</v>
      </c>
      <c r="AA58" s="201">
        <f t="shared" si="24"/>
        <v>432181.10275586159</v>
      </c>
      <c r="AB58" s="200">
        <f t="shared" si="25"/>
        <v>0.43218110275586158</v>
      </c>
      <c r="AC58" s="217">
        <f t="shared" si="26"/>
        <v>361760.61812024011</v>
      </c>
      <c r="AD58" s="199">
        <f t="shared" si="27"/>
        <v>0.36176061812024013</v>
      </c>
      <c r="AE58" s="125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7"/>
    </row>
    <row r="59" spans="1:49" ht="19.5" customHeight="1">
      <c r="A59" s="218" t="s">
        <v>148</v>
      </c>
      <c r="B59" s="219">
        <v>30.08</v>
      </c>
      <c r="C59" s="220">
        <v>31.469999000000001</v>
      </c>
      <c r="D59" s="220">
        <v>29.309999000000001</v>
      </c>
      <c r="E59" s="220">
        <v>29.950001</v>
      </c>
      <c r="F59" s="220">
        <v>25.575897000000001</v>
      </c>
      <c r="G59" s="220">
        <v>1799755700</v>
      </c>
      <c r="H59" s="220"/>
      <c r="I59" s="220">
        <f t="shared" ref="I59:N59" si="77">(I60/B60*B59)/B60*B59</f>
        <v>1.3610096386206874</v>
      </c>
      <c r="J59" s="220">
        <f t="shared" si="77"/>
        <v>1.4884309474998443</v>
      </c>
      <c r="K59" s="220">
        <f t="shared" si="77"/>
        <v>1.2901358652767789</v>
      </c>
      <c r="L59" s="220">
        <f t="shared" si="77"/>
        <v>1.3390345859943913</v>
      </c>
      <c r="M59" s="220">
        <f t="shared" si="77"/>
        <v>1.1383994874493888</v>
      </c>
      <c r="N59" s="220">
        <f t="shared" si="77"/>
        <v>71772561.186902955</v>
      </c>
      <c r="O59" s="220"/>
      <c r="P59" s="196">
        <f t="shared" si="29"/>
        <v>116079.20396039606</v>
      </c>
      <c r="Q59" s="196">
        <f t="shared" si="72"/>
        <v>71875.176633263749</v>
      </c>
      <c r="R59" s="196">
        <f t="shared" si="73"/>
        <v>263191.39436453115</v>
      </c>
      <c r="S59" s="196">
        <f t="shared" si="32"/>
        <v>-72380.569988269926</v>
      </c>
      <c r="T59" s="196">
        <f t="shared" si="33"/>
        <v>0</v>
      </c>
      <c r="U59" s="214">
        <f t="shared" si="19"/>
        <v>0.57593259573583</v>
      </c>
      <c r="V59" s="224"/>
      <c r="W59" s="196">
        <f t="shared" si="20"/>
        <v>-72380.569988269926</v>
      </c>
      <c r="X59" s="199">
        <f t="shared" si="21"/>
        <v>5.2399504229711402</v>
      </c>
      <c r="Y59" s="196">
        <f t="shared" si="22"/>
        <v>333919.18136222713</v>
      </c>
      <c r="Z59" s="196">
        <f t="shared" si="23"/>
        <v>261538.61137395719</v>
      </c>
      <c r="AA59" s="201">
        <f t="shared" si="24"/>
        <v>451145.77495819097</v>
      </c>
      <c r="AB59" s="200">
        <f t="shared" si="25"/>
        <v>0.45114577495819097</v>
      </c>
      <c r="AC59" s="217">
        <f t="shared" si="26"/>
        <v>378765.20496992103</v>
      </c>
      <c r="AD59" s="199">
        <f t="shared" si="27"/>
        <v>0.37876520496992105</v>
      </c>
      <c r="AE59" s="125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7"/>
    </row>
    <row r="60" spans="1:49" ht="19.5" customHeight="1">
      <c r="A60" s="218" t="s">
        <v>149</v>
      </c>
      <c r="B60" s="219">
        <v>29.700001</v>
      </c>
      <c r="C60" s="220">
        <v>32.75</v>
      </c>
      <c r="D60" s="220">
        <v>29.26</v>
      </c>
      <c r="E60" s="220">
        <v>31.799999</v>
      </c>
      <c r="F60" s="220">
        <v>27.155716000000002</v>
      </c>
      <c r="G60" s="220">
        <v>1821510200</v>
      </c>
      <c r="H60" s="220"/>
      <c r="I60" s="220">
        <f t="shared" ref="I60:N60" si="78">(I61/B61*B60)/B61*B60</f>
        <v>1.3268397228124118</v>
      </c>
      <c r="J60" s="220">
        <f t="shared" si="78"/>
        <v>1.6119732913379345</v>
      </c>
      <c r="K60" s="220">
        <f t="shared" si="78"/>
        <v>1.2857380156433158</v>
      </c>
      <c r="L60" s="220">
        <f t="shared" si="78"/>
        <v>1.5095667616927704</v>
      </c>
      <c r="M60" s="220">
        <f t="shared" si="78"/>
        <v>1.2833805678412658</v>
      </c>
      <c r="N60" s="220">
        <f t="shared" si="78"/>
        <v>73518145.578434303</v>
      </c>
      <c r="O60" s="220"/>
      <c r="P60" s="196">
        <f t="shared" si="29"/>
        <v>115881.1881188119</v>
      </c>
      <c r="Q60" s="196">
        <f t="shared" si="72"/>
        <v>71630.166609343607</v>
      </c>
      <c r="R60" s="196">
        <f t="shared" si="73"/>
        <v>263739.70976945729</v>
      </c>
      <c r="S60" s="196">
        <f t="shared" si="32"/>
        <v>-74348.822363221057</v>
      </c>
      <c r="T60" s="196">
        <f t="shared" si="33"/>
        <v>0</v>
      </c>
      <c r="U60" s="214">
        <f t="shared" si="19"/>
        <v>0.57427348481938045</v>
      </c>
      <c r="V60" s="224"/>
      <c r="W60" s="196">
        <f t="shared" si="20"/>
        <v>-74348.822363221057</v>
      </c>
      <c r="X60" s="199">
        <f t="shared" si="21"/>
        <v>5.1059436561574962</v>
      </c>
      <c r="Y60" s="196">
        <f t="shared" si="22"/>
        <v>334306.95306184731</v>
      </c>
      <c r="Z60" s="196">
        <f t="shared" si="23"/>
        <v>259958.13069862625</v>
      </c>
      <c r="AA60" s="201">
        <f t="shared" si="24"/>
        <v>451251.06449761277</v>
      </c>
      <c r="AB60" s="200">
        <f t="shared" si="25"/>
        <v>0.45125106449761276</v>
      </c>
      <c r="AC60" s="217">
        <f t="shared" si="26"/>
        <v>376902.24213439168</v>
      </c>
      <c r="AD60" s="199">
        <f t="shared" si="27"/>
        <v>0.37690224213439166</v>
      </c>
      <c r="AE60" s="125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7"/>
    </row>
    <row r="61" spans="1:49" ht="19.5" customHeight="1">
      <c r="A61" s="218" t="s">
        <v>150</v>
      </c>
      <c r="B61" s="219">
        <v>31.690000999999999</v>
      </c>
      <c r="C61" s="220">
        <v>33.459999000000003</v>
      </c>
      <c r="D61" s="220">
        <v>29.93</v>
      </c>
      <c r="E61" s="220">
        <v>33.389999000000003</v>
      </c>
      <c r="F61" s="220">
        <v>28.513497999999998</v>
      </c>
      <c r="G61" s="220">
        <v>1414186200</v>
      </c>
      <c r="H61" s="220"/>
      <c r="I61" s="220">
        <f t="shared" ref="I61:N61" si="79">(I62/B62*B61)/B62*B61</f>
        <v>1.5106019564012956</v>
      </c>
      <c r="J61" s="220">
        <f t="shared" si="79"/>
        <v>1.6826240047244119</v>
      </c>
      <c r="K61" s="220">
        <f t="shared" si="79"/>
        <v>1.3452942162421047</v>
      </c>
      <c r="L61" s="220">
        <f t="shared" si="79"/>
        <v>1.6642973597506985</v>
      </c>
      <c r="M61" s="220">
        <f t="shared" si="79"/>
        <v>1.4149266989098002</v>
      </c>
      <c r="N61" s="220">
        <f t="shared" si="79"/>
        <v>44314363.803409547</v>
      </c>
      <c r="O61" s="220"/>
      <c r="P61" s="196">
        <f t="shared" si="29"/>
        <v>118534.65346534655</v>
      </c>
      <c r="Q61" s="196">
        <f t="shared" si="72"/>
        <v>74948.121371205605</v>
      </c>
      <c r="R61" s="196">
        <f t="shared" si="73"/>
        <v>264289.16749814368</v>
      </c>
      <c r="S61" s="196">
        <f t="shared" si="32"/>
        <v>-76325.275789734485</v>
      </c>
      <c r="T61" s="196">
        <f t="shared" si="33"/>
        <v>0</v>
      </c>
      <c r="U61" s="214">
        <f t="shared" si="19"/>
        <v>0.58638564617727695</v>
      </c>
      <c r="V61" s="224"/>
      <c r="W61" s="196">
        <f t="shared" si="20"/>
        <v>-76325.275789734485</v>
      </c>
      <c r="X61" s="199">
        <f t="shared" si="21"/>
        <v>5.0156886693487568</v>
      </c>
      <c r="Y61" s="196">
        <f t="shared" si="22"/>
        <v>336691.8582239605</v>
      </c>
      <c r="Z61" s="196">
        <f t="shared" si="23"/>
        <v>260366.582434226</v>
      </c>
      <c r="AA61" s="201">
        <f t="shared" si="24"/>
        <v>457771.94233469584</v>
      </c>
      <c r="AB61" s="200">
        <f t="shared" si="25"/>
        <v>0.45777194233469581</v>
      </c>
      <c r="AC61" s="217">
        <f t="shared" si="26"/>
        <v>381446.66654496134</v>
      </c>
      <c r="AD61" s="199">
        <f t="shared" si="27"/>
        <v>0.38144666654496134</v>
      </c>
      <c r="AE61" s="125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7"/>
    </row>
    <row r="62" spans="1:49" ht="19.5" customHeight="1">
      <c r="A62" s="218" t="s">
        <v>151</v>
      </c>
      <c r="B62" s="219">
        <v>33.490001999999997</v>
      </c>
      <c r="C62" s="220">
        <v>34.860000999999997</v>
      </c>
      <c r="D62" s="220">
        <v>32.360000999999997</v>
      </c>
      <c r="E62" s="220">
        <v>32.419998</v>
      </c>
      <c r="F62" s="220">
        <v>27.685154000000001</v>
      </c>
      <c r="G62" s="220">
        <v>1904565100</v>
      </c>
      <c r="H62" s="220"/>
      <c r="I62" s="220">
        <f t="shared" ref="I62:N62" si="80">(I63/B63*B62)/B63*B62</f>
        <v>1.6870808041433074</v>
      </c>
      <c r="J62" s="220">
        <f t="shared" si="80"/>
        <v>1.826375293465087</v>
      </c>
      <c r="K62" s="220">
        <f t="shared" si="80"/>
        <v>1.5726094971929723</v>
      </c>
      <c r="L62" s="220">
        <f t="shared" si="80"/>
        <v>1.5690041040035096</v>
      </c>
      <c r="M62" s="220">
        <f t="shared" si="80"/>
        <v>1.3339109273468086</v>
      </c>
      <c r="N62" s="220">
        <f t="shared" si="80"/>
        <v>80375367.67242007</v>
      </c>
      <c r="O62" s="220"/>
      <c r="P62" s="196">
        <f t="shared" si="29"/>
        <v>128158.4198019802</v>
      </c>
      <c r="Q62" s="196">
        <f t="shared" si="72"/>
        <v>87612.156539531425</v>
      </c>
      <c r="R62" s="196">
        <f t="shared" si="73"/>
        <v>264839.7699304315</v>
      </c>
      <c r="S62" s="196">
        <f t="shared" si="32"/>
        <v>-78309.964438858384</v>
      </c>
      <c r="T62" s="196">
        <f t="shared" si="33"/>
        <v>0</v>
      </c>
      <c r="U62" s="214">
        <f t="shared" si="19"/>
        <v>0.6312446979852997</v>
      </c>
      <c r="V62" s="224"/>
      <c r="W62" s="196">
        <f t="shared" si="20"/>
        <v>-78309.964438858384</v>
      </c>
      <c r="X62" s="199">
        <f t="shared" si="21"/>
        <v>5.0184953159983952</v>
      </c>
      <c r="Y62" s="196">
        <f t="shared" si="22"/>
        <v>343957.0729946004</v>
      </c>
      <c r="Z62" s="196">
        <f t="shared" si="23"/>
        <v>265647.10855574202</v>
      </c>
      <c r="AA62" s="201">
        <f t="shared" si="24"/>
        <v>480610.34627194313</v>
      </c>
      <c r="AB62" s="200">
        <f t="shared" si="25"/>
        <v>0.4806103462719431</v>
      </c>
      <c r="AC62" s="217">
        <f t="shared" si="26"/>
        <v>402300.38183308474</v>
      </c>
      <c r="AD62" s="199">
        <f t="shared" si="27"/>
        <v>0.40230038183308475</v>
      </c>
      <c r="AE62" s="125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7"/>
    </row>
    <row r="63" spans="1:49" ht="19.5" customHeight="1">
      <c r="A63" s="218" t="s">
        <v>152</v>
      </c>
      <c r="B63" s="219">
        <v>32.610000999999997</v>
      </c>
      <c r="C63" s="220">
        <v>36</v>
      </c>
      <c r="D63" s="220">
        <v>32.419998</v>
      </c>
      <c r="E63" s="220">
        <v>35.18</v>
      </c>
      <c r="F63" s="220">
        <v>30.042069999999999</v>
      </c>
      <c r="G63" s="220">
        <v>1912564700</v>
      </c>
      <c r="H63" s="220"/>
      <c r="I63" s="220">
        <f t="shared" ref="I63:N63" si="81">(I64/B64*B63)/B64*B63</f>
        <v>1.5995844046758692</v>
      </c>
      <c r="J63" s="220">
        <f t="shared" si="81"/>
        <v>1.947781491124259</v>
      </c>
      <c r="K63" s="220">
        <f t="shared" si="81"/>
        <v>1.5784462904885865</v>
      </c>
      <c r="L63" s="220">
        <f t="shared" si="81"/>
        <v>1.8475226966264127</v>
      </c>
      <c r="M63" s="220">
        <f t="shared" si="81"/>
        <v>1.5706978542756851</v>
      </c>
      <c r="N63" s="220">
        <f t="shared" si="81"/>
        <v>81051974.738148019</v>
      </c>
      <c r="O63" s="220"/>
      <c r="P63" s="196">
        <f t="shared" si="29"/>
        <v>128396.03168316833</v>
      </c>
      <c r="Q63" s="196">
        <f t="shared" si="72"/>
        <v>87937.332019405483</v>
      </c>
      <c r="R63" s="196">
        <f t="shared" si="73"/>
        <v>265391.51945111994</v>
      </c>
      <c r="S63" s="196">
        <f t="shared" si="32"/>
        <v>-80302.922624020299</v>
      </c>
      <c r="T63" s="196">
        <f t="shared" si="33"/>
        <v>0</v>
      </c>
      <c r="U63" s="214">
        <f t="shared" si="19"/>
        <v>0.63162752509278641</v>
      </c>
      <c r="V63" s="224"/>
      <c r="W63" s="196">
        <f t="shared" si="20"/>
        <v>-80302.922624020299</v>
      </c>
      <c r="X63" s="199">
        <f t="shared" si="21"/>
        <v>4.9037760802058044</v>
      </c>
      <c r="Y63" s="196">
        <f t="shared" si="22"/>
        <v>344653.08085129294</v>
      </c>
      <c r="Z63" s="196">
        <f t="shared" si="23"/>
        <v>264350.15822727262</v>
      </c>
      <c r="AA63" s="201">
        <f t="shared" si="24"/>
        <v>481724.88315369375</v>
      </c>
      <c r="AB63" s="200">
        <f t="shared" si="25"/>
        <v>0.48172488315369377</v>
      </c>
      <c r="AC63" s="217">
        <f t="shared" si="26"/>
        <v>401421.96052967344</v>
      </c>
      <c r="AD63" s="199">
        <f t="shared" si="27"/>
        <v>0.40142196052967344</v>
      </c>
      <c r="AE63" s="125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7"/>
    </row>
    <row r="64" spans="1:49" ht="19.5" customHeight="1">
      <c r="A64" s="218" t="s">
        <v>153</v>
      </c>
      <c r="B64" s="219">
        <v>35.43</v>
      </c>
      <c r="C64" s="220">
        <v>36.18</v>
      </c>
      <c r="D64" s="220">
        <v>33.729999999999997</v>
      </c>
      <c r="E64" s="220">
        <v>35.380001</v>
      </c>
      <c r="F64" s="220">
        <v>30.212864</v>
      </c>
      <c r="G64" s="220">
        <v>1497010400</v>
      </c>
      <c r="H64" s="220"/>
      <c r="I64" s="220">
        <f t="shared" ref="I64:N64" si="82">(I65/B65*B64)/B65*B64</f>
        <v>1.8881993408921578</v>
      </c>
      <c r="J64" s="220">
        <f t="shared" si="82"/>
        <v>1.9673080005727799</v>
      </c>
      <c r="K64" s="220">
        <f t="shared" si="82"/>
        <v>1.7085847421844103</v>
      </c>
      <c r="L64" s="220">
        <f t="shared" si="82"/>
        <v>1.8685890253888948</v>
      </c>
      <c r="M64" s="220">
        <f t="shared" si="82"/>
        <v>1.5886079607594772</v>
      </c>
      <c r="N64" s="220">
        <f t="shared" si="82"/>
        <v>49657055.502926335</v>
      </c>
      <c r="O64" s="220"/>
      <c r="P64" s="196">
        <f t="shared" si="29"/>
        <v>133584.15841584158</v>
      </c>
      <c r="Q64" s="196">
        <f t="shared" si="72"/>
        <v>95187.517410081447</v>
      </c>
      <c r="R64" s="196">
        <f t="shared" si="73"/>
        <v>265944.41844997648</v>
      </c>
      <c r="S64" s="196">
        <f t="shared" si="32"/>
        <v>-82304.184801620388</v>
      </c>
      <c r="T64" s="196">
        <f t="shared" si="33"/>
        <v>0</v>
      </c>
      <c r="U64" s="214">
        <f t="shared" si="19"/>
        <v>0.65483859729725058</v>
      </c>
      <c r="V64" s="224"/>
      <c r="W64" s="196">
        <f t="shared" si="20"/>
        <v>-82304.184801620388</v>
      </c>
      <c r="X64" s="199">
        <f t="shared" si="21"/>
        <v>4.8542923768555717</v>
      </c>
      <c r="Y64" s="196">
        <f t="shared" si="22"/>
        <v>348815.55260306655</v>
      </c>
      <c r="Z64" s="196">
        <f t="shared" si="23"/>
        <v>266511.36780144618</v>
      </c>
      <c r="AA64" s="201">
        <f t="shared" si="24"/>
        <v>494716.09427589952</v>
      </c>
      <c r="AB64" s="200">
        <f t="shared" si="25"/>
        <v>0.49471609427589952</v>
      </c>
      <c r="AC64" s="217">
        <f t="shared" si="26"/>
        <v>412411.90947427915</v>
      </c>
      <c r="AD64" s="199">
        <f t="shared" si="27"/>
        <v>0.41241190947427914</v>
      </c>
      <c r="AE64" s="125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7"/>
    </row>
    <row r="65" spans="1:49" ht="19.5" customHeight="1">
      <c r="A65" s="221" t="s">
        <v>154</v>
      </c>
      <c r="B65" s="222">
        <v>35.709999000000003</v>
      </c>
      <c r="C65" s="223">
        <v>36.639999000000003</v>
      </c>
      <c r="D65" s="223">
        <v>34.130001</v>
      </c>
      <c r="E65" s="223">
        <v>36.459999000000003</v>
      </c>
      <c r="F65" s="223">
        <v>31.135128000000002</v>
      </c>
      <c r="G65" s="223">
        <v>1740828600</v>
      </c>
      <c r="H65" s="223"/>
      <c r="I65" s="223">
        <f t="shared" ref="I65:N65" si="83">(I66/B66*B65)/B66*B65</f>
        <v>1.918161690838297</v>
      </c>
      <c r="J65" s="223">
        <f t="shared" si="83"/>
        <v>2.0176514291461305</v>
      </c>
      <c r="K65" s="223">
        <f t="shared" si="83"/>
        <v>1.7493489287114772</v>
      </c>
      <c r="L65" s="223">
        <f t="shared" si="83"/>
        <v>1.9844100458434597</v>
      </c>
      <c r="M65" s="223">
        <f t="shared" si="83"/>
        <v>1.6870744722492819</v>
      </c>
      <c r="N65" s="223">
        <f t="shared" si="83"/>
        <v>67149588.404041708</v>
      </c>
      <c r="O65" s="223"/>
      <c r="P65" s="196">
        <f t="shared" si="29"/>
        <v>135168.3207920792</v>
      </c>
      <c r="Q65" s="196">
        <f t="shared" si="72"/>
        <v>97458.544195555456</v>
      </c>
      <c r="R65" s="196">
        <f t="shared" si="73"/>
        <v>266498.46932174731</v>
      </c>
      <c r="S65" s="196">
        <f t="shared" si="32"/>
        <v>-84313.785571627144</v>
      </c>
      <c r="T65" s="196">
        <f t="shared" si="33"/>
        <v>0</v>
      </c>
      <c r="U65" s="214">
        <f t="shared" si="19"/>
        <v>0.6613276996646843</v>
      </c>
      <c r="V65" s="199">
        <f>(E65-B54)/B54</f>
        <v>0.474919113063071</v>
      </c>
      <c r="W65" s="196">
        <f t="shared" si="20"/>
        <v>-84313.785571627144</v>
      </c>
      <c r="X65" s="199">
        <f t="shared" si="21"/>
        <v>4.7639515577508762</v>
      </c>
      <c r="Y65" s="196">
        <f t="shared" si="22"/>
        <v>350456.35510333284</v>
      </c>
      <c r="Z65" s="196">
        <f t="shared" si="23"/>
        <v>266142.5695317057</v>
      </c>
      <c r="AA65" s="201">
        <f t="shared" si="24"/>
        <v>499125.33430938196</v>
      </c>
      <c r="AB65" s="200">
        <f t="shared" si="25"/>
        <v>0.49912533430938194</v>
      </c>
      <c r="AC65" s="217">
        <f t="shared" si="26"/>
        <v>414811.54873775481</v>
      </c>
      <c r="AD65" s="199">
        <f t="shared" si="27"/>
        <v>0.41481154873775483</v>
      </c>
      <c r="AE65" s="125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7"/>
    </row>
    <row r="66" spans="1:49" ht="19.5" customHeight="1">
      <c r="A66" s="218" t="s">
        <v>155</v>
      </c>
      <c r="B66" s="219">
        <v>36.659999999999997</v>
      </c>
      <c r="C66" s="220">
        <v>39</v>
      </c>
      <c r="D66" s="220">
        <v>36.220001000000003</v>
      </c>
      <c r="E66" s="220">
        <v>37.07</v>
      </c>
      <c r="F66" s="220">
        <v>31.668415</v>
      </c>
      <c r="G66" s="220">
        <v>1759300400</v>
      </c>
      <c r="H66" s="220"/>
      <c r="I66" s="220">
        <f t="shared" ref="I66:N66" si="84">(I67/B67*B66)/B67*B66</f>
        <v>2.0215777933027983</v>
      </c>
      <c r="J66" s="220">
        <f t="shared" si="84"/>
        <v>2.2859379999999989</v>
      </c>
      <c r="K66" s="220">
        <f t="shared" si="84"/>
        <v>1.9701566427335049</v>
      </c>
      <c r="L66" s="220">
        <f t="shared" si="84"/>
        <v>2.0513666191280202</v>
      </c>
      <c r="M66" s="220">
        <f t="shared" si="84"/>
        <v>1.745362328749227</v>
      </c>
      <c r="N66" s="220">
        <f t="shared" si="84"/>
        <v>68582187.251485884</v>
      </c>
      <c r="O66" s="220"/>
      <c r="P66" s="196">
        <f t="shared" si="29"/>
        <v>143445.54851485151</v>
      </c>
      <c r="Q66" s="196">
        <f>(Q54+(Q65-Q54)*(1-$Q$3))*K66/K65</f>
        <v>82039.778860735314</v>
      </c>
      <c r="R66" s="196">
        <f>R65*(1+($S$5/2/12))+(Q65-Q54)*($Q$3)</f>
        <v>291667.14830090577</v>
      </c>
      <c r="S66" s="196">
        <f t="shared" si="32"/>
        <v>-86331.7596781756</v>
      </c>
      <c r="T66" s="196">
        <f t="shared" si="33"/>
        <v>0</v>
      </c>
      <c r="U66" s="214">
        <f t="shared" si="19"/>
        <v>0.59465074750738711</v>
      </c>
      <c r="V66" s="224"/>
      <c r="W66" s="196">
        <f t="shared" si="20"/>
        <v>-86331.7596781756</v>
      </c>
      <c r="X66" s="199">
        <f t="shared" si="21"/>
        <v>5.0400072747011597</v>
      </c>
      <c r="Y66" s="196">
        <f t="shared" si="22"/>
        <v>380412.34632926557</v>
      </c>
      <c r="Z66" s="196">
        <f t="shared" si="23"/>
        <v>294080.58665108995</v>
      </c>
      <c r="AA66" s="201">
        <f t="shared" si="24"/>
        <v>517152.47567649261</v>
      </c>
      <c r="AB66" s="200">
        <f t="shared" si="25"/>
        <v>0.51715247567649258</v>
      </c>
      <c r="AC66" s="217">
        <f t="shared" si="26"/>
        <v>430820.715998317</v>
      </c>
      <c r="AD66" s="199">
        <f t="shared" si="27"/>
        <v>0.43082071599831701</v>
      </c>
      <c r="AE66" s="125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7"/>
    </row>
    <row r="67" spans="1:49" ht="19.5" customHeight="1">
      <c r="A67" s="218" t="s">
        <v>156</v>
      </c>
      <c r="B67" s="219">
        <v>37.200001</v>
      </c>
      <c r="C67" s="220">
        <v>37.970001000000003</v>
      </c>
      <c r="D67" s="220">
        <v>36.099997999999999</v>
      </c>
      <c r="E67" s="220">
        <v>36.57</v>
      </c>
      <c r="F67" s="220">
        <v>31.241268000000002</v>
      </c>
      <c r="G67" s="220">
        <v>1728110800</v>
      </c>
      <c r="H67" s="220"/>
      <c r="I67" s="220">
        <f t="shared" ref="I67:N67" si="85">(I68/B68*B67)/B68*B67</f>
        <v>2.08157201315991</v>
      </c>
      <c r="J67" s="220">
        <f t="shared" si="85"/>
        <v>2.1667881422079769</v>
      </c>
      <c r="K67" s="220">
        <f t="shared" si="85"/>
        <v>1.9571233438088955</v>
      </c>
      <c r="L67" s="220">
        <f t="shared" si="85"/>
        <v>1.9964021678985724</v>
      </c>
      <c r="M67" s="220">
        <f t="shared" si="85"/>
        <v>1.6985965898797681</v>
      </c>
      <c r="N67" s="220">
        <f t="shared" si="85"/>
        <v>66172036.03420265</v>
      </c>
      <c r="O67" s="220"/>
      <c r="P67" s="196">
        <f t="shared" si="29"/>
        <v>142970.28910891089</v>
      </c>
      <c r="Q67" s="196">
        <f t="shared" ref="Q67:Q77" si="86">Q66*K67/K66</f>
        <v>81497.056044483863</v>
      </c>
      <c r="R67" s="196">
        <f t="shared" ref="R67:R77" si="87">R66*(1+$S$5/2/12)</f>
        <v>292274.78819319938</v>
      </c>
      <c r="S67" s="196">
        <f t="shared" si="32"/>
        <v>-88358.142010167998</v>
      </c>
      <c r="T67" s="196">
        <f t="shared" si="33"/>
        <v>0</v>
      </c>
      <c r="U67" s="214">
        <f t="shared" si="19"/>
        <v>0.59210267840238096</v>
      </c>
      <c r="V67" s="224"/>
      <c r="W67" s="196">
        <f t="shared" si="20"/>
        <v>-88358.142010167998</v>
      </c>
      <c r="X67" s="199">
        <f t="shared" si="21"/>
        <v>4.9259193029661432</v>
      </c>
      <c r="Y67" s="196">
        <f t="shared" si="22"/>
        <v>380662.999041709</v>
      </c>
      <c r="Z67" s="196">
        <f t="shared" si="23"/>
        <v>292304.857031541</v>
      </c>
      <c r="AA67" s="201">
        <f t="shared" si="24"/>
        <v>516742.13334659411</v>
      </c>
      <c r="AB67" s="200">
        <f t="shared" si="25"/>
        <v>0.51674213334659413</v>
      </c>
      <c r="AC67" s="217">
        <f t="shared" si="26"/>
        <v>428383.99133642612</v>
      </c>
      <c r="AD67" s="199">
        <f t="shared" si="27"/>
        <v>0.42838399133642613</v>
      </c>
      <c r="AE67" s="125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7"/>
    </row>
    <row r="68" spans="1:49" ht="19.5" customHeight="1">
      <c r="A68" s="218" t="s">
        <v>157</v>
      </c>
      <c r="B68" s="219">
        <v>36.68</v>
      </c>
      <c r="C68" s="220">
        <v>37.18</v>
      </c>
      <c r="D68" s="220">
        <v>34.009998000000003</v>
      </c>
      <c r="E68" s="220">
        <v>35.840000000000003</v>
      </c>
      <c r="F68" s="220">
        <v>30.617640999999999</v>
      </c>
      <c r="G68" s="220">
        <v>2509465300</v>
      </c>
      <c r="H68" s="220"/>
      <c r="I68" s="220">
        <f t="shared" ref="I68:N68" si="88">(I69/B69*B68)/B69*B68</f>
        <v>2.0237841536224521</v>
      </c>
      <c r="J68" s="220">
        <f t="shared" si="88"/>
        <v>2.0775620516444433</v>
      </c>
      <c r="K68" s="220">
        <f t="shared" si="88"/>
        <v>1.7370689371742878</v>
      </c>
      <c r="L68" s="220">
        <f t="shared" si="88"/>
        <v>1.9174944433773138</v>
      </c>
      <c r="M68" s="220">
        <f t="shared" si="88"/>
        <v>1.6314598715581046</v>
      </c>
      <c r="N68" s="220">
        <f t="shared" si="88"/>
        <v>139538393.41784501</v>
      </c>
      <c r="O68" s="220"/>
      <c r="P68" s="196">
        <f t="shared" si="29"/>
        <v>134693.06138613861</v>
      </c>
      <c r="Q68" s="196">
        <f t="shared" si="86"/>
        <v>72333.716203350457</v>
      </c>
      <c r="R68" s="196">
        <f t="shared" si="87"/>
        <v>292883.69400193525</v>
      </c>
      <c r="S68" s="196">
        <f t="shared" si="32"/>
        <v>-90392.967601877041</v>
      </c>
      <c r="T68" s="196">
        <f t="shared" si="33"/>
        <v>0</v>
      </c>
      <c r="U68" s="214">
        <f t="shared" si="19"/>
        <v>0.55882104830394552</v>
      </c>
      <c r="V68" s="224"/>
      <c r="W68" s="196">
        <f t="shared" si="20"/>
        <v>-90392.967601877041</v>
      </c>
      <c r="X68" s="199">
        <f t="shared" si="21"/>
        <v>4.7301993366483419</v>
      </c>
      <c r="Y68" s="196">
        <f t="shared" si="22"/>
        <v>375453.48921215488</v>
      </c>
      <c r="Z68" s="196">
        <f t="shared" si="23"/>
        <v>285060.52161027782</v>
      </c>
      <c r="AA68" s="201">
        <f t="shared" si="24"/>
        <v>499910.47159142431</v>
      </c>
      <c r="AB68" s="200">
        <f t="shared" si="25"/>
        <v>0.49991047159142432</v>
      </c>
      <c r="AC68" s="217">
        <f t="shared" si="26"/>
        <v>409517.50398954726</v>
      </c>
      <c r="AD68" s="199">
        <f t="shared" si="27"/>
        <v>0.40951750398954728</v>
      </c>
      <c r="AE68" s="125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7"/>
    </row>
    <row r="69" spans="1:49" ht="19.5" customHeight="1">
      <c r="A69" s="218" t="s">
        <v>158</v>
      </c>
      <c r="B69" s="219">
        <v>35.810001</v>
      </c>
      <c r="C69" s="220">
        <v>37.5</v>
      </c>
      <c r="D69" s="220">
        <v>34.720001000000003</v>
      </c>
      <c r="E69" s="220">
        <v>34.770000000000003</v>
      </c>
      <c r="F69" s="220">
        <v>29.703555999999999</v>
      </c>
      <c r="G69" s="220">
        <v>2211173100</v>
      </c>
      <c r="H69" s="220"/>
      <c r="I69" s="220">
        <f t="shared" ref="I69:N69" si="89">(I70/B70*B69)/B70*B69</f>
        <v>1.9289199432271322</v>
      </c>
      <c r="J69" s="220">
        <f t="shared" si="89"/>
        <v>2.113478180473372</v>
      </c>
      <c r="K69" s="220">
        <f t="shared" si="89"/>
        <v>1.8103531391065373</v>
      </c>
      <c r="L69" s="220">
        <f t="shared" si="89"/>
        <v>1.8047102854630521</v>
      </c>
      <c r="M69" s="220">
        <f t="shared" si="89"/>
        <v>1.5355000401481071</v>
      </c>
      <c r="N69" s="220">
        <f t="shared" si="89"/>
        <v>108337002.06019901</v>
      </c>
      <c r="O69" s="220"/>
      <c r="P69" s="196">
        <f t="shared" si="29"/>
        <v>137504.95445544552</v>
      </c>
      <c r="Q69" s="196">
        <f t="shared" si="86"/>
        <v>75385.361737568252</v>
      </c>
      <c r="R69" s="196">
        <f t="shared" si="87"/>
        <v>293493.86836443929</v>
      </c>
      <c r="S69" s="196">
        <f t="shared" si="32"/>
        <v>-92436.271633551529</v>
      </c>
      <c r="T69" s="196">
        <f t="shared" si="33"/>
        <v>0</v>
      </c>
      <c r="U69" s="214">
        <f t="shared" si="19"/>
        <v>0.56928254618085339</v>
      </c>
      <c r="V69" s="224"/>
      <c r="W69" s="196">
        <f t="shared" si="20"/>
        <v>-92436.271633551529</v>
      </c>
      <c r="X69" s="199">
        <f t="shared" si="21"/>
        <v>4.6626590969452888</v>
      </c>
      <c r="Y69" s="196">
        <f t="shared" si="22"/>
        <v>378007.58174867358</v>
      </c>
      <c r="Z69" s="196">
        <f t="shared" si="23"/>
        <v>285571.31011512206</v>
      </c>
      <c r="AA69" s="201">
        <f t="shared" si="24"/>
        <v>506384.18455745303</v>
      </c>
      <c r="AB69" s="200">
        <f t="shared" si="25"/>
        <v>0.50638418455745304</v>
      </c>
      <c r="AC69" s="217">
        <f t="shared" si="26"/>
        <v>413947.91292390152</v>
      </c>
      <c r="AD69" s="199">
        <f t="shared" si="27"/>
        <v>0.41394791292390154</v>
      </c>
      <c r="AE69" s="125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7"/>
    </row>
    <row r="70" spans="1:49" ht="19.5" customHeight="1">
      <c r="A70" s="218" t="s">
        <v>159</v>
      </c>
      <c r="B70" s="219">
        <v>35</v>
      </c>
      <c r="C70" s="220">
        <v>36.549999</v>
      </c>
      <c r="D70" s="220">
        <v>34.110000999999997</v>
      </c>
      <c r="E70" s="220">
        <v>36.549999</v>
      </c>
      <c r="F70" s="220">
        <v>31.22418</v>
      </c>
      <c r="G70" s="220">
        <v>2429662200</v>
      </c>
      <c r="H70" s="220"/>
      <c r="I70" s="220">
        <f t="shared" ref="I70:N70" si="90">(I71/B71*B70)/B71*B70</f>
        <v>1.8426447992745656</v>
      </c>
      <c r="J70" s="220">
        <f t="shared" si="90"/>
        <v>2.0077515594628093</v>
      </c>
      <c r="K70" s="220">
        <f t="shared" si="90"/>
        <v>1.7472993109876407</v>
      </c>
      <c r="L70" s="220">
        <f t="shared" si="90"/>
        <v>1.994219005720971</v>
      </c>
      <c r="M70" s="220">
        <f t="shared" si="90"/>
        <v>1.6967389392572982</v>
      </c>
      <c r="N70" s="220">
        <f t="shared" si="90"/>
        <v>130804631.91527055</v>
      </c>
      <c r="O70" s="220"/>
      <c r="P70" s="196">
        <f t="shared" si="29"/>
        <v>135089.11287128707</v>
      </c>
      <c r="Q70" s="196">
        <f t="shared" si="86"/>
        <v>72759.721723472772</v>
      </c>
      <c r="R70" s="196">
        <f t="shared" si="87"/>
        <v>294105.31392353191</v>
      </c>
      <c r="S70" s="196">
        <f t="shared" si="32"/>
        <v>-94488.089432024659</v>
      </c>
      <c r="T70" s="196">
        <f t="shared" si="33"/>
        <v>0</v>
      </c>
      <c r="U70" s="214">
        <f t="shared" si="19"/>
        <v>0.55903224855607891</v>
      </c>
      <c r="V70" s="224"/>
      <c r="W70" s="196">
        <f t="shared" si="20"/>
        <v>-94488.089432024659</v>
      </c>
      <c r="X70" s="199">
        <f t="shared" si="21"/>
        <v>4.5423124689549805</v>
      </c>
      <c r="Y70" s="196">
        <f t="shared" si="22"/>
        <v>376903.48037649161</v>
      </c>
      <c r="Z70" s="196">
        <f t="shared" si="23"/>
        <v>282415.39094446693</v>
      </c>
      <c r="AA70" s="201">
        <f t="shared" si="24"/>
        <v>501954.14851829177</v>
      </c>
      <c r="AB70" s="200">
        <f t="shared" si="25"/>
        <v>0.50195414851829179</v>
      </c>
      <c r="AC70" s="217">
        <f t="shared" si="26"/>
        <v>407466.05908626714</v>
      </c>
      <c r="AD70" s="199">
        <f t="shared" si="27"/>
        <v>0.40746605908626715</v>
      </c>
      <c r="AE70" s="125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7"/>
    </row>
    <row r="71" spans="1:49" ht="19.5" customHeight="1">
      <c r="A71" s="218" t="s">
        <v>160</v>
      </c>
      <c r="B71" s="219">
        <v>36.270000000000003</v>
      </c>
      <c r="C71" s="220">
        <v>37.900002000000001</v>
      </c>
      <c r="D71" s="220">
        <v>35.82</v>
      </c>
      <c r="E71" s="220">
        <v>37.740001999999997</v>
      </c>
      <c r="F71" s="220">
        <v>32.240783999999998</v>
      </c>
      <c r="G71" s="220">
        <v>1811072200</v>
      </c>
      <c r="H71" s="220"/>
      <c r="I71" s="220">
        <f t="shared" ref="I71:N71" si="91">(I72/B72*B71)/B72*B71</f>
        <v>1.9787942886233487</v>
      </c>
      <c r="J71" s="220">
        <f t="shared" si="91"/>
        <v>2.15880640968324</v>
      </c>
      <c r="K71" s="220">
        <f t="shared" si="91"/>
        <v>1.926881488078348</v>
      </c>
      <c r="L71" s="220">
        <f t="shared" si="91"/>
        <v>2.1261894055775583</v>
      </c>
      <c r="M71" s="220">
        <f t="shared" si="91"/>
        <v>1.8090231770400935</v>
      </c>
      <c r="N71" s="220">
        <f t="shared" si="91"/>
        <v>72677981.52587615</v>
      </c>
      <c r="O71" s="220"/>
      <c r="P71" s="196">
        <f t="shared" si="29"/>
        <v>141861.3861386138</v>
      </c>
      <c r="Q71" s="196">
        <f t="shared" si="86"/>
        <v>80237.747468374859</v>
      </c>
      <c r="R71" s="196">
        <f t="shared" si="87"/>
        <v>294718.03332753928</v>
      </c>
      <c r="S71" s="196">
        <f t="shared" si="32"/>
        <v>-96548.456471324767</v>
      </c>
      <c r="T71" s="196">
        <f t="shared" si="33"/>
        <v>0</v>
      </c>
      <c r="U71" s="214">
        <f t="shared" si="19"/>
        <v>0.58499775243275642</v>
      </c>
      <c r="V71" s="224"/>
      <c r="W71" s="196">
        <f t="shared" si="20"/>
        <v>-96548.456471324767</v>
      </c>
      <c r="X71" s="199">
        <f t="shared" si="21"/>
        <v>4.5218684526128978</v>
      </c>
      <c r="Y71" s="196">
        <f t="shared" si="22"/>
        <v>382232.28229146736</v>
      </c>
      <c r="Z71" s="196">
        <f t="shared" si="23"/>
        <v>285683.82582014258</v>
      </c>
      <c r="AA71" s="201">
        <f t="shared" si="24"/>
        <v>516817.16693452792</v>
      </c>
      <c r="AB71" s="200">
        <f t="shared" si="25"/>
        <v>0.51681716693452795</v>
      </c>
      <c r="AC71" s="217">
        <f t="shared" si="26"/>
        <v>420268.71046320314</v>
      </c>
      <c r="AD71" s="199">
        <f t="shared" si="27"/>
        <v>0.42026871046320313</v>
      </c>
      <c r="AE71" s="125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7"/>
    </row>
    <row r="72" spans="1:49" ht="19.5" customHeight="1">
      <c r="A72" s="218" t="s">
        <v>161</v>
      </c>
      <c r="B72" s="219">
        <v>37.659999999999997</v>
      </c>
      <c r="C72" s="220">
        <v>37.659999999999997</v>
      </c>
      <c r="D72" s="220">
        <v>33.700001</v>
      </c>
      <c r="E72" s="220">
        <v>34.889999000000003</v>
      </c>
      <c r="F72" s="220">
        <v>29.806082</v>
      </c>
      <c r="G72" s="220">
        <v>2262048100</v>
      </c>
      <c r="H72" s="220"/>
      <c r="I72" s="220">
        <f t="shared" ref="I72:N72" si="92">(I73/B73*B72)/B73*B72</f>
        <v>2.1333699251249092</v>
      </c>
      <c r="J72" s="220">
        <f t="shared" si="92"/>
        <v>2.1315516689761984</v>
      </c>
      <c r="K72" s="220">
        <f t="shared" si="92"/>
        <v>1.7055469099541956</v>
      </c>
      <c r="L72" s="220">
        <f t="shared" si="92"/>
        <v>1.8171886940805926</v>
      </c>
      <c r="M72" s="220">
        <f t="shared" si="92"/>
        <v>1.5461183223984465</v>
      </c>
      <c r="N72" s="220">
        <f t="shared" si="92"/>
        <v>113379620.70827454</v>
      </c>
      <c r="O72" s="220"/>
      <c r="P72" s="196">
        <f t="shared" si="29"/>
        <v>133465.35049504947</v>
      </c>
      <c r="Q72" s="196">
        <f t="shared" si="86"/>
        <v>71021.09969038608</v>
      </c>
      <c r="R72" s="196">
        <f t="shared" si="87"/>
        <v>295332.02923030499</v>
      </c>
      <c r="S72" s="196">
        <f t="shared" si="32"/>
        <v>-98617.408373288621</v>
      </c>
      <c r="T72" s="196">
        <f t="shared" si="33"/>
        <v>0</v>
      </c>
      <c r="U72" s="214">
        <f t="shared" si="19"/>
        <v>0.55121521356688197</v>
      </c>
      <c r="V72" s="224"/>
      <c r="W72" s="196">
        <f t="shared" si="20"/>
        <v>-98617.408373288621</v>
      </c>
      <c r="X72" s="199">
        <f t="shared" si="21"/>
        <v>4.3480901272751149</v>
      </c>
      <c r="Y72" s="196">
        <f t="shared" si="22"/>
        <v>376944.49340762745</v>
      </c>
      <c r="Z72" s="196">
        <f t="shared" si="23"/>
        <v>278327.08503433882</v>
      </c>
      <c r="AA72" s="201">
        <f t="shared" si="24"/>
        <v>499818.47941574053</v>
      </c>
      <c r="AB72" s="200">
        <f t="shared" si="25"/>
        <v>0.49981847941574054</v>
      </c>
      <c r="AC72" s="217">
        <f t="shared" si="26"/>
        <v>401201.07104245189</v>
      </c>
      <c r="AD72" s="199">
        <f t="shared" si="27"/>
        <v>0.4012010710424519</v>
      </c>
      <c r="AE72" s="125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7"/>
    </row>
    <row r="73" spans="1:49" ht="19.5" customHeight="1">
      <c r="A73" s="218" t="s">
        <v>162</v>
      </c>
      <c r="B73" s="219">
        <v>34.610000999999997</v>
      </c>
      <c r="C73" s="220">
        <v>35.020000000000003</v>
      </c>
      <c r="D73" s="220">
        <v>32.349997999999999</v>
      </c>
      <c r="E73" s="220">
        <v>34.020000000000003</v>
      </c>
      <c r="F73" s="220">
        <v>29.062837999999999</v>
      </c>
      <c r="G73" s="220">
        <v>2012635000</v>
      </c>
      <c r="H73" s="220"/>
      <c r="I73" s="220">
        <f t="shared" ref="I73:N73" si="93">(I74/B74*B73)/B74*B73</f>
        <v>1.8018090366636665</v>
      </c>
      <c r="J73" s="220">
        <f t="shared" si="93"/>
        <v>1.8431790122124911</v>
      </c>
      <c r="K73" s="220">
        <f t="shared" si="93"/>
        <v>1.5716374093691177</v>
      </c>
      <c r="L73" s="220">
        <f t="shared" si="93"/>
        <v>1.7276936246793666</v>
      </c>
      <c r="M73" s="220">
        <f t="shared" si="93"/>
        <v>1.4699717387383875</v>
      </c>
      <c r="N73" s="220">
        <f t="shared" si="93"/>
        <v>89755561.993197098</v>
      </c>
      <c r="O73" s="220"/>
      <c r="P73" s="196">
        <f t="shared" si="29"/>
        <v>128118.80396039601</v>
      </c>
      <c r="Q73" s="196">
        <f t="shared" si="86"/>
        <v>65444.941136765272</v>
      </c>
      <c r="R73" s="196">
        <f t="shared" si="87"/>
        <v>295947.30429120146</v>
      </c>
      <c r="S73" s="196">
        <f t="shared" si="32"/>
        <v>-100694.98090817733</v>
      </c>
      <c r="T73" s="196">
        <f t="shared" si="33"/>
        <v>0</v>
      </c>
      <c r="U73" s="214">
        <f t="shared" si="19"/>
        <v>0.52911713955702189</v>
      </c>
      <c r="V73" s="224"/>
      <c r="W73" s="196">
        <f t="shared" si="20"/>
        <v>-100694.98090817733</v>
      </c>
      <c r="X73" s="199">
        <f t="shared" si="21"/>
        <v>4.2113927072323376</v>
      </c>
      <c r="Y73" s="196">
        <f t="shared" si="22"/>
        <v>373792.57489183056</v>
      </c>
      <c r="Z73" s="196">
        <f t="shared" si="23"/>
        <v>273097.59398365323</v>
      </c>
      <c r="AA73" s="201">
        <f t="shared" si="24"/>
        <v>489511.04938836274</v>
      </c>
      <c r="AB73" s="200">
        <f t="shared" si="25"/>
        <v>0.48951104938836276</v>
      </c>
      <c r="AC73" s="217">
        <f t="shared" si="26"/>
        <v>388816.06848018541</v>
      </c>
      <c r="AD73" s="199">
        <f t="shared" si="27"/>
        <v>0.38881606848018541</v>
      </c>
      <c r="AE73" s="125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7"/>
    </row>
    <row r="74" spans="1:49" ht="19.5" customHeight="1">
      <c r="A74" s="218" t="s">
        <v>163</v>
      </c>
      <c r="B74" s="219">
        <v>33.93</v>
      </c>
      <c r="C74" s="220">
        <v>35.849997999999999</v>
      </c>
      <c r="D74" s="220">
        <v>33.799999</v>
      </c>
      <c r="E74" s="220">
        <v>35.139999000000003</v>
      </c>
      <c r="F74" s="220">
        <v>30.019632000000001</v>
      </c>
      <c r="G74" s="220">
        <v>1951089100</v>
      </c>
      <c r="H74" s="220"/>
      <c r="I74" s="220">
        <f t="shared" ref="I74:N74" si="94">(I75/B75*B74)/B75*B74</f>
        <v>1.7317023899398918</v>
      </c>
      <c r="J74" s="220">
        <f t="shared" si="94"/>
        <v>1.9315835788307025</v>
      </c>
      <c r="K74" s="220">
        <f t="shared" si="94"/>
        <v>1.7156836644471827</v>
      </c>
      <c r="L74" s="220">
        <f t="shared" si="94"/>
        <v>1.8433236778507536</v>
      </c>
      <c r="M74" s="220">
        <f t="shared" si="94"/>
        <v>1.56835246615266</v>
      </c>
      <c r="N74" s="220">
        <f t="shared" si="94"/>
        <v>84350086.870837167</v>
      </c>
      <c r="O74" s="220"/>
      <c r="P74" s="196">
        <f t="shared" si="29"/>
        <v>133861.38217821778</v>
      </c>
      <c r="Q74" s="196">
        <f t="shared" si="86"/>
        <v>71443.206785290167</v>
      </c>
      <c r="R74" s="196">
        <f t="shared" si="87"/>
        <v>296563.86117514147</v>
      </c>
      <c r="S74" s="196">
        <f t="shared" si="32"/>
        <v>-102781.20999529473</v>
      </c>
      <c r="T74" s="196">
        <f t="shared" si="33"/>
        <v>0</v>
      </c>
      <c r="U74" s="214">
        <f t="shared" si="19"/>
        <v>0.55143493413929878</v>
      </c>
      <c r="V74" s="224"/>
      <c r="W74" s="196">
        <f t="shared" si="20"/>
        <v>-102781.20999529473</v>
      </c>
      <c r="X74" s="199">
        <f t="shared" si="21"/>
        <v>4.1877814376096945</v>
      </c>
      <c r="Y74" s="196">
        <f t="shared" si="22"/>
        <v>378404.27425288822</v>
      </c>
      <c r="Z74" s="196">
        <f t="shared" si="23"/>
        <v>275623.06425759348</v>
      </c>
      <c r="AA74" s="201">
        <f t="shared" si="24"/>
        <v>501868.45013864944</v>
      </c>
      <c r="AB74" s="200">
        <f t="shared" si="25"/>
        <v>0.50186845013864945</v>
      </c>
      <c r="AC74" s="217">
        <f t="shared" si="26"/>
        <v>399087.24014335469</v>
      </c>
      <c r="AD74" s="199">
        <f t="shared" si="27"/>
        <v>0.39908724014335467</v>
      </c>
      <c r="AE74" s="125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7"/>
    </row>
    <row r="75" spans="1:49" ht="19.5" customHeight="1">
      <c r="A75" s="218" t="s">
        <v>164</v>
      </c>
      <c r="B75" s="219">
        <v>35.450001</v>
      </c>
      <c r="C75" s="220">
        <v>37.240001999999997</v>
      </c>
      <c r="D75" s="220">
        <v>35.200001</v>
      </c>
      <c r="E75" s="220">
        <v>36.900002000000001</v>
      </c>
      <c r="F75" s="220">
        <v>31.523178000000001</v>
      </c>
      <c r="G75" s="220">
        <v>2259101600</v>
      </c>
      <c r="H75" s="220"/>
      <c r="I75" s="220">
        <f t="shared" ref="I75:N75" si="95">(I76/B76*B75)/B76*B75</f>
        <v>1.8903318012276433</v>
      </c>
      <c r="J75" s="220">
        <f t="shared" si="95"/>
        <v>2.0842731041565625</v>
      </c>
      <c r="K75" s="220">
        <f t="shared" si="95"/>
        <v>1.8607549929692628</v>
      </c>
      <c r="L75" s="220">
        <f t="shared" si="95"/>
        <v>2.0325951806431752</v>
      </c>
      <c r="M75" s="220">
        <f t="shared" si="95"/>
        <v>1.7293899530785684</v>
      </c>
      <c r="N75" s="220">
        <f t="shared" si="95"/>
        <v>113084440.88970542</v>
      </c>
      <c r="O75" s="220"/>
      <c r="P75" s="196">
        <f t="shared" si="29"/>
        <v>139405.9445544554</v>
      </c>
      <c r="Q75" s="196">
        <f t="shared" si="86"/>
        <v>77484.157770015707</v>
      </c>
      <c r="R75" s="196">
        <f t="shared" si="87"/>
        <v>297181.7025525897</v>
      </c>
      <c r="S75" s="196">
        <f t="shared" si="32"/>
        <v>-104876.13170360847</v>
      </c>
      <c r="T75" s="196">
        <f t="shared" si="33"/>
        <v>0</v>
      </c>
      <c r="U75" s="214">
        <f t="shared" si="19"/>
        <v>0.57263257253504851</v>
      </c>
      <c r="V75" s="224"/>
      <c r="W75" s="196">
        <f t="shared" si="20"/>
        <v>-104876.13170360847</v>
      </c>
      <c r="X75" s="199">
        <f t="shared" si="21"/>
        <v>4.1628885430375142</v>
      </c>
      <c r="Y75" s="196">
        <f t="shared" si="22"/>
        <v>382878.59563860483</v>
      </c>
      <c r="Z75" s="196">
        <f t="shared" si="23"/>
        <v>278002.4639349964</v>
      </c>
      <c r="AA75" s="201">
        <f t="shared" si="24"/>
        <v>514071.80487706081</v>
      </c>
      <c r="AB75" s="200">
        <f t="shared" si="25"/>
        <v>0.51407180487706083</v>
      </c>
      <c r="AC75" s="217">
        <f t="shared" si="26"/>
        <v>409195.67317345238</v>
      </c>
      <c r="AD75" s="199">
        <f t="shared" si="27"/>
        <v>0.4091956731734524</v>
      </c>
      <c r="AE75" s="125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7"/>
    </row>
    <row r="76" spans="1:49" ht="19.5" customHeight="1">
      <c r="A76" s="218" t="s">
        <v>165</v>
      </c>
      <c r="B76" s="219">
        <v>36.979999999999997</v>
      </c>
      <c r="C76" s="220">
        <v>39.639999000000003</v>
      </c>
      <c r="D76" s="220">
        <v>36.799999</v>
      </c>
      <c r="E76" s="220">
        <v>39.119999</v>
      </c>
      <c r="F76" s="220">
        <v>33.419688999999998</v>
      </c>
      <c r="G76" s="220">
        <v>1978225300</v>
      </c>
      <c r="H76" s="220"/>
      <c r="I76" s="220">
        <f t="shared" ref="I76:N76" si="96">(I77/B77*B76)/B77*B76</f>
        <v>2.0570239616015291</v>
      </c>
      <c r="J76" s="220">
        <f t="shared" si="96"/>
        <v>2.3615791334225094</v>
      </c>
      <c r="K76" s="220">
        <f t="shared" si="96"/>
        <v>2.0337588468092265</v>
      </c>
      <c r="L76" s="220">
        <f t="shared" si="96"/>
        <v>2.2845243012269663</v>
      </c>
      <c r="M76" s="220">
        <f t="shared" si="96"/>
        <v>1.9437381162900125</v>
      </c>
      <c r="N76" s="220">
        <f t="shared" si="96"/>
        <v>86712724.627831116</v>
      </c>
      <c r="O76" s="220"/>
      <c r="P76" s="196">
        <f t="shared" si="29"/>
        <v>145742.57029702966</v>
      </c>
      <c r="Q76" s="196">
        <f t="shared" si="86"/>
        <v>84688.253933350803</v>
      </c>
      <c r="R76" s="196">
        <f t="shared" si="87"/>
        <v>297800.83109957428</v>
      </c>
      <c r="S76" s="196">
        <f t="shared" si="32"/>
        <v>-106979.78225237351</v>
      </c>
      <c r="T76" s="196">
        <f t="shared" si="33"/>
        <v>0</v>
      </c>
      <c r="U76" s="214">
        <f t="shared" si="19"/>
        <v>0.59655470281669354</v>
      </c>
      <c r="V76" s="224"/>
      <c r="W76" s="196">
        <f t="shared" si="20"/>
        <v>-106979.78225237351</v>
      </c>
      <c r="X76" s="199">
        <f t="shared" si="21"/>
        <v>4.1460488333230199</v>
      </c>
      <c r="Y76" s="196">
        <f t="shared" si="22"/>
        <v>387908.59706351202</v>
      </c>
      <c r="Z76" s="196">
        <f t="shared" si="23"/>
        <v>280928.81481113849</v>
      </c>
      <c r="AA76" s="201">
        <f t="shared" si="24"/>
        <v>528231.65532995481</v>
      </c>
      <c r="AB76" s="200">
        <f t="shared" si="25"/>
        <v>0.52823165532995486</v>
      </c>
      <c r="AC76" s="217">
        <f t="shared" si="26"/>
        <v>421251.87307758129</v>
      </c>
      <c r="AD76" s="199">
        <f t="shared" si="27"/>
        <v>0.42125187307758127</v>
      </c>
      <c r="AE76" s="125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7"/>
    </row>
    <row r="77" spans="1:49" ht="19.5" customHeight="1">
      <c r="A77" s="221" t="s">
        <v>166</v>
      </c>
      <c r="B77" s="222">
        <v>39.270000000000003</v>
      </c>
      <c r="C77" s="223">
        <v>40.68</v>
      </c>
      <c r="D77" s="223">
        <v>39.090000000000003</v>
      </c>
      <c r="E77" s="223">
        <v>39.919998</v>
      </c>
      <c r="F77" s="223">
        <v>34.103149000000002</v>
      </c>
      <c r="G77" s="223">
        <v>1779424600</v>
      </c>
      <c r="H77" s="223"/>
      <c r="I77" s="223">
        <f t="shared" ref="I77:N77" si="97">(I78/B78*B77)/B78*B77</f>
        <v>2.3196760554899627</v>
      </c>
      <c r="J77" s="223">
        <f t="shared" si="97"/>
        <v>2.4871221860165669</v>
      </c>
      <c r="K77" s="223">
        <f t="shared" si="97"/>
        <v>2.2947489628438205</v>
      </c>
      <c r="L77" s="223">
        <f t="shared" si="97"/>
        <v>2.3789161454376049</v>
      </c>
      <c r="M77" s="223">
        <f t="shared" si="97"/>
        <v>2.0240531290607335</v>
      </c>
      <c r="N77" s="223">
        <f t="shared" si="97"/>
        <v>70160150.07777603</v>
      </c>
      <c r="O77" s="223"/>
      <c r="P77" s="196">
        <f t="shared" si="29"/>
        <v>154811.88118811877</v>
      </c>
      <c r="Q77" s="196">
        <f t="shared" si="86"/>
        <v>95556.207749758076</v>
      </c>
      <c r="R77" s="196">
        <f t="shared" si="87"/>
        <v>298421.24949769845</v>
      </c>
      <c r="S77" s="196">
        <f t="shared" si="32"/>
        <v>-109092.1980117584</v>
      </c>
      <c r="T77" s="196">
        <f t="shared" si="33"/>
        <v>0</v>
      </c>
      <c r="U77" s="214">
        <f t="shared" si="19"/>
        <v>0.63034077461081062</v>
      </c>
      <c r="V77" s="199">
        <f>(E77-B66)/B66</f>
        <v>8.8925204582651476E-2</v>
      </c>
      <c r="W77" s="196">
        <f t="shared" si="20"/>
        <v>-109092.1980117584</v>
      </c>
      <c r="X77" s="199">
        <f t="shared" si="21"/>
        <v>4.1545879443822908</v>
      </c>
      <c r="Y77" s="196">
        <f t="shared" si="22"/>
        <v>394852.71634947357</v>
      </c>
      <c r="Z77" s="196">
        <f t="shared" si="23"/>
        <v>285760.51833771518</v>
      </c>
      <c r="AA77" s="201">
        <f t="shared" si="24"/>
        <v>548789.33843557537</v>
      </c>
      <c r="AB77" s="200">
        <f t="shared" si="25"/>
        <v>0.54878933843557531</v>
      </c>
      <c r="AC77" s="217">
        <f t="shared" si="26"/>
        <v>439697.14042381698</v>
      </c>
      <c r="AD77" s="199">
        <f t="shared" si="27"/>
        <v>0.43969714042381697</v>
      </c>
      <c r="AE77" s="125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7"/>
    </row>
    <row r="78" spans="1:49" ht="19.5" customHeight="1">
      <c r="A78" s="218" t="s">
        <v>167</v>
      </c>
      <c r="B78" s="219">
        <v>40.090000000000003</v>
      </c>
      <c r="C78" s="220">
        <v>40.290000999999997</v>
      </c>
      <c r="D78" s="220">
        <v>36.459999000000003</v>
      </c>
      <c r="E78" s="220">
        <v>37.400002000000001</v>
      </c>
      <c r="F78" s="220">
        <v>32.256324999999997</v>
      </c>
      <c r="G78" s="220">
        <v>2234773200</v>
      </c>
      <c r="H78" s="220"/>
      <c r="I78" s="220">
        <f t="shared" ref="I78:N78" si="98">(I79/B79*B78)/B79*B78</f>
        <v>2.4175621606669035</v>
      </c>
      <c r="J78" s="220">
        <f t="shared" si="98"/>
        <v>2.4396627174139938</v>
      </c>
      <c r="K78" s="220">
        <f t="shared" si="98"/>
        <v>1.9963521240495667</v>
      </c>
      <c r="L78" s="220">
        <f t="shared" si="98"/>
        <v>2.088052254871934</v>
      </c>
      <c r="M78" s="220">
        <f t="shared" si="98"/>
        <v>1.8107676014366074</v>
      </c>
      <c r="N78" s="220">
        <f t="shared" si="98"/>
        <v>110661929.40134282</v>
      </c>
      <c r="O78" s="220"/>
      <c r="P78" s="196">
        <f t="shared" si="29"/>
        <v>144396.03564356433</v>
      </c>
      <c r="Q78" s="196">
        <f>(Q66+(Q77-Q66)*(1-$Q$3))*K78/K77</f>
        <v>77251.178850770666</v>
      </c>
      <c r="R78" s="196">
        <f>R77*(1+($S$5/2/12))+(Q77-Q66)*($Q$3)</f>
        <v>305801.17487866338</v>
      </c>
      <c r="S78" s="196">
        <f t="shared" si="32"/>
        <v>-111213.41550347407</v>
      </c>
      <c r="T78" s="196">
        <f t="shared" si="33"/>
        <v>0</v>
      </c>
      <c r="U78" s="214">
        <f t="shared" si="19"/>
        <v>0.56668747002985387</v>
      </c>
      <c r="V78" s="224"/>
      <c r="W78" s="196">
        <f t="shared" si="20"/>
        <v>-111213.41550347407</v>
      </c>
      <c r="X78" s="199">
        <f t="shared" si="21"/>
        <v>4.0480476971608201</v>
      </c>
      <c r="Y78" s="196">
        <f t="shared" si="22"/>
        <v>394646.35283401189</v>
      </c>
      <c r="Z78" s="196">
        <f t="shared" si="23"/>
        <v>283432.93733053782</v>
      </c>
      <c r="AA78" s="201">
        <f t="shared" si="24"/>
        <v>527448.38937299838</v>
      </c>
      <c r="AB78" s="200">
        <f t="shared" si="25"/>
        <v>0.52744838937299843</v>
      </c>
      <c r="AC78" s="217">
        <f t="shared" si="26"/>
        <v>416234.97386952431</v>
      </c>
      <c r="AD78" s="199">
        <f t="shared" si="27"/>
        <v>0.41623497386952429</v>
      </c>
      <c r="AE78" s="125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7"/>
    </row>
    <row r="79" spans="1:49" ht="19.5" customHeight="1">
      <c r="A79" s="218" t="s">
        <v>168</v>
      </c>
      <c r="B79" s="219">
        <v>37.490001999999997</v>
      </c>
      <c r="C79" s="220">
        <v>38.479999999999997</v>
      </c>
      <c r="D79" s="220">
        <v>36.700001</v>
      </c>
      <c r="E79" s="220">
        <v>37.220001000000003</v>
      </c>
      <c r="F79" s="220">
        <v>32.101101</v>
      </c>
      <c r="G79" s="220">
        <v>1765610600</v>
      </c>
      <c r="H79" s="220"/>
      <c r="I79" s="220">
        <f t="shared" ref="I79:N79" si="99">(I80/B80*B79)/B80*B79</f>
        <v>2.1141532456880845</v>
      </c>
      <c r="J79" s="220">
        <f t="shared" si="99"/>
        <v>2.2253860423111096</v>
      </c>
      <c r="K79" s="220">
        <f t="shared" si="99"/>
        <v>2.0227210474724178</v>
      </c>
      <c r="L79" s="220">
        <f t="shared" si="99"/>
        <v>2.0680016124422287</v>
      </c>
      <c r="M79" s="220">
        <f t="shared" si="99"/>
        <v>1.7933819695580606</v>
      </c>
      <c r="N79" s="220">
        <f t="shared" si="99"/>
        <v>69075046.157998666</v>
      </c>
      <c r="O79" s="220"/>
      <c r="P79" s="196">
        <f t="shared" si="29"/>
        <v>145346.53861386137</v>
      </c>
      <c r="Q79" s="196">
        <f t="shared" ref="Q79:Q89" si="100">Q78*K79/K78</f>
        <v>78271.555163597121</v>
      </c>
      <c r="R79" s="196">
        <f t="shared" ref="R79:R89" si="101">R78*(1+$S$5/2/12)</f>
        <v>306438.26065966062</v>
      </c>
      <c r="S79" s="196">
        <f t="shared" si="32"/>
        <v>-113343.47140140522</v>
      </c>
      <c r="T79" s="196">
        <f t="shared" si="33"/>
        <v>0</v>
      </c>
      <c r="U79" s="214">
        <f t="shared" si="19"/>
        <v>0.56954255224737427</v>
      </c>
      <c r="V79" s="224"/>
      <c r="W79" s="196">
        <f t="shared" si="20"/>
        <v>-113343.47140140522</v>
      </c>
      <c r="X79" s="199">
        <f t="shared" si="21"/>
        <v>3.9859799041581221</v>
      </c>
      <c r="Y79" s="196">
        <f t="shared" si="22"/>
        <v>395923.30726297712</v>
      </c>
      <c r="Z79" s="196">
        <f t="shared" si="23"/>
        <v>282579.83586157189</v>
      </c>
      <c r="AA79" s="201">
        <f t="shared" si="24"/>
        <v>530056.35443711909</v>
      </c>
      <c r="AB79" s="200">
        <f t="shared" si="25"/>
        <v>0.53005635443711907</v>
      </c>
      <c r="AC79" s="217">
        <f t="shared" si="26"/>
        <v>416712.88303571386</v>
      </c>
      <c r="AD79" s="199">
        <f t="shared" si="27"/>
        <v>0.41671288303571385</v>
      </c>
      <c r="AE79" s="125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7"/>
    </row>
    <row r="80" spans="1:49" ht="19.5" customHeight="1">
      <c r="A80" s="218" t="s">
        <v>169</v>
      </c>
      <c r="B80" s="219">
        <v>37.369999</v>
      </c>
      <c r="C80" s="220">
        <v>38.290000999999997</v>
      </c>
      <c r="D80" s="220">
        <v>35.939999</v>
      </c>
      <c r="E80" s="220">
        <v>36.57</v>
      </c>
      <c r="F80" s="220">
        <v>31.540486999999999</v>
      </c>
      <c r="G80" s="220">
        <v>2133973700</v>
      </c>
      <c r="H80" s="220"/>
      <c r="I80" s="220">
        <f t="shared" ref="I80:N80" si="102">(I81/B81*B80)/B81*B80</f>
        <v>2.1006403797263418</v>
      </c>
      <c r="J80" s="220">
        <f t="shared" si="102"/>
        <v>2.203464147247161</v>
      </c>
      <c r="K80" s="220">
        <f t="shared" si="102"/>
        <v>1.9398134343706233</v>
      </c>
      <c r="L80" s="220">
        <f t="shared" si="102"/>
        <v>1.9964021678985724</v>
      </c>
      <c r="M80" s="220">
        <f t="shared" si="102"/>
        <v>1.7312896491626022</v>
      </c>
      <c r="N80" s="220">
        <f t="shared" si="102"/>
        <v>100904248.94864181</v>
      </c>
      <c r="O80" s="220"/>
      <c r="P80" s="196">
        <f t="shared" si="29"/>
        <v>142336.62970297027</v>
      </c>
      <c r="Q80" s="196">
        <f t="shared" si="100"/>
        <v>75063.348169118923</v>
      </c>
      <c r="R80" s="196">
        <f t="shared" si="101"/>
        <v>307076.67370270164</v>
      </c>
      <c r="S80" s="196">
        <f t="shared" si="32"/>
        <v>-115482.40253224441</v>
      </c>
      <c r="T80" s="196">
        <f t="shared" si="33"/>
        <v>0</v>
      </c>
      <c r="U80" s="214">
        <f t="shared" si="19"/>
        <v>0.55762887663933036</v>
      </c>
      <c r="V80" s="224"/>
      <c r="W80" s="196">
        <f t="shared" si="20"/>
        <v>-115482.40253224441</v>
      </c>
      <c r="X80" s="199">
        <f t="shared" si="21"/>
        <v>3.8916171949244736</v>
      </c>
      <c r="Y80" s="196">
        <f t="shared" si="22"/>
        <v>394429.2475466727</v>
      </c>
      <c r="Z80" s="196">
        <f t="shared" si="23"/>
        <v>278946.84501442831</v>
      </c>
      <c r="AA80" s="201">
        <f t="shared" si="24"/>
        <v>524476.65157479083</v>
      </c>
      <c r="AB80" s="200">
        <f t="shared" si="25"/>
        <v>0.52447665157479084</v>
      </c>
      <c r="AC80" s="217">
        <f t="shared" si="26"/>
        <v>408994.24904254643</v>
      </c>
      <c r="AD80" s="199">
        <f t="shared" si="27"/>
        <v>0.40899424904254644</v>
      </c>
      <c r="AE80" s="125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7"/>
    </row>
    <row r="81" spans="1:49" ht="19.5" customHeight="1">
      <c r="A81" s="218" t="s">
        <v>170</v>
      </c>
      <c r="B81" s="219">
        <v>36.82</v>
      </c>
      <c r="C81" s="220">
        <v>37.07</v>
      </c>
      <c r="D81" s="220">
        <v>34.349997999999999</v>
      </c>
      <c r="E81" s="220">
        <v>34.979999999999997</v>
      </c>
      <c r="F81" s="220">
        <v>30.169159000000001</v>
      </c>
      <c r="G81" s="220">
        <v>2345433600</v>
      </c>
      <c r="H81" s="220"/>
      <c r="I81" s="220">
        <f t="shared" ref="I81:N81" si="103">(I82/B82*B81)/B82*B81</f>
        <v>2.0392623699363597</v>
      </c>
      <c r="J81" s="220">
        <f t="shared" si="103"/>
        <v>2.0652869703722541</v>
      </c>
      <c r="K81" s="220">
        <f t="shared" si="103"/>
        <v>1.7719737076907083</v>
      </c>
      <c r="L81" s="220">
        <f t="shared" si="103"/>
        <v>1.8265758965272378</v>
      </c>
      <c r="M81" s="220">
        <f t="shared" si="103"/>
        <v>1.5840152221701616</v>
      </c>
      <c r="N81" s="220">
        <f t="shared" si="103"/>
        <v>121892676.60590279</v>
      </c>
      <c r="O81" s="220"/>
      <c r="P81" s="196">
        <f t="shared" si="29"/>
        <v>136039.59603960393</v>
      </c>
      <c r="Q81" s="196">
        <f t="shared" si="100"/>
        <v>68568.593767919578</v>
      </c>
      <c r="R81" s="196">
        <f t="shared" si="101"/>
        <v>307716.41677291563</v>
      </c>
      <c r="S81" s="196">
        <f t="shared" si="32"/>
        <v>-117630.24587612876</v>
      </c>
      <c r="T81" s="196">
        <f t="shared" si="33"/>
        <v>0</v>
      </c>
      <c r="U81" s="214">
        <f t="shared" si="19"/>
        <v>0.53321035153628149</v>
      </c>
      <c r="V81" s="224"/>
      <c r="W81" s="196">
        <f t="shared" si="20"/>
        <v>-117630.24587612876</v>
      </c>
      <c r="X81" s="199">
        <f t="shared" si="21"/>
        <v>3.7724652321123218</v>
      </c>
      <c r="Y81" s="196">
        <f t="shared" si="22"/>
        <v>390635.47732972173</v>
      </c>
      <c r="Z81" s="196">
        <f t="shared" si="23"/>
        <v>273005.23145359301</v>
      </c>
      <c r="AA81" s="201">
        <f t="shared" si="24"/>
        <v>512324.60658043914</v>
      </c>
      <c r="AB81" s="200">
        <f t="shared" si="25"/>
        <v>0.5123246065804391</v>
      </c>
      <c r="AC81" s="217">
        <f t="shared" si="26"/>
        <v>394694.36070431035</v>
      </c>
      <c r="AD81" s="199">
        <f t="shared" si="27"/>
        <v>0.39469436070431035</v>
      </c>
      <c r="AE81" s="125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7"/>
    </row>
    <row r="82" spans="1:49" ht="19.5" customHeight="1">
      <c r="A82" s="218" t="s">
        <v>171</v>
      </c>
      <c r="B82" s="219">
        <v>35.099997999999999</v>
      </c>
      <c r="C82" s="220">
        <v>38.270000000000003</v>
      </c>
      <c r="D82" s="220">
        <v>34.889999000000003</v>
      </c>
      <c r="E82" s="220">
        <v>38.080002</v>
      </c>
      <c r="F82" s="220">
        <v>32.842834000000003</v>
      </c>
      <c r="G82" s="220">
        <v>1881340000</v>
      </c>
      <c r="H82" s="220"/>
      <c r="I82" s="220">
        <f t="shared" ref="I82:N82" si="104">(I83/B83*B82)/B83*B82</f>
        <v>1.8531890289362742</v>
      </c>
      <c r="J82" s="220">
        <f t="shared" si="104"/>
        <v>2.2011627643919782</v>
      </c>
      <c r="K82" s="220">
        <f t="shared" si="104"/>
        <v>1.8281244427407144</v>
      </c>
      <c r="L82" s="220">
        <f t="shared" si="104"/>
        <v>2.1646716888503823</v>
      </c>
      <c r="M82" s="220">
        <f t="shared" si="104"/>
        <v>1.8772157679145116</v>
      </c>
      <c r="N82" s="220">
        <f t="shared" si="104"/>
        <v>78427055.046831876</v>
      </c>
      <c r="O82" s="220"/>
      <c r="P82" s="196">
        <f t="shared" si="29"/>
        <v>138178.21386138612</v>
      </c>
      <c r="Q82" s="196">
        <f t="shared" si="100"/>
        <v>70741.412091748789</v>
      </c>
      <c r="R82" s="196">
        <f t="shared" si="101"/>
        <v>308357.49264119257</v>
      </c>
      <c r="S82" s="196">
        <f t="shared" si="32"/>
        <v>-119787.03856727929</v>
      </c>
      <c r="T82" s="196">
        <f t="shared" si="33"/>
        <v>0</v>
      </c>
      <c r="U82" s="214">
        <f t="shared" si="19"/>
        <v>0.54064065080792167</v>
      </c>
      <c r="V82" s="224"/>
      <c r="W82" s="196">
        <f t="shared" si="20"/>
        <v>-119787.03856727929</v>
      </c>
      <c r="X82" s="199">
        <f t="shared" si="21"/>
        <v>3.7277464393760646</v>
      </c>
      <c r="Y82" s="196">
        <f t="shared" si="22"/>
        <v>392747.94263851515</v>
      </c>
      <c r="Z82" s="196">
        <f t="shared" si="23"/>
        <v>272960.90407123585</v>
      </c>
      <c r="AA82" s="201">
        <f t="shared" si="24"/>
        <v>517277.11859432748</v>
      </c>
      <c r="AB82" s="200">
        <f t="shared" si="25"/>
        <v>0.51727711859432746</v>
      </c>
      <c r="AC82" s="217">
        <f t="shared" si="26"/>
        <v>397490.08002704819</v>
      </c>
      <c r="AD82" s="199">
        <f t="shared" si="27"/>
        <v>0.39749008002704816</v>
      </c>
      <c r="AE82" s="125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7"/>
    </row>
    <row r="83" spans="1:49" ht="19.5" customHeight="1">
      <c r="A83" s="218" t="s">
        <v>172</v>
      </c>
      <c r="B83" s="219">
        <v>38.029998999999997</v>
      </c>
      <c r="C83" s="220">
        <v>38.68</v>
      </c>
      <c r="D83" s="220">
        <v>36.700001</v>
      </c>
      <c r="E83" s="220">
        <v>36.779998999999997</v>
      </c>
      <c r="F83" s="220">
        <v>31.721610999999999</v>
      </c>
      <c r="G83" s="220">
        <v>1943627500</v>
      </c>
      <c r="H83" s="220"/>
      <c r="I83" s="220">
        <f t="shared" ref="I83:N83" si="105">(I84/B84*B83)/B84*B83</f>
        <v>2.1754953783865933</v>
      </c>
      <c r="J83" s="220">
        <f t="shared" si="105"/>
        <v>2.2485790700665342</v>
      </c>
      <c r="K83" s="220">
        <f t="shared" si="105"/>
        <v>2.0227210474724178</v>
      </c>
      <c r="L83" s="220">
        <f t="shared" si="105"/>
        <v>2.0193962168211095</v>
      </c>
      <c r="M83" s="220">
        <f t="shared" si="105"/>
        <v>1.7512309063309046</v>
      </c>
      <c r="N83" s="220">
        <f t="shared" si="105"/>
        <v>83706156.136422902</v>
      </c>
      <c r="O83" s="220"/>
      <c r="P83" s="196">
        <f t="shared" si="29"/>
        <v>145346.53861386134</v>
      </c>
      <c r="Q83" s="196">
        <f t="shared" si="100"/>
        <v>78271.555163597121</v>
      </c>
      <c r="R83" s="196">
        <f t="shared" si="101"/>
        <v>308999.90408419509</v>
      </c>
      <c r="S83" s="196">
        <f t="shared" si="32"/>
        <v>-121952.81789464295</v>
      </c>
      <c r="T83" s="196">
        <f t="shared" si="33"/>
        <v>0</v>
      </c>
      <c r="U83" s="214">
        <f t="shared" si="19"/>
        <v>0.56680331898861369</v>
      </c>
      <c r="V83" s="224"/>
      <c r="W83" s="196">
        <f t="shared" si="20"/>
        <v>-121952.81789464295</v>
      </c>
      <c r="X83" s="199">
        <f t="shared" si="21"/>
        <v>3.7255919997730094</v>
      </c>
      <c r="Y83" s="196">
        <f t="shared" si="22"/>
        <v>398382.48495053023</v>
      </c>
      <c r="Z83" s="196">
        <f t="shared" si="23"/>
        <v>276429.66705588729</v>
      </c>
      <c r="AA83" s="201">
        <f t="shared" si="24"/>
        <v>532617.99786165357</v>
      </c>
      <c r="AB83" s="200">
        <f t="shared" si="25"/>
        <v>0.53261799786165354</v>
      </c>
      <c r="AC83" s="217">
        <f t="shared" si="26"/>
        <v>410665.17996701063</v>
      </c>
      <c r="AD83" s="199">
        <f t="shared" si="27"/>
        <v>0.41066517996701063</v>
      </c>
      <c r="AE83" s="125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7"/>
    </row>
    <row r="84" spans="1:49" ht="19.5" customHeight="1">
      <c r="A84" s="218" t="s">
        <v>173</v>
      </c>
      <c r="B84" s="219">
        <v>36.860000999999997</v>
      </c>
      <c r="C84" s="220">
        <v>39.919998</v>
      </c>
      <c r="D84" s="220">
        <v>36.549999</v>
      </c>
      <c r="E84" s="220">
        <v>39.580002</v>
      </c>
      <c r="F84" s="220">
        <v>34.168078999999999</v>
      </c>
      <c r="G84" s="220">
        <v>1620613000</v>
      </c>
      <c r="H84" s="220"/>
      <c r="I84" s="220">
        <f t="shared" ref="I84:N84" si="106">(I85/B85*B84)/B85*B84</f>
        <v>2.0436956585830517</v>
      </c>
      <c r="J84" s="220">
        <f t="shared" si="106"/>
        <v>2.3950592122186904</v>
      </c>
      <c r="K84" s="220">
        <f t="shared" si="106"/>
        <v>2.0062201137461533</v>
      </c>
      <c r="L84" s="220">
        <f t="shared" si="106"/>
        <v>2.3385665626555179</v>
      </c>
      <c r="M84" s="220">
        <f t="shared" si="106"/>
        <v>2.0317677760910438</v>
      </c>
      <c r="N84" s="220">
        <f t="shared" si="106"/>
        <v>58195575.25904569</v>
      </c>
      <c r="O84" s="220"/>
      <c r="P84" s="196">
        <f t="shared" si="29"/>
        <v>144752.47128712866</v>
      </c>
      <c r="Q84" s="196">
        <f t="shared" si="100"/>
        <v>77633.032246153758</v>
      </c>
      <c r="R84" s="196">
        <f t="shared" si="101"/>
        <v>309643.65388437052</v>
      </c>
      <c r="S84" s="196">
        <f t="shared" si="32"/>
        <v>-124127.6213025373</v>
      </c>
      <c r="T84" s="196">
        <f t="shared" si="33"/>
        <v>0</v>
      </c>
      <c r="U84" s="214">
        <f t="shared" si="19"/>
        <v>0.56391370960880627</v>
      </c>
      <c r="V84" s="224"/>
      <c r="W84" s="196">
        <f t="shared" si="20"/>
        <v>-124127.6213025373</v>
      </c>
      <c r="X84" s="199">
        <f t="shared" si="21"/>
        <v>3.6607172553802161</v>
      </c>
      <c r="Y84" s="196">
        <f t="shared" si="22"/>
        <v>398584.63762998569</v>
      </c>
      <c r="Z84" s="196">
        <f t="shared" si="23"/>
        <v>274457.01632744842</v>
      </c>
      <c r="AA84" s="201">
        <f t="shared" si="24"/>
        <v>532029.1574176529</v>
      </c>
      <c r="AB84" s="200">
        <f t="shared" si="25"/>
        <v>0.53202915741765289</v>
      </c>
      <c r="AC84" s="217">
        <f t="shared" si="26"/>
        <v>407901.53611511562</v>
      </c>
      <c r="AD84" s="199">
        <f t="shared" si="27"/>
        <v>0.40790153611511565</v>
      </c>
      <c r="AE84" s="125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7"/>
    </row>
    <row r="85" spans="1:49" ht="19.5" customHeight="1">
      <c r="A85" s="218" t="s">
        <v>174</v>
      </c>
      <c r="B85" s="219">
        <v>39.639999000000003</v>
      </c>
      <c r="C85" s="220">
        <v>40.139999000000003</v>
      </c>
      <c r="D85" s="220">
        <v>38.259998000000003</v>
      </c>
      <c r="E85" s="220">
        <v>38.979999999999997</v>
      </c>
      <c r="F85" s="220">
        <v>33.650126999999998</v>
      </c>
      <c r="G85" s="220">
        <v>1714890300</v>
      </c>
      <c r="H85" s="220"/>
      <c r="I85" s="220">
        <f t="shared" ref="I85:N85" si="107">(I86/B86*B85)/B86*B85</f>
        <v>2.3635936075929038</v>
      </c>
      <c r="J85" s="220">
        <f t="shared" si="107"/>
        <v>2.4215305236487175</v>
      </c>
      <c r="K85" s="220">
        <f t="shared" si="107"/>
        <v>2.1983342555636156</v>
      </c>
      <c r="L85" s="220">
        <f t="shared" si="107"/>
        <v>2.2682022749009438</v>
      </c>
      <c r="M85" s="220">
        <f t="shared" si="107"/>
        <v>1.9706357549598963</v>
      </c>
      <c r="N85" s="220">
        <f t="shared" si="107"/>
        <v>65163442.056234166</v>
      </c>
      <c r="O85" s="220"/>
      <c r="P85" s="196">
        <f t="shared" si="29"/>
        <v>151524.74455445539</v>
      </c>
      <c r="Q85" s="196">
        <f t="shared" si="100"/>
        <v>85067.113513940465</v>
      </c>
      <c r="R85" s="196">
        <f t="shared" si="101"/>
        <v>310288.74482996302</v>
      </c>
      <c r="S85" s="196">
        <f t="shared" si="32"/>
        <v>-126311.48639129788</v>
      </c>
      <c r="T85" s="196">
        <f t="shared" si="33"/>
        <v>0</v>
      </c>
      <c r="U85" s="214">
        <f t="shared" si="19"/>
        <v>0.58817037919722792</v>
      </c>
      <c r="V85" s="224"/>
      <c r="W85" s="196">
        <f t="shared" si="20"/>
        <v>-126311.48639129788</v>
      </c>
      <c r="X85" s="199">
        <f t="shared" si="21"/>
        <v>3.6561480082165723</v>
      </c>
      <c r="Y85" s="196">
        <f t="shared" si="22"/>
        <v>403944.51622488326</v>
      </c>
      <c r="Z85" s="196">
        <f t="shared" si="23"/>
        <v>277633.02983358537</v>
      </c>
      <c r="AA85" s="201">
        <f t="shared" si="24"/>
        <v>546880.60289835883</v>
      </c>
      <c r="AB85" s="200">
        <f t="shared" si="25"/>
        <v>0.54688060289835883</v>
      </c>
      <c r="AC85" s="217">
        <f t="shared" si="26"/>
        <v>420569.11650706094</v>
      </c>
      <c r="AD85" s="199">
        <f t="shared" si="27"/>
        <v>0.42056911650706097</v>
      </c>
      <c r="AE85" s="125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7"/>
    </row>
    <row r="86" spans="1:49" ht="19.5" customHeight="1">
      <c r="A86" s="218" t="s">
        <v>175</v>
      </c>
      <c r="B86" s="219">
        <v>39</v>
      </c>
      <c r="C86" s="220">
        <v>39.909999999999997</v>
      </c>
      <c r="D86" s="220">
        <v>38.240001999999997</v>
      </c>
      <c r="E86" s="220">
        <v>39.459999000000003</v>
      </c>
      <c r="F86" s="220">
        <v>34.064475999999999</v>
      </c>
      <c r="G86" s="220">
        <v>1676662500</v>
      </c>
      <c r="H86" s="220"/>
      <c r="I86" s="220">
        <f t="shared" ref="I86:N86" si="108">(I87/B87*B86)/B87*B86</f>
        <v>2.2878879507727472</v>
      </c>
      <c r="J86" s="220">
        <f t="shared" si="108"/>
        <v>2.3938596729111103</v>
      </c>
      <c r="K86" s="220">
        <f t="shared" si="108"/>
        <v>2.196037004799726</v>
      </c>
      <c r="L86" s="220">
        <f t="shared" si="108"/>
        <v>2.3244074136390149</v>
      </c>
      <c r="M86" s="220">
        <f t="shared" si="108"/>
        <v>2.0194651759648079</v>
      </c>
      <c r="N86" s="220">
        <f t="shared" si="108"/>
        <v>62290616.757580869</v>
      </c>
      <c r="O86" s="220"/>
      <c r="P86" s="196">
        <f t="shared" si="29"/>
        <v>151445.55247524744</v>
      </c>
      <c r="Q86" s="196">
        <f t="shared" si="100"/>
        <v>84978.218710519548</v>
      </c>
      <c r="R86" s="196">
        <f t="shared" si="101"/>
        <v>310935.17971502547</v>
      </c>
      <c r="S86" s="196">
        <f t="shared" si="32"/>
        <v>-128504.45091792829</v>
      </c>
      <c r="T86" s="196">
        <f t="shared" si="33"/>
        <v>0</v>
      </c>
      <c r="U86" s="214">
        <f t="shared" si="19"/>
        <v>0.58718687137088554</v>
      </c>
      <c r="V86" s="224"/>
      <c r="W86" s="196">
        <f t="shared" si="20"/>
        <v>-128504.45091792829</v>
      </c>
      <c r="X86" s="199">
        <f t="shared" si="21"/>
        <v>3.598169004166095</v>
      </c>
      <c r="Y86" s="196">
        <f t="shared" si="22"/>
        <v>404509.65925909765</v>
      </c>
      <c r="Z86" s="196">
        <f t="shared" si="23"/>
        <v>276005.20834116935</v>
      </c>
      <c r="AA86" s="201">
        <f t="shared" si="24"/>
        <v>547358.95090079249</v>
      </c>
      <c r="AB86" s="200">
        <f t="shared" si="25"/>
        <v>0.54735895090079245</v>
      </c>
      <c r="AC86" s="217">
        <f t="shared" si="26"/>
        <v>418854.49998286419</v>
      </c>
      <c r="AD86" s="199">
        <f t="shared" si="27"/>
        <v>0.41885449998286417</v>
      </c>
      <c r="AE86" s="125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7"/>
    </row>
    <row r="87" spans="1:49" ht="19.5" customHeight="1">
      <c r="A87" s="218" t="s">
        <v>176</v>
      </c>
      <c r="B87" s="219">
        <v>39.540000999999997</v>
      </c>
      <c r="C87" s="220">
        <v>39.880001</v>
      </c>
      <c r="D87" s="220">
        <v>37.330002</v>
      </c>
      <c r="E87" s="220">
        <v>38.869999</v>
      </c>
      <c r="F87" s="220">
        <v>33.555145000000003</v>
      </c>
      <c r="G87" s="220">
        <v>2279169700</v>
      </c>
      <c r="H87" s="220"/>
      <c r="I87" s="220">
        <f t="shared" ref="I87:N87" si="109">(I88/B88*B87)/B88*B87</f>
        <v>2.3516835914954126</v>
      </c>
      <c r="J87" s="220">
        <f t="shared" si="109"/>
        <v>2.390262258404745</v>
      </c>
      <c r="K87" s="220">
        <f t="shared" si="109"/>
        <v>2.0927621295837509</v>
      </c>
      <c r="L87" s="220">
        <f t="shared" si="109"/>
        <v>2.2554186694951932</v>
      </c>
      <c r="M87" s="220">
        <f t="shared" si="109"/>
        <v>1.9595266876982529</v>
      </c>
      <c r="N87" s="220">
        <f t="shared" si="109"/>
        <v>115102472.84957969</v>
      </c>
      <c r="O87" s="220"/>
      <c r="P87" s="196">
        <f t="shared" si="29"/>
        <v>147841.59207920785</v>
      </c>
      <c r="Q87" s="196">
        <f t="shared" si="100"/>
        <v>80981.876702519032</v>
      </c>
      <c r="R87" s="196">
        <f t="shared" si="101"/>
        <v>311582.96133943181</v>
      </c>
      <c r="S87" s="196">
        <f t="shared" si="32"/>
        <v>-130706.55279675299</v>
      </c>
      <c r="T87" s="196">
        <f t="shared" si="33"/>
        <v>0</v>
      </c>
      <c r="U87" s="214">
        <f t="shared" si="19"/>
        <v>0.57328212289181646</v>
      </c>
      <c r="V87" s="224"/>
      <c r="W87" s="196">
        <f t="shared" si="20"/>
        <v>-130706.55279675299</v>
      </c>
      <c r="X87" s="199">
        <f t="shared" si="21"/>
        <v>3.5149312990683717</v>
      </c>
      <c r="Y87" s="196">
        <f t="shared" si="22"/>
        <v>402608.75734130002</v>
      </c>
      <c r="Z87" s="196">
        <f t="shared" si="23"/>
        <v>271902.20454454701</v>
      </c>
      <c r="AA87" s="201">
        <f t="shared" si="24"/>
        <v>540406.43012115872</v>
      </c>
      <c r="AB87" s="200">
        <f t="shared" si="25"/>
        <v>0.54040643012115874</v>
      </c>
      <c r="AC87" s="217">
        <f t="shared" si="26"/>
        <v>409699.87732440571</v>
      </c>
      <c r="AD87" s="199">
        <f t="shared" si="27"/>
        <v>0.40969987732440571</v>
      </c>
      <c r="AE87" s="125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7"/>
    </row>
    <row r="88" spans="1:49" ht="19.5" customHeight="1">
      <c r="A88" s="218" t="s">
        <v>177</v>
      </c>
      <c r="B88" s="219">
        <v>38.779998999999997</v>
      </c>
      <c r="C88" s="220">
        <v>42.02</v>
      </c>
      <c r="D88" s="220">
        <v>38.709999000000003</v>
      </c>
      <c r="E88" s="220">
        <v>41.240001999999997</v>
      </c>
      <c r="F88" s="220">
        <v>35.601101</v>
      </c>
      <c r="G88" s="220">
        <v>1718491700</v>
      </c>
      <c r="H88" s="220"/>
      <c r="I88" s="220">
        <f t="shared" ref="I88:N88" si="110">(I89/B89*B88)/B89*B88</f>
        <v>2.2621485681908728</v>
      </c>
      <c r="J88" s="220">
        <f t="shared" si="110"/>
        <v>2.653672532685865</v>
      </c>
      <c r="K88" s="220">
        <f t="shared" si="110"/>
        <v>2.2503504756713806</v>
      </c>
      <c r="L88" s="220">
        <f t="shared" si="110"/>
        <v>2.5388407913151636</v>
      </c>
      <c r="M88" s="220">
        <f t="shared" si="110"/>
        <v>2.205767844710719</v>
      </c>
      <c r="N88" s="220">
        <f t="shared" si="110"/>
        <v>65437425.812213182</v>
      </c>
      <c r="O88" s="220"/>
      <c r="P88" s="196">
        <f t="shared" si="29"/>
        <v>153306.92673267319</v>
      </c>
      <c r="Q88" s="196">
        <f t="shared" si="100"/>
        <v>87079.941949504675</v>
      </c>
      <c r="R88" s="196">
        <f t="shared" si="101"/>
        <v>312232.09250888898</v>
      </c>
      <c r="S88" s="196">
        <f t="shared" si="32"/>
        <v>-132917.83010007278</v>
      </c>
      <c r="T88" s="196">
        <f t="shared" si="33"/>
        <v>0</v>
      </c>
      <c r="U88" s="214">
        <f t="shared" si="19"/>
        <v>0.59257252035994035</v>
      </c>
      <c r="V88" s="224"/>
      <c r="W88" s="196">
        <f t="shared" si="20"/>
        <v>-132917.83010007278</v>
      </c>
      <c r="X88" s="199">
        <f t="shared" si="21"/>
        <v>3.5024572616861223</v>
      </c>
      <c r="Y88" s="196">
        <f t="shared" si="22"/>
        <v>407057.65752140468</v>
      </c>
      <c r="Z88" s="196">
        <f t="shared" si="23"/>
        <v>274139.82742133189</v>
      </c>
      <c r="AA88" s="201">
        <f t="shared" si="24"/>
        <v>552618.96119106677</v>
      </c>
      <c r="AB88" s="200">
        <f t="shared" si="25"/>
        <v>0.55261896119106679</v>
      </c>
      <c r="AC88" s="217">
        <f t="shared" si="26"/>
        <v>419701.13109099399</v>
      </c>
      <c r="AD88" s="199">
        <f t="shared" si="27"/>
        <v>0.419701131090994</v>
      </c>
      <c r="AE88" s="125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7"/>
    </row>
    <row r="89" spans="1:49" ht="19.5" customHeight="1">
      <c r="A89" s="221" t="s">
        <v>178</v>
      </c>
      <c r="B89" s="222">
        <v>41.509998000000003</v>
      </c>
      <c r="C89" s="223">
        <v>42.310001</v>
      </c>
      <c r="D89" s="223">
        <v>40.360000999999997</v>
      </c>
      <c r="E89" s="223">
        <v>40.409999999999997</v>
      </c>
      <c r="F89" s="223">
        <v>34.884582999999999</v>
      </c>
      <c r="G89" s="223">
        <v>1416706400</v>
      </c>
      <c r="H89" s="223"/>
      <c r="I89" s="223">
        <f t="shared" ref="I89:N89" si="111">(I90/B90*B89)/B90*B89</f>
        <v>2.5918565543230736</v>
      </c>
      <c r="J89" s="223">
        <f t="shared" si="111"/>
        <v>2.6904275671254934</v>
      </c>
      <c r="K89" s="223">
        <f t="shared" si="111"/>
        <v>2.4462800752013241</v>
      </c>
      <c r="L89" s="223">
        <f t="shared" si="111"/>
        <v>2.4376750540927259</v>
      </c>
      <c r="M89" s="223">
        <f t="shared" si="111"/>
        <v>2.1178734931384593</v>
      </c>
      <c r="N89" s="223">
        <f t="shared" si="111"/>
        <v>44472448.463304207</v>
      </c>
      <c r="O89" s="223"/>
      <c r="P89" s="196">
        <f t="shared" si="29"/>
        <v>159841.58811881178</v>
      </c>
      <c r="Q89" s="196">
        <f t="shared" si="100"/>
        <v>94661.666813124844</v>
      </c>
      <c r="R89" s="196">
        <f t="shared" si="101"/>
        <v>312882.57603494922</v>
      </c>
      <c r="S89" s="196">
        <f t="shared" si="32"/>
        <v>-135138.32105882306</v>
      </c>
      <c r="T89" s="196">
        <f t="shared" si="33"/>
        <v>0</v>
      </c>
      <c r="U89" s="214">
        <f t="shared" si="19"/>
        <v>0.6153923885445769</v>
      </c>
      <c r="V89" s="199">
        <f>(E89-B78)/B78</f>
        <v>7.9820404090793998E-3</v>
      </c>
      <c r="W89" s="196">
        <f t="shared" si="20"/>
        <v>-135138.32105882306</v>
      </c>
      <c r="X89" s="199">
        <f t="shared" si="21"/>
        <v>3.4980763446660954</v>
      </c>
      <c r="Y89" s="196">
        <f t="shared" si="22"/>
        <v>412256.38467671943</v>
      </c>
      <c r="Z89" s="196">
        <f t="shared" si="23"/>
        <v>277118.06361789641</v>
      </c>
      <c r="AA89" s="201">
        <f t="shared" si="24"/>
        <v>567385.8309668859</v>
      </c>
      <c r="AB89" s="200">
        <f t="shared" si="25"/>
        <v>0.56738583096688588</v>
      </c>
      <c r="AC89" s="217">
        <f t="shared" si="26"/>
        <v>432247.50990806287</v>
      </c>
      <c r="AD89" s="199">
        <f t="shared" si="27"/>
        <v>0.43224750990806288</v>
      </c>
      <c r="AE89" s="125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7"/>
    </row>
    <row r="90" spans="1:49" ht="19.5" customHeight="1">
      <c r="A90" s="218" t="s">
        <v>179</v>
      </c>
      <c r="B90" s="219">
        <v>40.650002000000001</v>
      </c>
      <c r="C90" s="220">
        <v>43.310001</v>
      </c>
      <c r="D90" s="220">
        <v>40.159999999999997</v>
      </c>
      <c r="E90" s="220">
        <v>42</v>
      </c>
      <c r="F90" s="220">
        <v>36.344653999999998</v>
      </c>
      <c r="G90" s="220">
        <v>1968905800</v>
      </c>
      <c r="H90" s="220"/>
      <c r="I90" s="220">
        <f t="shared" ref="I90:N90" si="112">(I91/B91*B90)/B91*B90</f>
        <v>2.4855738983210847</v>
      </c>
      <c r="J90" s="220">
        <f t="shared" si="112"/>
        <v>2.8191073936421769</v>
      </c>
      <c r="K90" s="220">
        <f t="shared" si="112"/>
        <v>2.4220954266796282</v>
      </c>
      <c r="L90" s="220">
        <f t="shared" si="112"/>
        <v>2.6332778916009252</v>
      </c>
      <c r="M90" s="220">
        <f t="shared" si="112"/>
        <v>2.2988679233162519</v>
      </c>
      <c r="N90" s="220">
        <f t="shared" si="112"/>
        <v>85897634.763354361</v>
      </c>
      <c r="O90" s="220"/>
      <c r="P90" s="196">
        <f t="shared" si="29"/>
        <v>159049.50495049494</v>
      </c>
      <c r="Q90" s="196">
        <f>(Q78+(Q89-Q78)*(1-$Q$3))*K90/K89</f>
        <v>85106.632206807713</v>
      </c>
      <c r="R90" s="196">
        <f>R89*(1+($S$5/2/12))+(Q89-Q78)*($Q$3)</f>
        <v>322239.65871619916</v>
      </c>
      <c r="S90" s="196">
        <f t="shared" si="32"/>
        <v>-137368.06406323481</v>
      </c>
      <c r="T90" s="196">
        <f t="shared" si="33"/>
        <v>0</v>
      </c>
      <c r="U90" s="214">
        <f t="shared" si="19"/>
        <v>0.58132982582668669</v>
      </c>
      <c r="V90" s="224"/>
      <c r="W90" s="196">
        <f t="shared" si="20"/>
        <v>-137368.06406323481</v>
      </c>
      <c r="X90" s="199">
        <f t="shared" si="21"/>
        <v>3.5036466950945866</v>
      </c>
      <c r="Y90" s="196">
        <f t="shared" si="22"/>
        <v>420684.72583289765</v>
      </c>
      <c r="Z90" s="196">
        <f t="shared" si="23"/>
        <v>283316.66176966287</v>
      </c>
      <c r="AA90" s="201">
        <f t="shared" si="24"/>
        <v>566395.7958735018</v>
      </c>
      <c r="AB90" s="200">
        <f t="shared" si="25"/>
        <v>0.56639579587350175</v>
      </c>
      <c r="AC90" s="217">
        <f t="shared" si="26"/>
        <v>429027.73181026697</v>
      </c>
      <c r="AD90" s="199">
        <f t="shared" si="27"/>
        <v>0.42902773181026699</v>
      </c>
      <c r="AE90" s="125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7"/>
    </row>
    <row r="91" spans="1:49" ht="19.5" customHeight="1">
      <c r="A91" s="218" t="s">
        <v>180</v>
      </c>
      <c r="B91" s="219">
        <v>41.740001999999997</v>
      </c>
      <c r="C91" s="220">
        <v>42.169998</v>
      </c>
      <c r="D91" s="220">
        <v>40.259998000000003</v>
      </c>
      <c r="E91" s="220">
        <v>41.099997999999999</v>
      </c>
      <c r="F91" s="220">
        <v>35.565818999999998</v>
      </c>
      <c r="G91" s="220">
        <v>1646562100</v>
      </c>
      <c r="H91" s="220"/>
      <c r="I91" s="220">
        <f t="shared" ref="I91:N91" si="113">(I92/B92*B91)/B92*B91</f>
        <v>2.6206587215841566</v>
      </c>
      <c r="J91" s="220">
        <f t="shared" si="113"/>
        <v>2.672651876828525</v>
      </c>
      <c r="K91" s="220">
        <f t="shared" si="113"/>
        <v>2.4341724307692965</v>
      </c>
      <c r="L91" s="220">
        <f t="shared" si="113"/>
        <v>2.5216320376192316</v>
      </c>
      <c r="M91" s="220">
        <f t="shared" si="113"/>
        <v>2.2013980170515426</v>
      </c>
      <c r="N91" s="220">
        <f t="shared" si="113"/>
        <v>60074139.44768896</v>
      </c>
      <c r="O91" s="220"/>
      <c r="P91" s="196">
        <f t="shared" si="29"/>
        <v>159445.53663366329</v>
      </c>
      <c r="Q91" s="196">
        <f t="shared" ref="Q91:Q101" si="114">Q90*K91/K90</f>
        <v>85530.989205255348</v>
      </c>
      <c r="R91" s="196">
        <f t="shared" ref="R91:R101" si="115">R90*(1+$S$5/2/12)</f>
        <v>322910.99133852462</v>
      </c>
      <c r="S91" s="196">
        <f t="shared" si="32"/>
        <v>-139607.09766349828</v>
      </c>
      <c r="T91" s="196">
        <f t="shared" si="33"/>
        <v>0</v>
      </c>
      <c r="U91" s="214">
        <f t="shared" si="19"/>
        <v>0.58199468212805061</v>
      </c>
      <c r="V91" s="224"/>
      <c r="W91" s="196">
        <f t="shared" si="20"/>
        <v>-139607.09766349828</v>
      </c>
      <c r="X91" s="199">
        <f t="shared" si="21"/>
        <v>3.4551003211515443</v>
      </c>
      <c r="Y91" s="196">
        <f t="shared" si="22"/>
        <v>421606.42732854793</v>
      </c>
      <c r="Z91" s="196">
        <f t="shared" si="23"/>
        <v>281999.32966504968</v>
      </c>
      <c r="AA91" s="201">
        <f t="shared" si="24"/>
        <v>567887.51717744325</v>
      </c>
      <c r="AB91" s="200">
        <f t="shared" si="25"/>
        <v>0.56788751717744324</v>
      </c>
      <c r="AC91" s="217">
        <f t="shared" si="26"/>
        <v>428280.419513945</v>
      </c>
      <c r="AD91" s="199">
        <f t="shared" si="27"/>
        <v>0.42828041951394502</v>
      </c>
      <c r="AE91" s="125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7"/>
    </row>
    <row r="92" spans="1:49" ht="19.5" customHeight="1">
      <c r="A92" s="218" t="s">
        <v>181</v>
      </c>
      <c r="B92" s="219">
        <v>41.23</v>
      </c>
      <c r="C92" s="220">
        <v>42.299999</v>
      </c>
      <c r="D92" s="220">
        <v>40.189999</v>
      </c>
      <c r="E92" s="220">
        <v>41.93</v>
      </c>
      <c r="F92" s="220">
        <v>36.284084</v>
      </c>
      <c r="G92" s="220">
        <v>2185862300</v>
      </c>
      <c r="H92" s="220"/>
      <c r="I92" s="220">
        <f t="shared" ref="I92:N92" si="116">(I93/B93*B92)/B93*B92</f>
        <v>2.5570087056365263</v>
      </c>
      <c r="J92" s="220">
        <f t="shared" si="116"/>
        <v>2.6891556940365859</v>
      </c>
      <c r="K92" s="220">
        <f t="shared" si="116"/>
        <v>2.4257153260276945</v>
      </c>
      <c r="L92" s="220">
        <f t="shared" si="116"/>
        <v>2.6245076132897323</v>
      </c>
      <c r="M92" s="220">
        <f t="shared" si="116"/>
        <v>2.2912119746185367</v>
      </c>
      <c r="N92" s="220">
        <f t="shared" si="116"/>
        <v>105870978.83182842</v>
      </c>
      <c r="O92" s="220"/>
      <c r="P92" s="196">
        <f t="shared" si="29"/>
        <v>159168.31287128702</v>
      </c>
      <c r="Q92" s="196">
        <f t="shared" si="114"/>
        <v>85233.826799988499</v>
      </c>
      <c r="R92" s="196">
        <f t="shared" si="115"/>
        <v>323583.72257047991</v>
      </c>
      <c r="S92" s="196">
        <f t="shared" si="32"/>
        <v>-141855.46057042951</v>
      </c>
      <c r="T92" s="196">
        <f t="shared" si="33"/>
        <v>0</v>
      </c>
      <c r="U92" s="214">
        <f t="shared" si="19"/>
        <v>0.58035945678337841</v>
      </c>
      <c r="V92" s="224"/>
      <c r="W92" s="196">
        <f t="shared" si="20"/>
        <v>-141855.46057042951</v>
      </c>
      <c r="X92" s="199">
        <f t="shared" si="21"/>
        <v>3.4031262067778241</v>
      </c>
      <c r="Y92" s="196">
        <f t="shared" si="22"/>
        <v>422058.1926775616</v>
      </c>
      <c r="Z92" s="196">
        <f t="shared" si="23"/>
        <v>280202.73210713209</v>
      </c>
      <c r="AA92" s="201">
        <f t="shared" si="24"/>
        <v>567985.86224175547</v>
      </c>
      <c r="AB92" s="200">
        <f t="shared" si="25"/>
        <v>0.56798586224175551</v>
      </c>
      <c r="AC92" s="217">
        <f t="shared" si="26"/>
        <v>426130.40167132596</v>
      </c>
      <c r="AD92" s="199">
        <f t="shared" si="27"/>
        <v>0.42613040167132599</v>
      </c>
      <c r="AE92" s="125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7"/>
    </row>
    <row r="93" spans="1:49" ht="19.5" customHeight="1">
      <c r="A93" s="218" t="s">
        <v>182</v>
      </c>
      <c r="B93" s="219">
        <v>42.150002000000001</v>
      </c>
      <c r="C93" s="220">
        <v>43.049999</v>
      </c>
      <c r="D93" s="220">
        <v>41.389999000000003</v>
      </c>
      <c r="E93" s="220">
        <v>41.849997999999999</v>
      </c>
      <c r="F93" s="220">
        <v>36.240245999999999</v>
      </c>
      <c r="G93" s="220">
        <v>1763904700</v>
      </c>
      <c r="H93" s="220"/>
      <c r="I93" s="220">
        <f t="shared" ref="I93:N93" si="117">(I94/B94*B93)/B94*B93</f>
        <v>2.672395526995182</v>
      </c>
      <c r="J93" s="220">
        <f t="shared" si="117"/>
        <v>2.7853612185573575</v>
      </c>
      <c r="K93" s="220">
        <f t="shared" si="117"/>
        <v>2.5727327394896342</v>
      </c>
      <c r="L93" s="220">
        <f t="shared" si="117"/>
        <v>2.6145021016392929</v>
      </c>
      <c r="M93" s="220">
        <f t="shared" si="117"/>
        <v>2.2856788888702093</v>
      </c>
      <c r="N93" s="220">
        <f t="shared" si="117"/>
        <v>68941632.599885881</v>
      </c>
      <c r="O93" s="220"/>
      <c r="P93" s="196">
        <f t="shared" si="29"/>
        <v>163920.78811881179</v>
      </c>
      <c r="Q93" s="196">
        <f t="shared" si="114"/>
        <v>90399.666592128313</v>
      </c>
      <c r="R93" s="196">
        <f t="shared" si="115"/>
        <v>324257.85532583512</v>
      </c>
      <c r="S93" s="196">
        <f t="shared" si="32"/>
        <v>-144113.19165613962</v>
      </c>
      <c r="T93" s="196">
        <f t="shared" si="33"/>
        <v>0</v>
      </c>
      <c r="U93" s="214">
        <f t="shared" si="19"/>
        <v>0.59580546889349784</v>
      </c>
      <c r="V93" s="224"/>
      <c r="W93" s="196">
        <f t="shared" si="20"/>
        <v>-144113.19165613962</v>
      </c>
      <c r="X93" s="199">
        <f t="shared" si="21"/>
        <v>3.3874667394048319</v>
      </c>
      <c r="Y93" s="196">
        <f t="shared" si="22"/>
        <v>426032.09279596992</v>
      </c>
      <c r="Z93" s="196">
        <f t="shared" si="23"/>
        <v>281918.9011398303</v>
      </c>
      <c r="AA93" s="201">
        <f t="shared" si="24"/>
        <v>578578.31003677519</v>
      </c>
      <c r="AB93" s="200">
        <f t="shared" si="25"/>
        <v>0.57857831003677518</v>
      </c>
      <c r="AC93" s="217">
        <f t="shared" si="26"/>
        <v>434465.11838063557</v>
      </c>
      <c r="AD93" s="199">
        <f t="shared" si="27"/>
        <v>0.43446511838063556</v>
      </c>
      <c r="AE93" s="125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7"/>
    </row>
    <row r="94" spans="1:49" ht="19.5" customHeight="1">
      <c r="A94" s="218" t="s">
        <v>183</v>
      </c>
      <c r="B94" s="219">
        <v>41.919998</v>
      </c>
      <c r="C94" s="220">
        <v>42.279998999999997</v>
      </c>
      <c r="D94" s="220">
        <v>38.229999999999997</v>
      </c>
      <c r="E94" s="220">
        <v>38.82</v>
      </c>
      <c r="F94" s="220">
        <v>33.616390000000003</v>
      </c>
      <c r="G94" s="220">
        <v>2709535300</v>
      </c>
      <c r="H94" s="220"/>
      <c r="I94" s="220">
        <f t="shared" ref="I94:N94" si="118">(I95/B95*B94)/B95*B94</f>
        <v>2.6433096627112258</v>
      </c>
      <c r="J94" s="220">
        <f t="shared" si="118"/>
        <v>2.6866133583170839</v>
      </c>
      <c r="K94" s="220">
        <f t="shared" si="118"/>
        <v>2.1948883704672193</v>
      </c>
      <c r="L94" s="220">
        <f t="shared" si="118"/>
        <v>2.2496200508676973</v>
      </c>
      <c r="M94" s="220">
        <f t="shared" si="118"/>
        <v>1.9666862892727477</v>
      </c>
      <c r="N94" s="220">
        <f t="shared" si="118"/>
        <v>162675052.52293307</v>
      </c>
      <c r="O94" s="220"/>
      <c r="P94" s="196">
        <f t="shared" si="29"/>
        <v>151405.9405940593</v>
      </c>
      <c r="Q94" s="196">
        <f t="shared" si="114"/>
        <v>77123.120428178416</v>
      </c>
      <c r="R94" s="196">
        <f t="shared" si="115"/>
        <v>324933.39252443064</v>
      </c>
      <c r="S94" s="196">
        <f t="shared" si="32"/>
        <v>-146380.32995470686</v>
      </c>
      <c r="T94" s="196">
        <f t="shared" si="33"/>
        <v>0</v>
      </c>
      <c r="U94" s="214">
        <f t="shared" si="19"/>
        <v>0.55225459196328885</v>
      </c>
      <c r="V94" s="224"/>
      <c r="W94" s="196">
        <f t="shared" si="20"/>
        <v>-146380.32995470686</v>
      </c>
      <c r="X94" s="199">
        <f t="shared" si="21"/>
        <v>3.2541211873608926</v>
      </c>
      <c r="Y94" s="196">
        <f t="shared" si="22"/>
        <v>417920.21523929492</v>
      </c>
      <c r="Z94" s="196">
        <f t="shared" si="23"/>
        <v>271539.88528458809</v>
      </c>
      <c r="AA94" s="201">
        <f t="shared" si="24"/>
        <v>553462.4535466684</v>
      </c>
      <c r="AB94" s="200">
        <f t="shared" si="25"/>
        <v>0.55346245354666845</v>
      </c>
      <c r="AC94" s="217">
        <f t="shared" si="26"/>
        <v>407082.12359196157</v>
      </c>
      <c r="AD94" s="199">
        <f t="shared" si="27"/>
        <v>0.40708212359196155</v>
      </c>
      <c r="AE94" s="125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7"/>
    </row>
    <row r="95" spans="1:49" ht="19.5" customHeight="1">
      <c r="A95" s="218" t="s">
        <v>184</v>
      </c>
      <c r="B95" s="219">
        <v>38.93</v>
      </c>
      <c r="C95" s="220">
        <v>40</v>
      </c>
      <c r="D95" s="220">
        <v>37.159999999999997</v>
      </c>
      <c r="E95" s="220">
        <v>38.770000000000003</v>
      </c>
      <c r="F95" s="220">
        <v>33.573109000000002</v>
      </c>
      <c r="G95" s="220">
        <v>3052135000</v>
      </c>
      <c r="H95" s="220"/>
      <c r="I95" s="220">
        <f t="shared" ref="I95:N95" si="119">(I96/B96*B95)/B96*B95</f>
        <v>2.2796823902466055</v>
      </c>
      <c r="J95" s="220">
        <f t="shared" si="119"/>
        <v>2.4046685075608152</v>
      </c>
      <c r="K95" s="220">
        <f t="shared" si="119"/>
        <v>2.0737445230403222</v>
      </c>
      <c r="L95" s="220">
        <f t="shared" si="119"/>
        <v>2.2438287801304719</v>
      </c>
      <c r="M95" s="220">
        <f t="shared" si="119"/>
        <v>1.9616253441017044</v>
      </c>
      <c r="N95" s="220">
        <f t="shared" si="119"/>
        <v>206413837.05845332</v>
      </c>
      <c r="O95" s="220"/>
      <c r="P95" s="196">
        <f t="shared" si="29"/>
        <v>147168.31683168307</v>
      </c>
      <c r="Q95" s="196">
        <f t="shared" si="114"/>
        <v>72866.415777522925</v>
      </c>
      <c r="R95" s="196">
        <f t="shared" si="115"/>
        <v>325610.33709218993</v>
      </c>
      <c r="S95" s="196">
        <f t="shared" si="32"/>
        <v>-148656.91466285146</v>
      </c>
      <c r="T95" s="196">
        <f t="shared" si="33"/>
        <v>0</v>
      </c>
      <c r="U95" s="214">
        <f t="shared" si="19"/>
        <v>0.53679793816705612</v>
      </c>
      <c r="V95" s="224"/>
      <c r="W95" s="196">
        <f t="shared" si="20"/>
        <v>-148656.91466285146</v>
      </c>
      <c r="X95" s="199">
        <f t="shared" si="21"/>
        <v>3.1803340934131317</v>
      </c>
      <c r="Y95" s="196">
        <f t="shared" si="22"/>
        <v>415603.74539068044</v>
      </c>
      <c r="Z95" s="196">
        <f t="shared" si="23"/>
        <v>266946.83072782902</v>
      </c>
      <c r="AA95" s="201">
        <f t="shared" si="24"/>
        <v>545645.06970139593</v>
      </c>
      <c r="AB95" s="200">
        <f t="shared" si="25"/>
        <v>0.54564506970139592</v>
      </c>
      <c r="AC95" s="217">
        <f t="shared" si="26"/>
        <v>396988.15503854444</v>
      </c>
      <c r="AD95" s="199">
        <f t="shared" si="27"/>
        <v>0.39698815503854445</v>
      </c>
      <c r="AE95" s="125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7"/>
    </row>
    <row r="96" spans="1:49" ht="19.5" customHeight="1">
      <c r="A96" s="218" t="s">
        <v>185</v>
      </c>
      <c r="B96" s="219">
        <v>38.889999000000003</v>
      </c>
      <c r="C96" s="220">
        <v>39</v>
      </c>
      <c r="D96" s="220">
        <v>35.540000999999997</v>
      </c>
      <c r="E96" s="220">
        <v>37.099997999999999</v>
      </c>
      <c r="F96" s="220">
        <v>32.148589999999999</v>
      </c>
      <c r="G96" s="220">
        <v>2462886000</v>
      </c>
      <c r="H96" s="225" t="s">
        <v>185</v>
      </c>
      <c r="I96" s="220">
        <v>2.2749999999999999</v>
      </c>
      <c r="J96" s="220">
        <v>2.2859379999999998</v>
      </c>
      <c r="K96" s="220">
        <v>1.8968750000000001</v>
      </c>
      <c r="L96" s="220">
        <v>2.0546880000000001</v>
      </c>
      <c r="M96" s="220">
        <v>1.798692</v>
      </c>
      <c r="N96" s="220">
        <v>134406400</v>
      </c>
      <c r="O96" s="220"/>
      <c r="P96" s="196">
        <f t="shared" si="29"/>
        <v>140752.4792079207</v>
      </c>
      <c r="Q96" s="196">
        <f t="shared" si="114"/>
        <v>66651.644352673844</v>
      </c>
      <c r="R96" s="196">
        <f t="shared" si="115"/>
        <v>326288.69196113205</v>
      </c>
      <c r="S96" s="196">
        <f t="shared" si="32"/>
        <v>-150942.98514061334</v>
      </c>
      <c r="T96" s="196">
        <f t="shared" si="33"/>
        <v>0</v>
      </c>
      <c r="U96" s="214">
        <f t="shared" si="19"/>
        <v>0.51350844520055494</v>
      </c>
      <c r="V96" s="224"/>
      <c r="W96" s="196">
        <f t="shared" si="20"/>
        <v>-150942.98514061334</v>
      </c>
      <c r="X96" s="199">
        <f t="shared" si="21"/>
        <v>3.09415618575433</v>
      </c>
      <c r="Y96" s="196">
        <f t="shared" si="22"/>
        <v>411763.87972823123</v>
      </c>
      <c r="Z96" s="196">
        <f t="shared" si="23"/>
        <v>260820.89458761789</v>
      </c>
      <c r="AA96" s="201">
        <f t="shared" si="24"/>
        <v>533692.81552172662</v>
      </c>
      <c r="AB96" s="200">
        <f t="shared" si="25"/>
        <v>0.53369281552172665</v>
      </c>
      <c r="AC96" s="217">
        <f t="shared" si="26"/>
        <v>382749.83038111328</v>
      </c>
      <c r="AD96" s="199">
        <f t="shared" si="27"/>
        <v>0.38274983038111327</v>
      </c>
      <c r="AE96" s="125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7"/>
    </row>
    <row r="97" spans="1:49" ht="19.5" customHeight="1">
      <c r="A97" s="218" t="s">
        <v>186</v>
      </c>
      <c r="B97" s="219">
        <v>36.770000000000003</v>
      </c>
      <c r="C97" s="220">
        <v>39.029998999999997</v>
      </c>
      <c r="D97" s="220">
        <v>36.259998000000003</v>
      </c>
      <c r="E97" s="220">
        <v>38.869999</v>
      </c>
      <c r="F97" s="220">
        <v>33.682358000000001</v>
      </c>
      <c r="G97" s="220">
        <v>2281929100</v>
      </c>
      <c r="H97" s="225" t="s">
        <v>186</v>
      </c>
      <c r="I97" s="220">
        <v>2.017188</v>
      </c>
      <c r="J97" s="220">
        <v>2.2593749999999999</v>
      </c>
      <c r="K97" s="220">
        <v>1.9624999999999999</v>
      </c>
      <c r="L97" s="220">
        <v>2.2406250000000001</v>
      </c>
      <c r="M97" s="220">
        <v>1.961462</v>
      </c>
      <c r="N97" s="220">
        <v>236656000</v>
      </c>
      <c r="O97" s="220"/>
      <c r="P97" s="196">
        <f t="shared" si="29"/>
        <v>143603.95247524744</v>
      </c>
      <c r="Q97" s="196">
        <f t="shared" si="114"/>
        <v>68957.549676242459</v>
      </c>
      <c r="R97" s="196">
        <f t="shared" si="115"/>
        <v>326968.46006938443</v>
      </c>
      <c r="S97" s="196">
        <f t="shared" si="32"/>
        <v>-153238.58091203254</v>
      </c>
      <c r="T97" s="196">
        <f t="shared" si="33"/>
        <v>0</v>
      </c>
      <c r="U97" s="214">
        <f t="shared" si="19"/>
        <v>0.52178576082950379</v>
      </c>
      <c r="V97" s="224"/>
      <c r="W97" s="196">
        <f t="shared" si="20"/>
        <v>-153238.58091203254</v>
      </c>
      <c r="X97" s="199">
        <f t="shared" si="21"/>
        <v>3.0708481489708297</v>
      </c>
      <c r="Y97" s="196">
        <f t="shared" si="22"/>
        <v>414412.48839928227</v>
      </c>
      <c r="Z97" s="196">
        <f t="shared" si="23"/>
        <v>261173.90748724973</v>
      </c>
      <c r="AA97" s="201">
        <f t="shared" si="24"/>
        <v>539529.96222087438</v>
      </c>
      <c r="AB97" s="200">
        <f t="shared" si="25"/>
        <v>0.53952996222087435</v>
      </c>
      <c r="AC97" s="217">
        <f t="shared" si="26"/>
        <v>386291.38130884187</v>
      </c>
      <c r="AD97" s="199">
        <f t="shared" si="27"/>
        <v>0.38629138130884189</v>
      </c>
      <c r="AE97" s="125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7"/>
    </row>
    <row r="98" spans="1:49" ht="19.5" customHeight="1">
      <c r="A98" s="218" t="s">
        <v>187</v>
      </c>
      <c r="B98" s="219">
        <v>39.080002</v>
      </c>
      <c r="C98" s="220">
        <v>40.950001</v>
      </c>
      <c r="D98" s="220">
        <v>38.32</v>
      </c>
      <c r="E98" s="220">
        <v>40.650002000000001</v>
      </c>
      <c r="F98" s="220">
        <v>35.224795999999998</v>
      </c>
      <c r="G98" s="220">
        <v>2234461000</v>
      </c>
      <c r="H98" s="225" t="s">
        <v>187</v>
      </c>
      <c r="I98" s="220">
        <v>2.2718750000000001</v>
      </c>
      <c r="J98" s="220">
        <v>2.5509379999999999</v>
      </c>
      <c r="K98" s="220">
        <v>2.1687500000000002</v>
      </c>
      <c r="L98" s="220">
        <v>2.4343750000000002</v>
      </c>
      <c r="M98" s="220">
        <v>2.1310730000000002</v>
      </c>
      <c r="N98" s="220">
        <v>223068800</v>
      </c>
      <c r="O98" s="220"/>
      <c r="P98" s="196">
        <f t="shared" si="29"/>
        <v>151762.37623762366</v>
      </c>
      <c r="Q98" s="196">
        <f t="shared" si="114"/>
        <v>76204.680693172413</v>
      </c>
      <c r="R98" s="196">
        <f t="shared" si="115"/>
        <v>327649.64436119568</v>
      </c>
      <c r="S98" s="196">
        <f t="shared" si="32"/>
        <v>-155543.74166583267</v>
      </c>
      <c r="T98" s="196">
        <f t="shared" si="33"/>
        <v>0</v>
      </c>
      <c r="U98" s="214">
        <f t="shared" si="19"/>
        <v>0.54744887422690691</v>
      </c>
      <c r="V98" s="224"/>
      <c r="W98" s="196">
        <f t="shared" si="20"/>
        <v>-155543.74166583267</v>
      </c>
      <c r="X98" s="199">
        <f t="shared" si="21"/>
        <v>3.0821684978414585</v>
      </c>
      <c r="Y98" s="196">
        <f t="shared" si="22"/>
        <v>420777.32195308438</v>
      </c>
      <c r="Z98" s="196">
        <f t="shared" si="23"/>
        <v>265233.58028725174</v>
      </c>
      <c r="AA98" s="201">
        <f t="shared" si="24"/>
        <v>555616.70129199175</v>
      </c>
      <c r="AB98" s="200">
        <f t="shared" si="25"/>
        <v>0.5556167012919917</v>
      </c>
      <c r="AC98" s="217">
        <f t="shared" si="26"/>
        <v>400072.95962615905</v>
      </c>
      <c r="AD98" s="199">
        <f t="shared" si="27"/>
        <v>0.40007295962615907</v>
      </c>
      <c r="AE98" s="125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7"/>
    </row>
    <row r="99" spans="1:49" ht="19.5" customHeight="1">
      <c r="A99" s="218" t="s">
        <v>188</v>
      </c>
      <c r="B99" s="219">
        <v>40.599997999999999</v>
      </c>
      <c r="C99" s="220">
        <v>42.919998</v>
      </c>
      <c r="D99" s="220">
        <v>39.880001</v>
      </c>
      <c r="E99" s="220">
        <v>42.580002</v>
      </c>
      <c r="F99" s="220">
        <v>36.918461000000001</v>
      </c>
      <c r="G99" s="220">
        <v>2410484000</v>
      </c>
      <c r="H99" s="225" t="s">
        <v>188</v>
      </c>
      <c r="I99" s="220">
        <v>2.423438</v>
      </c>
      <c r="J99" s="220">
        <v>2.6971880000000001</v>
      </c>
      <c r="K99" s="220">
        <v>2.3387500000000001</v>
      </c>
      <c r="L99" s="220">
        <v>2.6531250000000002</v>
      </c>
      <c r="M99" s="220">
        <v>2.3225690000000001</v>
      </c>
      <c r="N99" s="220">
        <v>285491200</v>
      </c>
      <c r="O99" s="220"/>
      <c r="P99" s="196">
        <f t="shared" si="29"/>
        <v>157940.59801980187</v>
      </c>
      <c r="Q99" s="196">
        <f t="shared" si="114"/>
        <v>82178.073531369213</v>
      </c>
      <c r="R99" s="196">
        <f t="shared" si="115"/>
        <v>328332.24778694822</v>
      </c>
      <c r="S99" s="196">
        <f t="shared" si="32"/>
        <v>-157858.50725610697</v>
      </c>
      <c r="T99" s="196">
        <f t="shared" si="33"/>
        <v>0</v>
      </c>
      <c r="U99" s="214">
        <f t="shared" si="19"/>
        <v>0.56697374235546893</v>
      </c>
      <c r="V99" s="224"/>
      <c r="W99" s="196">
        <f t="shared" si="20"/>
        <v>-157858.50725610697</v>
      </c>
      <c r="X99" s="199">
        <f t="shared" si="21"/>
        <v>3.0804348416764724</v>
      </c>
      <c r="Y99" s="196">
        <f t="shared" si="22"/>
        <v>425757.3764893316</v>
      </c>
      <c r="Z99" s="196">
        <f t="shared" si="23"/>
        <v>267898.86923322466</v>
      </c>
      <c r="AA99" s="201">
        <f t="shared" si="24"/>
        <v>568450.91933811933</v>
      </c>
      <c r="AB99" s="200">
        <f t="shared" si="25"/>
        <v>0.56845091933811931</v>
      </c>
      <c r="AC99" s="217">
        <f t="shared" si="26"/>
        <v>410592.41208201239</v>
      </c>
      <c r="AD99" s="199">
        <f t="shared" si="27"/>
        <v>0.41059241208201241</v>
      </c>
      <c r="AE99" s="125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7"/>
    </row>
    <row r="100" spans="1:49" ht="19.5" customHeight="1">
      <c r="A100" s="218" t="s">
        <v>189</v>
      </c>
      <c r="B100" s="219">
        <v>42.73</v>
      </c>
      <c r="C100" s="220">
        <v>44.860000999999997</v>
      </c>
      <c r="D100" s="220">
        <v>41.610000999999997</v>
      </c>
      <c r="E100" s="220">
        <v>44.040000999999997</v>
      </c>
      <c r="F100" s="220">
        <v>38.184303</v>
      </c>
      <c r="G100" s="220">
        <v>2370363000</v>
      </c>
      <c r="H100" s="225" t="s">
        <v>189</v>
      </c>
      <c r="I100" s="220">
        <v>2.671875</v>
      </c>
      <c r="J100" s="220">
        <v>2.9296880000000001</v>
      </c>
      <c r="K100" s="220">
        <v>2.5299999999999998</v>
      </c>
      <c r="L100" s="220">
        <v>2.8131249999999999</v>
      </c>
      <c r="M100" s="220">
        <v>2.462634</v>
      </c>
      <c r="N100" s="220">
        <v>342918400</v>
      </c>
      <c r="O100" s="220"/>
      <c r="P100" s="196">
        <f t="shared" si="29"/>
        <v>164792.08316831669</v>
      </c>
      <c r="Q100" s="196">
        <f t="shared" si="114"/>
        <v>88898.140474340602</v>
      </c>
      <c r="R100" s="196">
        <f t="shared" si="115"/>
        <v>329016.2733031711</v>
      </c>
      <c r="S100" s="196">
        <f t="shared" si="32"/>
        <v>-160182.91770300741</v>
      </c>
      <c r="T100" s="196">
        <f t="shared" si="33"/>
        <v>0</v>
      </c>
      <c r="U100" s="214">
        <f t="shared" si="19"/>
        <v>0.58792611016459428</v>
      </c>
      <c r="V100" s="224"/>
      <c r="W100" s="196">
        <f t="shared" si="20"/>
        <v>-160182.91770300741</v>
      </c>
      <c r="X100" s="199">
        <f t="shared" si="21"/>
        <v>3.082777886385176</v>
      </c>
      <c r="Y100" s="196">
        <f t="shared" si="22"/>
        <v>431210.08058886591</v>
      </c>
      <c r="Z100" s="196">
        <f t="shared" si="23"/>
        <v>271027.1628858585</v>
      </c>
      <c r="AA100" s="201">
        <f t="shared" si="24"/>
        <v>582706.49694582843</v>
      </c>
      <c r="AB100" s="200">
        <f t="shared" si="25"/>
        <v>0.58270649694582843</v>
      </c>
      <c r="AC100" s="217">
        <f t="shared" si="26"/>
        <v>422523.57924282103</v>
      </c>
      <c r="AD100" s="199">
        <f t="shared" si="27"/>
        <v>0.42252357924282102</v>
      </c>
      <c r="AE100" s="125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7"/>
    </row>
    <row r="101" spans="1:49" ht="19.5" customHeight="1">
      <c r="A101" s="221" t="s">
        <v>190</v>
      </c>
      <c r="B101" s="222">
        <v>44</v>
      </c>
      <c r="C101" s="223">
        <v>44.759998000000003</v>
      </c>
      <c r="D101" s="223">
        <v>42.880001</v>
      </c>
      <c r="E101" s="223">
        <v>43.16</v>
      </c>
      <c r="F101" s="223">
        <v>37.421340999999998</v>
      </c>
      <c r="G101" s="223">
        <v>1898275500</v>
      </c>
      <c r="H101" s="226" t="s">
        <v>190</v>
      </c>
      <c r="I101" s="223">
        <v>2.8196880000000002</v>
      </c>
      <c r="J101" s="223">
        <v>2.9081250000000001</v>
      </c>
      <c r="K101" s="223">
        <v>2.5031249999999998</v>
      </c>
      <c r="L101" s="223">
        <v>2.5325000000000002</v>
      </c>
      <c r="M101" s="223">
        <v>2.2169720000000002</v>
      </c>
      <c r="N101" s="223">
        <v>363651200</v>
      </c>
      <c r="O101" s="223"/>
      <c r="P101" s="196">
        <f t="shared" si="29"/>
        <v>169821.78613861374</v>
      </c>
      <c r="Q101" s="196">
        <f t="shared" si="114"/>
        <v>87953.817341831542</v>
      </c>
      <c r="R101" s="196">
        <f t="shared" si="115"/>
        <v>329701.72387255274</v>
      </c>
      <c r="S101" s="196">
        <f t="shared" si="32"/>
        <v>-162517.01319343658</v>
      </c>
      <c r="T101" s="196">
        <f t="shared" si="33"/>
        <v>0</v>
      </c>
      <c r="U101" s="214">
        <f t="shared" si="19"/>
        <v>0.58849832108420763</v>
      </c>
      <c r="V101" s="199">
        <f>(E101-B90)/B90</f>
        <v>6.1746565227721165E-2</v>
      </c>
      <c r="W101" s="196">
        <f t="shared" si="20"/>
        <v>-162517.01319343658</v>
      </c>
      <c r="X101" s="199">
        <f t="shared" si="21"/>
        <v>3.0736690282180268</v>
      </c>
      <c r="Y101" s="196">
        <f t="shared" si="22"/>
        <v>435388.90521468024</v>
      </c>
      <c r="Z101" s="196">
        <f t="shared" si="23"/>
        <v>272871.89202124369</v>
      </c>
      <c r="AA101" s="201">
        <f t="shared" si="24"/>
        <v>587477.32735299808</v>
      </c>
      <c r="AB101" s="200">
        <f t="shared" si="25"/>
        <v>0.58747732735299807</v>
      </c>
      <c r="AC101" s="217">
        <f t="shared" si="26"/>
        <v>424960.31415956153</v>
      </c>
      <c r="AD101" s="199">
        <f t="shared" si="27"/>
        <v>0.42496031415956154</v>
      </c>
      <c r="AE101" s="125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7"/>
    </row>
    <row r="102" spans="1:49" ht="19.5" customHeight="1">
      <c r="A102" s="218" t="s">
        <v>191</v>
      </c>
      <c r="B102" s="219">
        <v>43.459999000000003</v>
      </c>
      <c r="C102" s="220">
        <v>45.400002000000001</v>
      </c>
      <c r="D102" s="220">
        <v>42.52</v>
      </c>
      <c r="E102" s="220">
        <v>44.07</v>
      </c>
      <c r="F102" s="220">
        <v>38.256889000000001</v>
      </c>
      <c r="G102" s="220">
        <v>2620557700</v>
      </c>
      <c r="H102" s="225" t="s">
        <v>191</v>
      </c>
      <c r="I102" s="220">
        <v>2.5862500000000002</v>
      </c>
      <c r="J102" s="220">
        <v>2.7943750000000001</v>
      </c>
      <c r="K102" s="220">
        <v>2.4624999999999999</v>
      </c>
      <c r="L102" s="220">
        <v>2.6078130000000002</v>
      </c>
      <c r="M102" s="220">
        <v>2.4304429999999999</v>
      </c>
      <c r="N102" s="220">
        <v>498256000</v>
      </c>
      <c r="O102" s="220"/>
      <c r="P102" s="196">
        <f t="shared" si="29"/>
        <v>168396.03960396029</v>
      </c>
      <c r="Q102" s="196">
        <f>(Q90+(Q101-Q90)*(1-$Q$3))*K102/K101</f>
        <v>85125.864072614058</v>
      </c>
      <c r="R102" s="196">
        <f>R101*(1+($S$5/2/12))+(Q101-Q90)*($Q$3)</f>
        <v>331812.19503146585</v>
      </c>
      <c r="S102" s="196">
        <f t="shared" si="32"/>
        <v>-164860.83408174256</v>
      </c>
      <c r="T102" s="196">
        <f t="shared" si="33"/>
        <v>0</v>
      </c>
      <c r="U102" s="214">
        <f t="shared" si="19"/>
        <v>0.57855465536119932</v>
      </c>
      <c r="V102" s="224"/>
      <c r="W102" s="196">
        <f t="shared" si="20"/>
        <v>-164860.83408174256</v>
      </c>
      <c r="X102" s="199">
        <f t="shared" si="21"/>
        <v>3.0341241291270493</v>
      </c>
      <c r="Y102" s="196">
        <f t="shared" si="22"/>
        <v>436416.93495297944</v>
      </c>
      <c r="Z102" s="196">
        <f t="shared" si="23"/>
        <v>271556.10087123688</v>
      </c>
      <c r="AA102" s="201">
        <f t="shared" si="24"/>
        <v>585334.0987080402</v>
      </c>
      <c r="AB102" s="200">
        <f t="shared" si="25"/>
        <v>0.58533409870804021</v>
      </c>
      <c r="AC102" s="217">
        <f t="shared" si="26"/>
        <v>420473.26462629763</v>
      </c>
      <c r="AD102" s="199">
        <f t="shared" si="27"/>
        <v>0.42047326462629764</v>
      </c>
      <c r="AE102" s="125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7"/>
    </row>
    <row r="103" spans="1:49" ht="19.5" customHeight="1">
      <c r="A103" s="218" t="s">
        <v>192</v>
      </c>
      <c r="B103" s="219">
        <v>44.27</v>
      </c>
      <c r="C103" s="220">
        <v>45.549999</v>
      </c>
      <c r="D103" s="220">
        <v>42.93</v>
      </c>
      <c r="E103" s="220">
        <v>43.330002</v>
      </c>
      <c r="F103" s="220">
        <v>37.614505999999999</v>
      </c>
      <c r="G103" s="220">
        <v>2394303300</v>
      </c>
      <c r="H103" s="225" t="s">
        <v>192</v>
      </c>
      <c r="I103" s="220">
        <v>2.639688</v>
      </c>
      <c r="J103" s="220">
        <v>2.7853129999999999</v>
      </c>
      <c r="K103" s="220">
        <v>2.453125</v>
      </c>
      <c r="L103" s="220">
        <v>2.5153129999999999</v>
      </c>
      <c r="M103" s="220">
        <v>2.3442340000000002</v>
      </c>
      <c r="N103" s="220">
        <v>468374400</v>
      </c>
      <c r="O103" s="220"/>
      <c r="P103" s="196">
        <f t="shared" si="29"/>
        <v>170019.8019801979</v>
      </c>
      <c r="Q103" s="196">
        <f t="shared" ref="Q103:Q113" si="120">Q102*K103/K102</f>
        <v>84801.780833758938</v>
      </c>
      <c r="R103" s="196">
        <f t="shared" ref="R103:R113" si="121">R102*(1+$S$5/2/12)</f>
        <v>332503.47043778142</v>
      </c>
      <c r="S103" s="196">
        <f t="shared" si="32"/>
        <v>-167214.42089041648</v>
      </c>
      <c r="T103" s="196">
        <f t="shared" si="33"/>
        <v>0</v>
      </c>
      <c r="U103" s="214">
        <f t="shared" si="19"/>
        <v>0.57825451471443878</v>
      </c>
      <c r="V103" s="224"/>
      <c r="W103" s="196">
        <f t="shared" si="20"/>
        <v>-167214.42089041648</v>
      </c>
      <c r="X103" s="199">
        <f t="shared" si="21"/>
        <v>3.0052627622787784</v>
      </c>
      <c r="Y103" s="196">
        <f t="shared" si="22"/>
        <v>438217.19300640869</v>
      </c>
      <c r="Z103" s="196">
        <f t="shared" si="23"/>
        <v>271002.77211599221</v>
      </c>
      <c r="AA103" s="201">
        <f t="shared" si="24"/>
        <v>587325.05325173819</v>
      </c>
      <c r="AB103" s="200">
        <f t="shared" si="25"/>
        <v>0.58732505325173823</v>
      </c>
      <c r="AC103" s="217">
        <f t="shared" si="26"/>
        <v>420110.63236132171</v>
      </c>
      <c r="AD103" s="199">
        <f t="shared" si="27"/>
        <v>0.42011063236132173</v>
      </c>
      <c r="AE103" s="125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7"/>
    </row>
    <row r="104" spans="1:49" ht="19.5" customHeight="1">
      <c r="A104" s="218" t="s">
        <v>193</v>
      </c>
      <c r="B104" s="219">
        <v>42.549999</v>
      </c>
      <c r="C104" s="220">
        <v>44.450001</v>
      </c>
      <c r="D104" s="220">
        <v>42.060001</v>
      </c>
      <c r="E104" s="220">
        <v>43.529998999999997</v>
      </c>
      <c r="F104" s="220">
        <v>37.788136000000002</v>
      </c>
      <c r="G104" s="220">
        <v>2886831700</v>
      </c>
      <c r="H104" s="225" t="s">
        <v>193</v>
      </c>
      <c r="I104" s="220">
        <v>2.439063</v>
      </c>
      <c r="J104" s="220">
        <v>2.6324999999999998</v>
      </c>
      <c r="K104" s="220">
        <v>2.3634379999999999</v>
      </c>
      <c r="L104" s="220">
        <v>2.5306250000000001</v>
      </c>
      <c r="M104" s="220">
        <v>2.3585039999999999</v>
      </c>
      <c r="N104" s="220">
        <v>958201600</v>
      </c>
      <c r="O104" s="220"/>
      <c r="P104" s="196">
        <f t="shared" si="29"/>
        <v>166574.26138613847</v>
      </c>
      <c r="Q104" s="196">
        <f t="shared" si="120"/>
        <v>81701.401799817599</v>
      </c>
      <c r="R104" s="196">
        <f t="shared" si="121"/>
        <v>333196.18600119348</v>
      </c>
      <c r="S104" s="196">
        <f t="shared" si="32"/>
        <v>-169577.81431079321</v>
      </c>
      <c r="T104" s="196">
        <f t="shared" si="33"/>
        <v>0</v>
      </c>
      <c r="U104" s="214">
        <f t="shared" si="19"/>
        <v>0.56748588164165603</v>
      </c>
      <c r="V104" s="224"/>
      <c r="W104" s="196">
        <f t="shared" si="20"/>
        <v>-169577.81431079321</v>
      </c>
      <c r="X104" s="199">
        <f t="shared" si="21"/>
        <v>2.9471452348794829</v>
      </c>
      <c r="Y104" s="196">
        <f t="shared" si="22"/>
        <v>436470.32153144263</v>
      </c>
      <c r="Z104" s="196">
        <f t="shared" si="23"/>
        <v>266892.50722064939</v>
      </c>
      <c r="AA104" s="201">
        <f t="shared" si="24"/>
        <v>581471.84918714955</v>
      </c>
      <c r="AB104" s="200">
        <f t="shared" si="25"/>
        <v>0.58147184918714956</v>
      </c>
      <c r="AC104" s="217">
        <f t="shared" si="26"/>
        <v>411894.03487635637</v>
      </c>
      <c r="AD104" s="199">
        <f t="shared" si="27"/>
        <v>0.41189403487635634</v>
      </c>
      <c r="AE104" s="125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7"/>
    </row>
    <row r="105" spans="1:49" ht="19.5" customHeight="1">
      <c r="A105" s="218" t="s">
        <v>194</v>
      </c>
      <c r="B105" s="219">
        <v>43.669998</v>
      </c>
      <c r="C105" s="220">
        <v>46.700001</v>
      </c>
      <c r="D105" s="220">
        <v>43.299999</v>
      </c>
      <c r="E105" s="220">
        <v>45.959999000000003</v>
      </c>
      <c r="F105" s="220">
        <v>39.922725999999997</v>
      </c>
      <c r="G105" s="220">
        <v>1840448700</v>
      </c>
      <c r="H105" s="225" t="s">
        <v>194</v>
      </c>
      <c r="I105" s="220">
        <v>2.5390630000000001</v>
      </c>
      <c r="J105" s="220">
        <v>2.8781249999999998</v>
      </c>
      <c r="K105" s="220">
        <v>2.4950000000000001</v>
      </c>
      <c r="L105" s="220">
        <v>2.7953130000000002</v>
      </c>
      <c r="M105" s="220">
        <v>2.6055649999999999</v>
      </c>
      <c r="N105" s="220">
        <v>543574400</v>
      </c>
      <c r="O105" s="220"/>
      <c r="P105" s="196">
        <f t="shared" si="29"/>
        <v>171485.1445544553</v>
      </c>
      <c r="Q105" s="196">
        <f t="shared" si="120"/>
        <v>86249.352633978517</v>
      </c>
      <c r="R105" s="196">
        <f t="shared" si="121"/>
        <v>333890.34472202935</v>
      </c>
      <c r="S105" s="196">
        <f t="shared" si="32"/>
        <v>-171951.05520375483</v>
      </c>
      <c r="T105" s="196">
        <f t="shared" si="33"/>
        <v>0</v>
      </c>
      <c r="U105" s="214">
        <f t="shared" si="19"/>
        <v>0.58142225521096536</v>
      </c>
      <c r="V105" s="224"/>
      <c r="W105" s="196">
        <f t="shared" si="20"/>
        <v>-171951.05520375483</v>
      </c>
      <c r="X105" s="199">
        <f t="shared" si="21"/>
        <v>2.9390659375578463</v>
      </c>
      <c r="Y105" s="196">
        <f t="shared" si="22"/>
        <v>440574.33212126687</v>
      </c>
      <c r="Z105" s="196">
        <f t="shared" si="23"/>
        <v>268623.27691751206</v>
      </c>
      <c r="AA105" s="201">
        <f t="shared" si="24"/>
        <v>591624.84191046318</v>
      </c>
      <c r="AB105" s="200">
        <f t="shared" si="25"/>
        <v>0.59162484191046316</v>
      </c>
      <c r="AC105" s="217">
        <f t="shared" si="26"/>
        <v>419673.78670670837</v>
      </c>
      <c r="AD105" s="199">
        <f t="shared" si="27"/>
        <v>0.41967378670670835</v>
      </c>
      <c r="AE105" s="125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7"/>
    </row>
    <row r="106" spans="1:49" ht="19.5" customHeight="1">
      <c r="A106" s="218" t="s">
        <v>195</v>
      </c>
      <c r="B106" s="219">
        <v>45.970001000000003</v>
      </c>
      <c r="C106" s="220">
        <v>47.52</v>
      </c>
      <c r="D106" s="220">
        <v>45.66</v>
      </c>
      <c r="E106" s="220">
        <v>47.41</v>
      </c>
      <c r="F106" s="220">
        <v>41.182246999999997</v>
      </c>
      <c r="G106" s="220">
        <v>2575501900</v>
      </c>
      <c r="H106" s="225" t="s">
        <v>195</v>
      </c>
      <c r="I106" s="220">
        <v>2.796875</v>
      </c>
      <c r="J106" s="220">
        <v>2.9631249999999998</v>
      </c>
      <c r="K106" s="220">
        <v>2.7556250000000002</v>
      </c>
      <c r="L106" s="220">
        <v>2.9596879999999999</v>
      </c>
      <c r="M106" s="220">
        <v>2.7587820000000001</v>
      </c>
      <c r="N106" s="220">
        <v>728966400</v>
      </c>
      <c r="O106" s="220"/>
      <c r="P106" s="196">
        <f t="shared" si="29"/>
        <v>180831.68316831667</v>
      </c>
      <c r="Q106" s="196">
        <f t="shared" si="120"/>
        <v>95258.866674151126</v>
      </c>
      <c r="R106" s="196">
        <f t="shared" si="121"/>
        <v>334585.94960686693</v>
      </c>
      <c r="S106" s="196">
        <f t="shared" si="32"/>
        <v>-174334.18460043715</v>
      </c>
      <c r="T106" s="196">
        <f t="shared" si="33"/>
        <v>0</v>
      </c>
      <c r="U106" s="214">
        <f t="shared" si="19"/>
        <v>0.60809514833381639</v>
      </c>
      <c r="V106" s="224"/>
      <c r="W106" s="196">
        <f t="shared" si="20"/>
        <v>-174334.18460043715</v>
      </c>
      <c r="X106" s="199">
        <f t="shared" si="21"/>
        <v>2.9564920612471273</v>
      </c>
      <c r="Y106" s="196">
        <f t="shared" si="22"/>
        <v>447784.68984041386</v>
      </c>
      <c r="Z106" s="196">
        <f t="shared" si="23"/>
        <v>273450.50523997669</v>
      </c>
      <c r="AA106" s="201">
        <f t="shared" si="24"/>
        <v>610676.49944933469</v>
      </c>
      <c r="AB106" s="200">
        <f t="shared" si="25"/>
        <v>0.61067649944933466</v>
      </c>
      <c r="AC106" s="217">
        <f t="shared" si="26"/>
        <v>436342.31484889751</v>
      </c>
      <c r="AD106" s="199">
        <f t="shared" si="27"/>
        <v>0.43634231484889752</v>
      </c>
      <c r="AE106" s="125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7"/>
    </row>
    <row r="107" spans="1:49" ht="19.5" customHeight="1">
      <c r="A107" s="218" t="s">
        <v>196</v>
      </c>
      <c r="B107" s="219">
        <v>47.580002</v>
      </c>
      <c r="C107" s="220">
        <v>47.919998</v>
      </c>
      <c r="D107" s="220">
        <v>46.16</v>
      </c>
      <c r="E107" s="220">
        <v>47.599997999999999</v>
      </c>
      <c r="F107" s="220">
        <v>41.347279</v>
      </c>
      <c r="G107" s="220">
        <v>2815209900</v>
      </c>
      <c r="H107" s="225" t="s">
        <v>196</v>
      </c>
      <c r="I107" s="220">
        <v>2.9709379999999999</v>
      </c>
      <c r="J107" s="220">
        <v>3.0065629999999999</v>
      </c>
      <c r="K107" s="220">
        <v>2.7921879999999999</v>
      </c>
      <c r="L107" s="220">
        <v>2.9728129999999999</v>
      </c>
      <c r="M107" s="220">
        <v>2.7710159999999999</v>
      </c>
      <c r="N107" s="220">
        <v>859814400</v>
      </c>
      <c r="O107" s="220"/>
      <c r="P107" s="196">
        <f t="shared" si="29"/>
        <v>182811.88118811866</v>
      </c>
      <c r="Q107" s="196">
        <f t="shared" si="120"/>
        <v>96522.808590125525</v>
      </c>
      <c r="R107" s="196">
        <f t="shared" si="121"/>
        <v>335283.00366854796</v>
      </c>
      <c r="S107" s="196">
        <f t="shared" si="32"/>
        <v>-176727.24370293895</v>
      </c>
      <c r="T107" s="196">
        <f t="shared" si="33"/>
        <v>0</v>
      </c>
      <c r="U107" s="214">
        <f t="shared" si="19"/>
        <v>0.6115305536691451</v>
      </c>
      <c r="V107" s="224"/>
      <c r="W107" s="196">
        <f t="shared" si="20"/>
        <v>-176727.24370293895</v>
      </c>
      <c r="X107" s="199">
        <f t="shared" si="21"/>
        <v>2.9316073402215959</v>
      </c>
      <c r="Y107" s="196">
        <f t="shared" si="22"/>
        <v>449840.00035348907</v>
      </c>
      <c r="Z107" s="196">
        <f t="shared" si="23"/>
        <v>273112.75665055012</v>
      </c>
      <c r="AA107" s="201">
        <f t="shared" si="24"/>
        <v>614617.6934467922</v>
      </c>
      <c r="AB107" s="200">
        <f t="shared" si="25"/>
        <v>0.61461769344679218</v>
      </c>
      <c r="AC107" s="217">
        <f t="shared" si="26"/>
        <v>437890.44974385324</v>
      </c>
      <c r="AD107" s="199">
        <f t="shared" si="27"/>
        <v>0.43789044974385322</v>
      </c>
      <c r="AE107" s="125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7"/>
    </row>
    <row r="108" spans="1:49" ht="19.5" customHeight="1">
      <c r="A108" s="218" t="s">
        <v>197</v>
      </c>
      <c r="B108" s="219">
        <v>47.709999000000003</v>
      </c>
      <c r="C108" s="220">
        <v>50.66</v>
      </c>
      <c r="D108" s="220">
        <v>47.43</v>
      </c>
      <c r="E108" s="220">
        <v>47.529998999999997</v>
      </c>
      <c r="F108" s="220">
        <v>41.318756</v>
      </c>
      <c r="G108" s="220">
        <v>2780452500</v>
      </c>
      <c r="H108" s="225" t="s">
        <v>197</v>
      </c>
      <c r="I108" s="220">
        <v>2.9734379999999998</v>
      </c>
      <c r="J108" s="220">
        <v>3.339375</v>
      </c>
      <c r="K108" s="220">
        <v>2.9224999999999999</v>
      </c>
      <c r="L108" s="220">
        <v>2.9375</v>
      </c>
      <c r="M108" s="220">
        <v>2.7381009999999999</v>
      </c>
      <c r="N108" s="220">
        <v>1026566400</v>
      </c>
      <c r="O108" s="220"/>
      <c r="P108" s="196">
        <f t="shared" si="29"/>
        <v>187841.5841584157</v>
      </c>
      <c r="Q108" s="196">
        <f t="shared" si="120"/>
        <v>101027.54832577243</v>
      </c>
      <c r="R108" s="196">
        <f t="shared" si="121"/>
        <v>335981.50992619077</v>
      </c>
      <c r="S108" s="196">
        <f t="shared" si="32"/>
        <v>-179130.27388503452</v>
      </c>
      <c r="T108" s="196">
        <f t="shared" si="33"/>
        <v>0</v>
      </c>
      <c r="U108" s="214">
        <f t="shared" si="19"/>
        <v>0.62398380404303211</v>
      </c>
      <c r="V108" s="224"/>
      <c r="W108" s="196">
        <f t="shared" si="20"/>
        <v>-179130.27388503452</v>
      </c>
      <c r="X108" s="199">
        <f t="shared" si="21"/>
        <v>2.9242577634911404</v>
      </c>
      <c r="Y108" s="196">
        <f t="shared" si="22"/>
        <v>454031.35844003415</v>
      </c>
      <c r="Z108" s="196">
        <f t="shared" si="23"/>
        <v>274901.0845549996</v>
      </c>
      <c r="AA108" s="201">
        <f t="shared" si="24"/>
        <v>624850.6424103789</v>
      </c>
      <c r="AB108" s="200">
        <f t="shared" si="25"/>
        <v>0.62485064241037891</v>
      </c>
      <c r="AC108" s="217">
        <f t="shared" si="26"/>
        <v>445720.36852534441</v>
      </c>
      <c r="AD108" s="199">
        <f t="shared" si="27"/>
        <v>0.44572036852534441</v>
      </c>
      <c r="AE108" s="125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7"/>
    </row>
    <row r="109" spans="1:49" ht="19.5" customHeight="1">
      <c r="A109" s="218" t="s">
        <v>198</v>
      </c>
      <c r="B109" s="219">
        <v>47.389999000000003</v>
      </c>
      <c r="C109" s="220">
        <v>49.060001</v>
      </c>
      <c r="D109" s="220">
        <v>44.389999000000003</v>
      </c>
      <c r="E109" s="220">
        <v>48.869999</v>
      </c>
      <c r="F109" s="220">
        <v>42.483643000000001</v>
      </c>
      <c r="G109" s="220">
        <v>3835583500</v>
      </c>
      <c r="H109" s="225" t="s">
        <v>198</v>
      </c>
      <c r="I109" s="220">
        <v>2.916563</v>
      </c>
      <c r="J109" s="220">
        <v>3.1124999999999998</v>
      </c>
      <c r="K109" s="220">
        <v>2.5431249999999999</v>
      </c>
      <c r="L109" s="220">
        <v>3.0603129999999998</v>
      </c>
      <c r="M109" s="220">
        <v>2.852576</v>
      </c>
      <c r="N109" s="220">
        <v>2002668800</v>
      </c>
      <c r="O109" s="220"/>
      <c r="P109" s="196">
        <f t="shared" si="29"/>
        <v>175801.97623762363</v>
      </c>
      <c r="Q109" s="196">
        <f t="shared" si="120"/>
        <v>87912.979926768181</v>
      </c>
      <c r="R109" s="196">
        <f t="shared" si="121"/>
        <v>336681.47140520369</v>
      </c>
      <c r="S109" s="196">
        <f t="shared" si="32"/>
        <v>-181543.31669288882</v>
      </c>
      <c r="T109" s="196">
        <f t="shared" si="33"/>
        <v>0</v>
      </c>
      <c r="U109" s="214">
        <f t="shared" si="19"/>
        <v>0.58565960746060686</v>
      </c>
      <c r="V109" s="224"/>
      <c r="W109" s="196">
        <f t="shared" si="20"/>
        <v>-181543.31669288882</v>
      </c>
      <c r="X109" s="199">
        <f t="shared" si="21"/>
        <v>2.8229265443562408</v>
      </c>
      <c r="Y109" s="196">
        <f t="shared" si="22"/>
        <v>446275.59591533203</v>
      </c>
      <c r="Z109" s="196">
        <f t="shared" si="23"/>
        <v>264732.27922244323</v>
      </c>
      <c r="AA109" s="201">
        <f t="shared" si="24"/>
        <v>600396.42756959551</v>
      </c>
      <c r="AB109" s="200">
        <f t="shared" si="25"/>
        <v>0.60039642756959555</v>
      </c>
      <c r="AC109" s="217">
        <f t="shared" si="26"/>
        <v>418853.11087670666</v>
      </c>
      <c r="AD109" s="199">
        <f t="shared" si="27"/>
        <v>0.41885311087670668</v>
      </c>
      <c r="AE109" s="125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7"/>
    </row>
    <row r="110" spans="1:49" ht="19.5" customHeight="1">
      <c r="A110" s="218" t="s">
        <v>199</v>
      </c>
      <c r="B110" s="219">
        <v>48.93</v>
      </c>
      <c r="C110" s="220">
        <v>51.68</v>
      </c>
      <c r="D110" s="220">
        <v>47.810001</v>
      </c>
      <c r="E110" s="220">
        <v>51.41</v>
      </c>
      <c r="F110" s="220">
        <v>44.691727</v>
      </c>
      <c r="G110" s="220">
        <v>1980639900</v>
      </c>
      <c r="H110" s="225" t="s">
        <v>199</v>
      </c>
      <c r="I110" s="220">
        <v>3.0775000000000001</v>
      </c>
      <c r="J110" s="220">
        <v>3.4068749999999999</v>
      </c>
      <c r="K110" s="220">
        <v>2.9271880000000001</v>
      </c>
      <c r="L110" s="220">
        <v>3.3781249999999998</v>
      </c>
      <c r="M110" s="220">
        <v>3.1488160000000001</v>
      </c>
      <c r="N110" s="220">
        <v>1138864000</v>
      </c>
      <c r="O110" s="220"/>
      <c r="P110" s="196">
        <f t="shared" si="29"/>
        <v>189346.53861386122</v>
      </c>
      <c r="Q110" s="196">
        <f t="shared" si="120"/>
        <v>101189.60722963941</v>
      </c>
      <c r="R110" s="196">
        <f t="shared" si="121"/>
        <v>337382.89113729791</v>
      </c>
      <c r="S110" s="196">
        <f t="shared" si="32"/>
        <v>-183966.41384577585</v>
      </c>
      <c r="T110" s="196">
        <f t="shared" si="33"/>
        <v>0</v>
      </c>
      <c r="U110" s="214">
        <f t="shared" si="19"/>
        <v>0.62384755040500373</v>
      </c>
      <c r="V110" s="224"/>
      <c r="W110" s="196">
        <f t="shared" si="20"/>
        <v>-183966.41384577585</v>
      </c>
      <c r="X110" s="199">
        <f t="shared" si="21"/>
        <v>2.8631825708834606</v>
      </c>
      <c r="Y110" s="196">
        <f t="shared" si="22"/>
        <v>456430.1525215088</v>
      </c>
      <c r="Z110" s="196">
        <f t="shared" si="23"/>
        <v>272463.73867573298</v>
      </c>
      <c r="AA110" s="201">
        <f t="shared" si="24"/>
        <v>627919.03698079847</v>
      </c>
      <c r="AB110" s="200">
        <f t="shared" si="25"/>
        <v>0.62791903698079843</v>
      </c>
      <c r="AC110" s="217">
        <f t="shared" si="26"/>
        <v>443952.62313502259</v>
      </c>
      <c r="AD110" s="199">
        <f t="shared" si="27"/>
        <v>0.44395262313502259</v>
      </c>
      <c r="AE110" s="125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7"/>
    </row>
    <row r="111" spans="1:49" ht="19.5" customHeight="1">
      <c r="A111" s="218" t="s">
        <v>200</v>
      </c>
      <c r="B111" s="219">
        <v>51.450001</v>
      </c>
      <c r="C111" s="220">
        <v>55.07</v>
      </c>
      <c r="D111" s="220">
        <v>51.34</v>
      </c>
      <c r="E111" s="220">
        <v>55.029998999999997</v>
      </c>
      <c r="F111" s="220">
        <v>47.863543999999997</v>
      </c>
      <c r="G111" s="220">
        <v>3400285100</v>
      </c>
      <c r="H111" s="225" t="s">
        <v>200</v>
      </c>
      <c r="I111" s="220">
        <v>3.3834379999999999</v>
      </c>
      <c r="J111" s="220">
        <v>3.8359380000000001</v>
      </c>
      <c r="K111" s="220">
        <v>3.36</v>
      </c>
      <c r="L111" s="220">
        <v>3.827188</v>
      </c>
      <c r="M111" s="220">
        <v>3.5673949999999999</v>
      </c>
      <c r="N111" s="220">
        <v>1824924800</v>
      </c>
      <c r="O111" s="220"/>
      <c r="P111" s="196">
        <f t="shared" si="29"/>
        <v>203326.73267326719</v>
      </c>
      <c r="Q111" s="196">
        <f t="shared" si="120"/>
        <v>116151.4328056785</v>
      </c>
      <c r="R111" s="196">
        <f t="shared" si="121"/>
        <v>338085.77216050064</v>
      </c>
      <c r="S111" s="196">
        <f t="shared" si="32"/>
        <v>-186399.6072367999</v>
      </c>
      <c r="T111" s="196">
        <f t="shared" si="33"/>
        <v>0</v>
      </c>
      <c r="U111" s="214">
        <f t="shared" si="19"/>
        <v>0.66249009921144342</v>
      </c>
      <c r="V111" s="224"/>
      <c r="W111" s="196">
        <f t="shared" si="20"/>
        <v>-186399.6072367999</v>
      </c>
      <c r="X111" s="199">
        <f t="shared" si="21"/>
        <v>2.9045796440223381</v>
      </c>
      <c r="Y111" s="196">
        <f t="shared" si="22"/>
        <v>466891.05414536764</v>
      </c>
      <c r="Z111" s="196">
        <f t="shared" si="23"/>
        <v>280491.44690856774</v>
      </c>
      <c r="AA111" s="201">
        <f t="shared" si="24"/>
        <v>657563.93763944635</v>
      </c>
      <c r="AB111" s="200">
        <f t="shared" si="25"/>
        <v>0.65756393763944632</v>
      </c>
      <c r="AC111" s="217">
        <f t="shared" si="26"/>
        <v>471164.33040264645</v>
      </c>
      <c r="AD111" s="199">
        <f t="shared" si="27"/>
        <v>0.47116433040264644</v>
      </c>
      <c r="AE111" s="125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7"/>
    </row>
    <row r="112" spans="1:49" ht="19.5" customHeight="1">
      <c r="A112" s="218" t="s">
        <v>201</v>
      </c>
      <c r="B112" s="219">
        <v>54.68</v>
      </c>
      <c r="C112" s="220">
        <v>54.77</v>
      </c>
      <c r="D112" s="220">
        <v>48.650002000000001</v>
      </c>
      <c r="E112" s="220">
        <v>51.310001</v>
      </c>
      <c r="F112" s="220">
        <v>44.627986999999997</v>
      </c>
      <c r="G112" s="220">
        <v>4567776300</v>
      </c>
      <c r="H112" s="225" t="s">
        <v>201</v>
      </c>
      <c r="I112" s="220">
        <v>3.78125</v>
      </c>
      <c r="J112" s="220">
        <v>3.8031250000000001</v>
      </c>
      <c r="K112" s="220">
        <v>2.9750000000000001</v>
      </c>
      <c r="L112" s="220">
        <v>3.2956249999999998</v>
      </c>
      <c r="M112" s="220">
        <v>3.0719150000000002</v>
      </c>
      <c r="N112" s="220">
        <v>3321216000</v>
      </c>
      <c r="O112" s="220"/>
      <c r="P112" s="196">
        <f t="shared" si="29"/>
        <v>192673.27524752464</v>
      </c>
      <c r="Q112" s="196">
        <f t="shared" si="120"/>
        <v>102842.41446336117</v>
      </c>
      <c r="R112" s="196">
        <f t="shared" si="121"/>
        <v>338790.11751916836</v>
      </c>
      <c r="S112" s="196">
        <f t="shared" si="32"/>
        <v>-188842.93893361988</v>
      </c>
      <c r="T112" s="196">
        <f t="shared" si="33"/>
        <v>0</v>
      </c>
      <c r="U112" s="214">
        <f t="shared" si="19"/>
        <v>0.62802216160346125</v>
      </c>
      <c r="V112" s="224"/>
      <c r="W112" s="196">
        <f t="shared" si="20"/>
        <v>-188842.93893361988</v>
      </c>
      <c r="X112" s="199">
        <f t="shared" si="21"/>
        <v>2.8143143490978368</v>
      </c>
      <c r="Y112" s="196">
        <f t="shared" si="22"/>
        <v>460109.80549166887</v>
      </c>
      <c r="Z112" s="196">
        <f t="shared" si="23"/>
        <v>271266.86655804899</v>
      </c>
      <c r="AA112" s="201">
        <f t="shared" si="24"/>
        <v>634305.80723005417</v>
      </c>
      <c r="AB112" s="200">
        <f t="shared" si="25"/>
        <v>0.63430580723005414</v>
      </c>
      <c r="AC112" s="217">
        <f t="shared" si="26"/>
        <v>445462.86829643429</v>
      </c>
      <c r="AD112" s="199">
        <f t="shared" si="27"/>
        <v>0.44546286829643428</v>
      </c>
      <c r="AE112" s="125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7"/>
    </row>
    <row r="113" spans="1:49" ht="19.5" customHeight="1">
      <c r="A113" s="221" t="s">
        <v>202</v>
      </c>
      <c r="B113" s="222">
        <v>51.09</v>
      </c>
      <c r="C113" s="223">
        <v>52.84</v>
      </c>
      <c r="D113" s="223">
        <v>49.18</v>
      </c>
      <c r="E113" s="223">
        <v>51.220001000000003</v>
      </c>
      <c r="F113" s="223">
        <v>44.549709</v>
      </c>
      <c r="G113" s="223">
        <v>2233867700</v>
      </c>
      <c r="H113" s="226" t="s">
        <v>202</v>
      </c>
      <c r="I113" s="223">
        <v>3.2581250000000002</v>
      </c>
      <c r="J113" s="223">
        <v>3.481563</v>
      </c>
      <c r="K113" s="223">
        <v>2.9718749999999998</v>
      </c>
      <c r="L113" s="223">
        <v>3.100625</v>
      </c>
      <c r="M113" s="223">
        <v>2.8901520000000001</v>
      </c>
      <c r="N113" s="223">
        <v>2457235200</v>
      </c>
      <c r="O113" s="223"/>
      <c r="P113" s="196">
        <f t="shared" si="29"/>
        <v>194772.27722772266</v>
      </c>
      <c r="Q113" s="196">
        <f t="shared" si="120"/>
        <v>102734.38671707612</v>
      </c>
      <c r="R113" s="196">
        <f t="shared" si="121"/>
        <v>339495.93026399997</v>
      </c>
      <c r="S113" s="196">
        <f t="shared" si="32"/>
        <v>-191296.45117917663</v>
      </c>
      <c r="T113" s="196">
        <f t="shared" si="33"/>
        <v>0</v>
      </c>
      <c r="U113" s="214">
        <f t="shared" si="19"/>
        <v>0.62831934171163306</v>
      </c>
      <c r="V113" s="199">
        <f>(E113-B102)/B102</f>
        <v>0.17855504322492044</v>
      </c>
      <c r="W113" s="196">
        <f t="shared" si="20"/>
        <v>-191296.45117917663</v>
      </c>
      <c r="X113" s="199">
        <f t="shared" si="21"/>
        <v>2.7928809144049604</v>
      </c>
      <c r="Y113" s="196">
        <f t="shared" si="22"/>
        <v>462256.68711284583</v>
      </c>
      <c r="Z113" s="196">
        <f t="shared" si="23"/>
        <v>270960.2359336692</v>
      </c>
      <c r="AA113" s="201">
        <f t="shared" si="24"/>
        <v>637002.59420879872</v>
      </c>
      <c r="AB113" s="200">
        <f t="shared" si="25"/>
        <v>0.63700259420879868</v>
      </c>
      <c r="AC113" s="217">
        <f t="shared" si="26"/>
        <v>445706.14302962209</v>
      </c>
      <c r="AD113" s="199">
        <f t="shared" si="27"/>
        <v>0.44570614302962208</v>
      </c>
      <c r="AE113" s="125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7"/>
    </row>
    <row r="114" spans="1:49" ht="19.5" customHeight="1">
      <c r="A114" s="218" t="s">
        <v>203</v>
      </c>
      <c r="B114" s="219">
        <v>51.27</v>
      </c>
      <c r="C114" s="220">
        <v>51.470001000000003</v>
      </c>
      <c r="D114" s="220">
        <v>41.610000999999997</v>
      </c>
      <c r="E114" s="220">
        <v>45.130001</v>
      </c>
      <c r="F114" s="220">
        <v>39.293712999999997</v>
      </c>
      <c r="G114" s="220">
        <v>4828694600</v>
      </c>
      <c r="H114" s="225" t="s">
        <v>203</v>
      </c>
      <c r="I114" s="220">
        <v>3.1062500000000002</v>
      </c>
      <c r="J114" s="220">
        <v>3.125</v>
      </c>
      <c r="K114" s="220">
        <v>2.0165630000000001</v>
      </c>
      <c r="L114" s="220">
        <v>2.345313</v>
      </c>
      <c r="M114" s="220">
        <v>2.3036129999999999</v>
      </c>
      <c r="N114" s="220">
        <v>8814496000</v>
      </c>
      <c r="O114" s="220"/>
      <c r="P114" s="196">
        <f t="shared" si="29"/>
        <v>164792.08316831672</v>
      </c>
      <c r="Q114" s="196">
        <f>(Q102+(Q113-Q102)*(1-$Q$3))*K114/K113</f>
        <v>63736.198681507471</v>
      </c>
      <c r="R114" s="196">
        <f>R113*(1+($S$5/2/12))+(Q113-Q102)*($Q$3)</f>
        <v>349007.47477428103</v>
      </c>
      <c r="S114" s="196">
        <f t="shared" si="32"/>
        <v>-193760.18639242317</v>
      </c>
      <c r="T114" s="196">
        <f t="shared" si="33"/>
        <v>0</v>
      </c>
      <c r="U114" s="214">
        <f t="shared" si="19"/>
        <v>0.50605434759523449</v>
      </c>
      <c r="V114" s="224"/>
      <c r="W114" s="196">
        <f t="shared" si="20"/>
        <v>-193760.18639242317</v>
      </c>
      <c r="X114" s="199">
        <f t="shared" si="21"/>
        <v>2.6517292716781236</v>
      </c>
      <c r="Y114" s="196">
        <f t="shared" si="22"/>
        <v>450401.63400113152</v>
      </c>
      <c r="Z114" s="196">
        <f t="shared" si="23"/>
        <v>256641.44760870835</v>
      </c>
      <c r="AA114" s="201">
        <f t="shared" si="24"/>
        <v>577535.75662410515</v>
      </c>
      <c r="AB114" s="200">
        <f t="shared" si="25"/>
        <v>0.57753575662410517</v>
      </c>
      <c r="AC114" s="217">
        <f t="shared" si="26"/>
        <v>383775.57023168198</v>
      </c>
      <c r="AD114" s="199">
        <f t="shared" si="27"/>
        <v>0.38377557023168196</v>
      </c>
      <c r="AE114" s="125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7"/>
    </row>
    <row r="115" spans="1:49" ht="19.5" customHeight="1">
      <c r="A115" s="218" t="s">
        <v>204</v>
      </c>
      <c r="B115" s="219">
        <v>45.5</v>
      </c>
      <c r="C115" s="220">
        <v>45.880001</v>
      </c>
      <c r="D115" s="220">
        <v>42.150002000000001</v>
      </c>
      <c r="E115" s="220">
        <v>42.950001</v>
      </c>
      <c r="F115" s="220">
        <v>37.395637999999998</v>
      </c>
      <c r="G115" s="220">
        <v>3020516600</v>
      </c>
      <c r="H115" s="225" t="s">
        <v>204</v>
      </c>
      <c r="I115" s="220">
        <v>2.4065629999999998</v>
      </c>
      <c r="J115" s="220">
        <v>2.4496880000000001</v>
      </c>
      <c r="K115" s="220">
        <v>2.0665629999999999</v>
      </c>
      <c r="L115" s="220">
        <v>2.1481249999999998</v>
      </c>
      <c r="M115" s="220">
        <v>2.109931</v>
      </c>
      <c r="N115" s="220">
        <v>6540435200</v>
      </c>
      <c r="O115" s="220"/>
      <c r="P115" s="196">
        <f t="shared" si="29"/>
        <v>166930.70099009891</v>
      </c>
      <c r="Q115" s="196">
        <f t="shared" ref="Q115:Q125" si="122">Q114*K115/K114</f>
        <v>65316.516248613159</v>
      </c>
      <c r="R115" s="196">
        <f t="shared" ref="R115:R125" si="123">R114*(1+$S$5/2/12)</f>
        <v>349734.5736800608</v>
      </c>
      <c r="S115" s="196">
        <f t="shared" si="32"/>
        <v>-196234.18716905825</v>
      </c>
      <c r="T115" s="196">
        <f t="shared" si="33"/>
        <v>0</v>
      </c>
      <c r="U115" s="214">
        <f t="shared" si="19"/>
        <v>0.51129388948331589</v>
      </c>
      <c r="V115" s="224"/>
      <c r="W115" s="196">
        <f t="shared" si="20"/>
        <v>-196234.18716905825</v>
      </c>
      <c r="X115" s="199">
        <f t="shared" si="21"/>
        <v>2.6329014435443199</v>
      </c>
      <c r="Y115" s="196">
        <f t="shared" si="22"/>
        <v>452596.68142592761</v>
      </c>
      <c r="Z115" s="196">
        <f t="shared" si="23"/>
        <v>256362.49425686937</v>
      </c>
      <c r="AA115" s="201">
        <f t="shared" si="24"/>
        <v>581981.79091877281</v>
      </c>
      <c r="AB115" s="200">
        <f t="shared" si="25"/>
        <v>0.58198179091877278</v>
      </c>
      <c r="AC115" s="217">
        <f t="shared" si="26"/>
        <v>385747.60374971456</v>
      </c>
      <c r="AD115" s="199">
        <f t="shared" si="27"/>
        <v>0.38574760374971456</v>
      </c>
      <c r="AE115" s="125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7"/>
    </row>
    <row r="116" spans="1:49" ht="19.5" customHeight="1">
      <c r="A116" s="218" t="s">
        <v>205</v>
      </c>
      <c r="B116" s="219">
        <v>42.919998</v>
      </c>
      <c r="C116" s="220">
        <v>45.07</v>
      </c>
      <c r="D116" s="220">
        <v>41.049999</v>
      </c>
      <c r="E116" s="220">
        <v>43.720001000000003</v>
      </c>
      <c r="F116" s="220">
        <v>38.066054999999999</v>
      </c>
      <c r="G116" s="220">
        <v>3404279700</v>
      </c>
      <c r="H116" s="225" t="s">
        <v>205</v>
      </c>
      <c r="I116" s="220">
        <v>2.1303130000000001</v>
      </c>
      <c r="J116" s="220">
        <v>2.3265630000000002</v>
      </c>
      <c r="K116" s="220">
        <v>1.937813</v>
      </c>
      <c r="L116" s="220">
        <v>2.1859380000000002</v>
      </c>
      <c r="M116" s="220">
        <v>2.1470720000000001</v>
      </c>
      <c r="N116" s="220">
        <v>8812089600</v>
      </c>
      <c r="O116" s="220"/>
      <c r="P116" s="196">
        <f t="shared" si="29"/>
        <v>162574.25346534644</v>
      </c>
      <c r="Q116" s="196">
        <f t="shared" si="122"/>
        <v>61247.198513315983</v>
      </c>
      <c r="R116" s="196">
        <f t="shared" si="123"/>
        <v>350463.18737522763</v>
      </c>
      <c r="S116" s="196">
        <f t="shared" si="32"/>
        <v>-198718.49628226264</v>
      </c>
      <c r="T116" s="196">
        <f t="shared" si="33"/>
        <v>0</v>
      </c>
      <c r="U116" s="214">
        <f t="shared" si="19"/>
        <v>0.49638912650127703</v>
      </c>
      <c r="V116" s="224"/>
      <c r="W116" s="196">
        <f t="shared" si="20"/>
        <v>-198718.49628226264</v>
      </c>
      <c r="X116" s="199">
        <f t="shared" si="21"/>
        <v>2.5817296851514429</v>
      </c>
      <c r="Y116" s="196">
        <f t="shared" si="22"/>
        <v>450246.63730596099</v>
      </c>
      <c r="Z116" s="196">
        <f t="shared" si="23"/>
        <v>251528.14102369835</v>
      </c>
      <c r="AA116" s="201">
        <f t="shared" si="24"/>
        <v>574284.63935389009</v>
      </c>
      <c r="AB116" s="200">
        <f t="shared" si="25"/>
        <v>0.57428463935389007</v>
      </c>
      <c r="AC116" s="217">
        <f t="shared" si="26"/>
        <v>375566.14307162748</v>
      </c>
      <c r="AD116" s="199">
        <f t="shared" si="27"/>
        <v>0.3755661430716275</v>
      </c>
      <c r="AE116" s="125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7"/>
    </row>
    <row r="117" spans="1:49" ht="19.5" customHeight="1">
      <c r="A117" s="218" t="s">
        <v>206</v>
      </c>
      <c r="B117" s="219">
        <v>44.419998</v>
      </c>
      <c r="C117" s="220">
        <v>48.060001</v>
      </c>
      <c r="D117" s="220">
        <v>43.68</v>
      </c>
      <c r="E117" s="220">
        <v>47.209999000000003</v>
      </c>
      <c r="F117" s="220">
        <v>41.136848000000001</v>
      </c>
      <c r="G117" s="220">
        <v>2616810900</v>
      </c>
      <c r="H117" s="225" t="s">
        <v>206</v>
      </c>
      <c r="I117" s="220">
        <v>2.2640630000000002</v>
      </c>
      <c r="J117" s="220">
        <v>2.6231249999999999</v>
      </c>
      <c r="K117" s="220">
        <v>2.1759379999999999</v>
      </c>
      <c r="L117" s="220">
        <v>2.5265629999999999</v>
      </c>
      <c r="M117" s="220">
        <v>2.4816400000000001</v>
      </c>
      <c r="N117" s="220">
        <v>8311296000</v>
      </c>
      <c r="O117" s="220"/>
      <c r="P117" s="196">
        <f t="shared" si="29"/>
        <v>172990.09900990091</v>
      </c>
      <c r="Q117" s="196">
        <f t="shared" si="122"/>
        <v>68773.460926656888</v>
      </c>
      <c r="R117" s="196">
        <f t="shared" si="123"/>
        <v>351193.31901559274</v>
      </c>
      <c r="S117" s="196">
        <f t="shared" si="32"/>
        <v>-201213.15668343872</v>
      </c>
      <c r="T117" s="196">
        <f t="shared" si="33"/>
        <v>0</v>
      </c>
      <c r="U117" s="214">
        <f t="shared" si="19"/>
        <v>0.52370928120773841</v>
      </c>
      <c r="V117" s="224"/>
      <c r="W117" s="196">
        <f t="shared" si="20"/>
        <v>-201213.15668343872</v>
      </c>
      <c r="X117" s="199">
        <f t="shared" si="21"/>
        <v>2.6051150265992407</v>
      </c>
      <c r="Y117" s="196">
        <f t="shared" si="22"/>
        <v>458238.65556189965</v>
      </c>
      <c r="Z117" s="196">
        <f t="shared" si="23"/>
        <v>257025.49887846093</v>
      </c>
      <c r="AA117" s="201">
        <f t="shared" si="24"/>
        <v>592956.87895215047</v>
      </c>
      <c r="AB117" s="200">
        <f t="shared" si="25"/>
        <v>0.59295687895215043</v>
      </c>
      <c r="AC117" s="217">
        <f t="shared" si="26"/>
        <v>391743.72226871178</v>
      </c>
      <c r="AD117" s="199">
        <f t="shared" si="27"/>
        <v>0.39174372226871179</v>
      </c>
      <c r="AE117" s="125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7"/>
    </row>
    <row r="118" spans="1:49" ht="19.5" customHeight="1">
      <c r="A118" s="218" t="s">
        <v>207</v>
      </c>
      <c r="B118" s="219">
        <v>47.23</v>
      </c>
      <c r="C118" s="220">
        <v>50.470001000000003</v>
      </c>
      <c r="D118" s="220">
        <v>47.220001000000003</v>
      </c>
      <c r="E118" s="220">
        <v>50.009998000000003</v>
      </c>
      <c r="F118" s="220">
        <v>43.576656</v>
      </c>
      <c r="G118" s="220">
        <v>2682797700</v>
      </c>
      <c r="H118" s="225" t="s">
        <v>207</v>
      </c>
      <c r="I118" s="220">
        <v>2.5293749999999999</v>
      </c>
      <c r="J118" s="220">
        <v>2.880938</v>
      </c>
      <c r="K118" s="220">
        <v>2.5293749999999999</v>
      </c>
      <c r="L118" s="220">
        <v>2.828125</v>
      </c>
      <c r="M118" s="220">
        <v>2.777841</v>
      </c>
      <c r="N118" s="220">
        <v>9386915200</v>
      </c>
      <c r="O118" s="220"/>
      <c r="P118" s="196">
        <f t="shared" si="29"/>
        <v>187009.90495049497</v>
      </c>
      <c r="Q118" s="196">
        <f t="shared" si="122"/>
        <v>79944.314925959639</v>
      </c>
      <c r="R118" s="196">
        <f t="shared" si="123"/>
        <v>351924.97176354192</v>
      </c>
      <c r="S118" s="196">
        <f t="shared" si="32"/>
        <v>-203718.21150295303</v>
      </c>
      <c r="T118" s="196">
        <f t="shared" si="33"/>
        <v>0</v>
      </c>
      <c r="U118" s="214">
        <f t="shared" si="19"/>
        <v>0.56052706164373012</v>
      </c>
      <c r="V118" s="224"/>
      <c r="W118" s="196">
        <f t="shared" si="20"/>
        <v>-203718.21150295303</v>
      </c>
      <c r="X118" s="199">
        <f t="shared" si="21"/>
        <v>2.6454918916575347</v>
      </c>
      <c r="Y118" s="196">
        <f t="shared" si="22"/>
        <v>468754.90635834669</v>
      </c>
      <c r="Z118" s="196">
        <f t="shared" si="23"/>
        <v>265036.69485539367</v>
      </c>
      <c r="AA118" s="201">
        <f t="shared" si="24"/>
        <v>618879.1916399966</v>
      </c>
      <c r="AB118" s="200">
        <f t="shared" si="25"/>
        <v>0.61887919163999661</v>
      </c>
      <c r="AC118" s="217">
        <f t="shared" si="26"/>
        <v>415160.98013704357</v>
      </c>
      <c r="AD118" s="199">
        <f t="shared" si="27"/>
        <v>0.41516098013704356</v>
      </c>
      <c r="AE118" s="125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7"/>
    </row>
    <row r="119" spans="1:49" ht="19.5" customHeight="1">
      <c r="A119" s="218" t="s">
        <v>208</v>
      </c>
      <c r="B119" s="219">
        <v>49.919998</v>
      </c>
      <c r="C119" s="220">
        <v>50.610000999999997</v>
      </c>
      <c r="D119" s="220">
        <v>44.970001000000003</v>
      </c>
      <c r="E119" s="220">
        <v>45.169998</v>
      </c>
      <c r="F119" s="220">
        <v>39.359279999999998</v>
      </c>
      <c r="G119" s="220">
        <v>3542909100</v>
      </c>
      <c r="H119" s="225" t="s">
        <v>208</v>
      </c>
      <c r="I119" s="220">
        <v>2.811563</v>
      </c>
      <c r="J119" s="220">
        <v>2.892188</v>
      </c>
      <c r="K119" s="220">
        <v>2.265625</v>
      </c>
      <c r="L119" s="220">
        <v>2.2921879999999999</v>
      </c>
      <c r="M119" s="220">
        <v>2.251433</v>
      </c>
      <c r="N119" s="220">
        <v>10309196800</v>
      </c>
      <c r="O119" s="220"/>
      <c r="P119" s="196">
        <f t="shared" si="29"/>
        <v>178099.01386138605</v>
      </c>
      <c r="Q119" s="196">
        <f t="shared" si="122"/>
        <v>71608.139759477068</v>
      </c>
      <c r="R119" s="196">
        <f t="shared" si="123"/>
        <v>352658.14878804935</v>
      </c>
      <c r="S119" s="196">
        <f t="shared" si="32"/>
        <v>-206233.70405088199</v>
      </c>
      <c r="T119" s="196">
        <f t="shared" si="33"/>
        <v>0</v>
      </c>
      <c r="U119" s="214">
        <f t="shared" si="19"/>
        <v>0.53342264585189714</v>
      </c>
      <c r="V119" s="224"/>
      <c r="W119" s="196">
        <f t="shared" si="20"/>
        <v>-206233.70405088199</v>
      </c>
      <c r="X119" s="199">
        <f t="shared" si="21"/>
        <v>2.5735714009116912</v>
      </c>
      <c r="Y119" s="196">
        <f t="shared" si="22"/>
        <v>463221.13253949757</v>
      </c>
      <c r="Z119" s="196">
        <f t="shared" si="23"/>
        <v>256987.42848861558</v>
      </c>
      <c r="AA119" s="201">
        <f t="shared" si="24"/>
        <v>602365.30240891245</v>
      </c>
      <c r="AB119" s="200">
        <f t="shared" si="25"/>
        <v>0.60236530240891251</v>
      </c>
      <c r="AC119" s="217">
        <f t="shared" si="26"/>
        <v>396131.59835803043</v>
      </c>
      <c r="AD119" s="199">
        <f t="shared" si="27"/>
        <v>0.39613159835803041</v>
      </c>
      <c r="AE119" s="125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7"/>
    </row>
    <row r="120" spans="1:49" ht="19.5" customHeight="1">
      <c r="A120" s="218" t="s">
        <v>209</v>
      </c>
      <c r="B120" s="219">
        <v>44.810001</v>
      </c>
      <c r="C120" s="220">
        <v>46.150002000000001</v>
      </c>
      <c r="D120" s="220">
        <v>43.299999</v>
      </c>
      <c r="E120" s="220">
        <v>45.459999000000003</v>
      </c>
      <c r="F120" s="220">
        <v>39.639614000000002</v>
      </c>
      <c r="G120" s="220">
        <v>3953264300</v>
      </c>
      <c r="H120" s="225" t="s">
        <v>209</v>
      </c>
      <c r="I120" s="220">
        <v>2.2509380000000001</v>
      </c>
      <c r="J120" s="220">
        <v>2.38375</v>
      </c>
      <c r="K120" s="220">
        <v>2.0918749999999999</v>
      </c>
      <c r="L120" s="220">
        <v>2.3021880000000001</v>
      </c>
      <c r="M120" s="220">
        <v>2.2621950000000002</v>
      </c>
      <c r="N120" s="220">
        <v>12459043200</v>
      </c>
      <c r="O120" s="220"/>
      <c r="P120" s="196">
        <f t="shared" si="29"/>
        <v>171485.14455445533</v>
      </c>
      <c r="Q120" s="196">
        <f t="shared" si="122"/>
        <v>66116.536213784755</v>
      </c>
      <c r="R120" s="196">
        <f t="shared" si="123"/>
        <v>353392.85326469113</v>
      </c>
      <c r="S120" s="196">
        <f t="shared" si="32"/>
        <v>-208759.67781776065</v>
      </c>
      <c r="T120" s="196">
        <f t="shared" si="33"/>
        <v>0</v>
      </c>
      <c r="U120" s="214">
        <f t="shared" si="19"/>
        <v>0.51391036548081026</v>
      </c>
      <c r="V120" s="224"/>
      <c r="W120" s="196">
        <f t="shared" si="20"/>
        <v>-208759.67781776065</v>
      </c>
      <c r="X120" s="199">
        <f t="shared" si="21"/>
        <v>2.5142690547613569</v>
      </c>
      <c r="Y120" s="196">
        <f t="shared" si="22"/>
        <v>459296.74032222223</v>
      </c>
      <c r="Z120" s="196">
        <f t="shared" si="23"/>
        <v>250537.06250446159</v>
      </c>
      <c r="AA120" s="201">
        <f t="shared" si="24"/>
        <v>590994.5340329312</v>
      </c>
      <c r="AB120" s="200">
        <f t="shared" si="25"/>
        <v>0.59099453403293123</v>
      </c>
      <c r="AC120" s="217">
        <f t="shared" si="26"/>
        <v>382234.85621517058</v>
      </c>
      <c r="AD120" s="199">
        <f t="shared" si="27"/>
        <v>0.38223485621517056</v>
      </c>
      <c r="AE120" s="125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7"/>
    </row>
    <row r="121" spans="1:49" ht="19.5" customHeight="1">
      <c r="A121" s="218" t="s">
        <v>210</v>
      </c>
      <c r="B121" s="219">
        <v>45.509998000000003</v>
      </c>
      <c r="C121" s="220">
        <v>48.57</v>
      </c>
      <c r="D121" s="220">
        <v>44.299999</v>
      </c>
      <c r="E121" s="220">
        <v>46.119999</v>
      </c>
      <c r="F121" s="220">
        <v>40.215099000000002</v>
      </c>
      <c r="G121" s="220">
        <v>2893866300</v>
      </c>
      <c r="H121" s="225" t="s">
        <v>210</v>
      </c>
      <c r="I121" s="220">
        <v>2.3031250000000001</v>
      </c>
      <c r="J121" s="220">
        <v>2.610938</v>
      </c>
      <c r="K121" s="220">
        <v>2.1803129999999999</v>
      </c>
      <c r="L121" s="220">
        <v>2.3462499999999999</v>
      </c>
      <c r="M121" s="220">
        <v>2.305491</v>
      </c>
      <c r="N121" s="220">
        <v>8982672000</v>
      </c>
      <c r="O121" s="220"/>
      <c r="P121" s="196">
        <f t="shared" si="29"/>
        <v>175445.5405940593</v>
      </c>
      <c r="Q121" s="196">
        <f t="shared" si="122"/>
        <v>68911.738713778643</v>
      </c>
      <c r="R121" s="196">
        <f t="shared" si="123"/>
        <v>354129.08837565925</v>
      </c>
      <c r="S121" s="196">
        <f t="shared" si="32"/>
        <v>-211296.17647533465</v>
      </c>
      <c r="T121" s="196">
        <f t="shared" si="33"/>
        <v>0</v>
      </c>
      <c r="U121" s="214">
        <f t="shared" si="19"/>
        <v>0.52343551154582924</v>
      </c>
      <c r="V121" s="224"/>
      <c r="W121" s="196">
        <f t="shared" si="20"/>
        <v>-211296.17647533465</v>
      </c>
      <c r="X121" s="199">
        <f t="shared" si="21"/>
        <v>2.506314301581968</v>
      </c>
      <c r="Y121" s="196">
        <f t="shared" si="22"/>
        <v>462775.80325647438</v>
      </c>
      <c r="Z121" s="196">
        <f t="shared" si="23"/>
        <v>251479.62678113973</v>
      </c>
      <c r="AA121" s="201">
        <f t="shared" si="24"/>
        <v>598486.36768349726</v>
      </c>
      <c r="AB121" s="200">
        <f t="shared" si="25"/>
        <v>0.59848636768349728</v>
      </c>
      <c r="AC121" s="217">
        <f t="shared" si="26"/>
        <v>387190.19120816258</v>
      </c>
      <c r="AD121" s="199">
        <f t="shared" si="27"/>
        <v>0.38719019120816256</v>
      </c>
      <c r="AE121" s="125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7"/>
    </row>
    <row r="122" spans="1:49" ht="19.5" customHeight="1">
      <c r="A122" s="218" t="s">
        <v>211</v>
      </c>
      <c r="B122" s="219">
        <v>46.869999</v>
      </c>
      <c r="C122" s="220">
        <v>47.080002</v>
      </c>
      <c r="D122" s="220">
        <v>37.18</v>
      </c>
      <c r="E122" s="220">
        <v>38.909999999999997</v>
      </c>
      <c r="F122" s="220">
        <v>33.928226000000002</v>
      </c>
      <c r="G122" s="220">
        <v>5188670400</v>
      </c>
      <c r="H122" s="225" t="s">
        <v>211</v>
      </c>
      <c r="I122" s="220">
        <v>2.4240629999999999</v>
      </c>
      <c r="J122" s="220">
        <v>2.4440629999999999</v>
      </c>
      <c r="K122" s="220">
        <v>1.4624999999999999</v>
      </c>
      <c r="L122" s="220">
        <v>1.6368750000000001</v>
      </c>
      <c r="M122" s="220">
        <v>1.6084400000000001</v>
      </c>
      <c r="N122" s="220">
        <v>16277628800</v>
      </c>
      <c r="O122" s="220"/>
      <c r="P122" s="196">
        <f t="shared" si="29"/>
        <v>147247.52475247518</v>
      </c>
      <c r="Q122" s="196">
        <f t="shared" si="122"/>
        <v>46224.288837841756</v>
      </c>
      <c r="R122" s="196">
        <f t="shared" si="123"/>
        <v>354866.85730977525</v>
      </c>
      <c r="S122" s="196">
        <f t="shared" si="32"/>
        <v>-213843.2438773152</v>
      </c>
      <c r="T122" s="196">
        <f t="shared" si="33"/>
        <v>0</v>
      </c>
      <c r="U122" s="214">
        <f t="shared" si="19"/>
        <v>0.43713149399931983</v>
      </c>
      <c r="V122" s="224"/>
      <c r="W122" s="196">
        <f t="shared" si="20"/>
        <v>-213843.2438773152</v>
      </c>
      <c r="X122" s="199">
        <f t="shared" si="21"/>
        <v>2.3480488462395392</v>
      </c>
      <c r="Y122" s="196">
        <f t="shared" si="22"/>
        <v>443745.45034411683</v>
      </c>
      <c r="Z122" s="196">
        <f t="shared" si="23"/>
        <v>229902.20646680164</v>
      </c>
      <c r="AA122" s="201">
        <f t="shared" si="24"/>
        <v>548338.67090009223</v>
      </c>
      <c r="AB122" s="200">
        <f t="shared" si="25"/>
        <v>0.54833867090009225</v>
      </c>
      <c r="AC122" s="217">
        <f t="shared" si="26"/>
        <v>334495.42702277703</v>
      </c>
      <c r="AD122" s="199">
        <f t="shared" si="27"/>
        <v>0.33449542702277701</v>
      </c>
      <c r="AE122" s="125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7"/>
    </row>
    <row r="123" spans="1:49" ht="19.5" customHeight="1">
      <c r="A123" s="218" t="s">
        <v>212</v>
      </c>
      <c r="B123" s="219">
        <v>38.840000000000003</v>
      </c>
      <c r="C123" s="220">
        <v>38.970001000000003</v>
      </c>
      <c r="D123" s="220">
        <v>28.09</v>
      </c>
      <c r="E123" s="220">
        <v>32.889999000000003</v>
      </c>
      <c r="F123" s="220">
        <v>28.698312999999999</v>
      </c>
      <c r="G123" s="220">
        <v>7240779800</v>
      </c>
      <c r="H123" s="225" t="s">
        <v>212</v>
      </c>
      <c r="I123" s="220">
        <v>1.6125</v>
      </c>
      <c r="J123" s="220">
        <v>1.6271880000000001</v>
      </c>
      <c r="K123" s="220">
        <v>0.79812499999999997</v>
      </c>
      <c r="L123" s="220">
        <v>1.086875</v>
      </c>
      <c r="M123" s="220">
        <v>1.0679940000000001</v>
      </c>
      <c r="N123" s="220">
        <v>38949555200</v>
      </c>
      <c r="O123" s="220"/>
      <c r="P123" s="196">
        <f t="shared" si="29"/>
        <v>111247.5247524752</v>
      </c>
      <c r="Q123" s="196">
        <f t="shared" si="122"/>
        <v>25225.819164924753</v>
      </c>
      <c r="R123" s="196">
        <f t="shared" si="123"/>
        <v>355606.16326250398</v>
      </c>
      <c r="S123" s="196">
        <f t="shared" si="32"/>
        <v>-216400.92406013733</v>
      </c>
      <c r="T123" s="196">
        <f t="shared" si="33"/>
        <v>0</v>
      </c>
      <c r="U123" s="214">
        <f t="shared" si="19"/>
        <v>0.32860373318331998</v>
      </c>
      <c r="V123" s="224"/>
      <c r="W123" s="196">
        <f t="shared" si="20"/>
        <v>-216400.92406013733</v>
      </c>
      <c r="X123" s="199">
        <f t="shared" si="21"/>
        <v>2.1573553349764882</v>
      </c>
      <c r="Y123" s="196">
        <f t="shared" si="22"/>
        <v>419255.18405873643</v>
      </c>
      <c r="Z123" s="196">
        <f t="shared" si="23"/>
        <v>202854.2599985991</v>
      </c>
      <c r="AA123" s="201">
        <f t="shared" si="24"/>
        <v>492079.50717990391</v>
      </c>
      <c r="AB123" s="200">
        <f t="shared" si="25"/>
        <v>0.4920795071799039</v>
      </c>
      <c r="AC123" s="217">
        <f t="shared" si="26"/>
        <v>275678.58311976655</v>
      </c>
      <c r="AD123" s="199">
        <f t="shared" si="27"/>
        <v>0.27567858311976656</v>
      </c>
      <c r="AE123" s="125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7"/>
    </row>
    <row r="124" spans="1:49" ht="21" customHeight="1">
      <c r="A124" s="218" t="s">
        <v>213</v>
      </c>
      <c r="B124" s="219">
        <v>32.810001</v>
      </c>
      <c r="C124" s="220">
        <v>34.009998000000003</v>
      </c>
      <c r="D124" s="220">
        <v>25.049999</v>
      </c>
      <c r="E124" s="220">
        <v>29.120000999999998</v>
      </c>
      <c r="F124" s="220">
        <v>25.408783</v>
      </c>
      <c r="G124" s="220">
        <v>3919285900</v>
      </c>
      <c r="H124" s="225" t="s">
        <v>213</v>
      </c>
      <c r="I124" s="220">
        <v>1.0856250000000001</v>
      </c>
      <c r="J124" s="220">
        <v>1.165313</v>
      </c>
      <c r="K124" s="220">
        <v>0.61624999999999996</v>
      </c>
      <c r="L124" s="220">
        <v>0.82625000000000004</v>
      </c>
      <c r="M124" s="220">
        <v>0.81189699999999998</v>
      </c>
      <c r="N124" s="220">
        <v>30249542400</v>
      </c>
      <c r="O124" s="220"/>
      <c r="P124" s="196">
        <f t="shared" si="29"/>
        <v>99207.91683168312</v>
      </c>
      <c r="Q124" s="196">
        <f t="shared" si="122"/>
        <v>19477.414014577764</v>
      </c>
      <c r="R124" s="196">
        <f t="shared" si="123"/>
        <v>356347.00943596754</v>
      </c>
      <c r="S124" s="196">
        <f t="shared" si="32"/>
        <v>-218969.26124372124</v>
      </c>
      <c r="T124" s="196">
        <f t="shared" si="33"/>
        <v>0</v>
      </c>
      <c r="U124" s="214">
        <f t="shared" si="19"/>
        <v>0.29084913414264119</v>
      </c>
      <c r="V124" s="224"/>
      <c r="W124" s="196">
        <f t="shared" si="20"/>
        <v>-218969.26124372124</v>
      </c>
      <c r="X124" s="199">
        <f t="shared" si="21"/>
        <v>2.0804514920502948</v>
      </c>
      <c r="Y124" s="227">
        <f t="shared" si="22"/>
        <v>411538.67084070697</v>
      </c>
      <c r="Z124" s="196">
        <f t="shared" si="23"/>
        <v>192569.40959698573</v>
      </c>
      <c r="AA124" s="228">
        <f t="shared" si="24"/>
        <v>475032.34028222843</v>
      </c>
      <c r="AB124" s="200">
        <f t="shared" si="25"/>
        <v>0.4750323402822284</v>
      </c>
      <c r="AC124" s="217">
        <f t="shared" si="26"/>
        <v>256063.07903850719</v>
      </c>
      <c r="AD124" s="199">
        <f t="shared" si="27"/>
        <v>0.25606307903850717</v>
      </c>
      <c r="AE124" s="125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7"/>
    </row>
    <row r="125" spans="1:49" ht="19.5" customHeight="1">
      <c r="A125" s="221" t="s">
        <v>214</v>
      </c>
      <c r="B125" s="222">
        <v>28.5</v>
      </c>
      <c r="C125" s="223">
        <v>30.83</v>
      </c>
      <c r="D125" s="223">
        <v>26.84</v>
      </c>
      <c r="E125" s="223">
        <v>29.74</v>
      </c>
      <c r="F125" s="223">
        <v>25.949766</v>
      </c>
      <c r="G125" s="223">
        <v>2944238700</v>
      </c>
      <c r="H125" s="226" t="s">
        <v>214</v>
      </c>
      <c r="I125" s="223">
        <v>0.79156300000000002</v>
      </c>
      <c r="J125" s="223">
        <v>0.91156300000000001</v>
      </c>
      <c r="K125" s="223">
        <v>0.69718800000000003</v>
      </c>
      <c r="L125" s="223">
        <v>0.84031299999999998</v>
      </c>
      <c r="M125" s="223">
        <v>0.82571499999999998</v>
      </c>
      <c r="N125" s="223">
        <v>22043404800</v>
      </c>
      <c r="O125" s="223"/>
      <c r="P125" s="196">
        <f t="shared" si="29"/>
        <v>106297.02970297023</v>
      </c>
      <c r="Q125" s="196">
        <f t="shared" si="122"/>
        <v>22035.56887950579</v>
      </c>
      <c r="R125" s="196">
        <f t="shared" si="123"/>
        <v>357089.39903895918</v>
      </c>
      <c r="S125" s="196">
        <f t="shared" si="32"/>
        <v>-221548.29983223672</v>
      </c>
      <c r="T125" s="196">
        <f t="shared" si="33"/>
        <v>0</v>
      </c>
      <c r="U125" s="214">
        <f t="shared" si="19"/>
        <v>0.30976793016959453</v>
      </c>
      <c r="V125" s="199">
        <f>(E125-B114)/B114</f>
        <v>-0.41993368441583778</v>
      </c>
      <c r="W125" s="196">
        <f t="shared" si="20"/>
        <v>-221548.29983223672</v>
      </c>
      <c r="X125" s="199">
        <f t="shared" si="21"/>
        <v>2.0915819669698212</v>
      </c>
      <c r="Y125" s="196">
        <f t="shared" si="22"/>
        <v>417213.74386947998</v>
      </c>
      <c r="Z125" s="196">
        <f t="shared" si="23"/>
        <v>195665.44403724326</v>
      </c>
      <c r="AA125" s="201">
        <f t="shared" si="24"/>
        <v>485421.99762143521</v>
      </c>
      <c r="AB125" s="200">
        <f t="shared" si="25"/>
        <v>0.48542199762143523</v>
      </c>
      <c r="AC125" s="217">
        <f t="shared" si="26"/>
        <v>263873.69778919849</v>
      </c>
      <c r="AD125" s="199">
        <f t="shared" si="27"/>
        <v>0.2638736977891985</v>
      </c>
      <c r="AE125" s="125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7"/>
    </row>
    <row r="126" spans="1:49" ht="19.5" customHeight="1">
      <c r="A126" s="218" t="s">
        <v>215</v>
      </c>
      <c r="B126" s="219">
        <v>29.75</v>
      </c>
      <c r="C126" s="220">
        <v>31.629999000000002</v>
      </c>
      <c r="D126" s="220">
        <v>27.959999</v>
      </c>
      <c r="E126" s="220">
        <v>29.059999000000001</v>
      </c>
      <c r="F126" s="220">
        <v>25.393248</v>
      </c>
      <c r="G126" s="220">
        <v>2829542600</v>
      </c>
      <c r="H126" s="225" t="s">
        <v>215</v>
      </c>
      <c r="I126" s="220">
        <v>0.84624999999999995</v>
      </c>
      <c r="J126" s="220">
        <v>0.95156300000000005</v>
      </c>
      <c r="K126" s="220">
        <v>0.73875000000000002</v>
      </c>
      <c r="L126" s="220">
        <v>0.79156300000000002</v>
      </c>
      <c r="M126" s="220">
        <v>0.77781199999999995</v>
      </c>
      <c r="N126" s="220">
        <v>19043852800</v>
      </c>
      <c r="O126" s="220"/>
      <c r="P126" s="196">
        <f t="shared" si="29"/>
        <v>110732.66930693062</v>
      </c>
      <c r="Q126" s="196">
        <f>(Q125+$S$3)*K126/K125</f>
        <v>44541.467308294043</v>
      </c>
      <c r="R126" s="196">
        <f>R125*(1+($S$5)/2/12)-$S$3</f>
        <v>337833.33528695704</v>
      </c>
      <c r="S126" s="196">
        <f t="shared" si="32"/>
        <v>-224138.08441487103</v>
      </c>
      <c r="T126" s="196">
        <f t="shared" si="33"/>
        <v>0</v>
      </c>
      <c r="U126" s="214">
        <f t="shared" si="19"/>
        <v>0.4052171490176818</v>
      </c>
      <c r="V126" s="224"/>
      <c r="W126" s="196">
        <f t="shared" si="20"/>
        <v>-224138.08441487103</v>
      </c>
      <c r="X126" s="199">
        <f t="shared" si="21"/>
        <v>2.001293112524372</v>
      </c>
      <c r="Y126" s="196">
        <f t="shared" si="22"/>
        <v>401832.87039033015</v>
      </c>
      <c r="Z126" s="196">
        <f t="shared" si="23"/>
        <v>177694.78597545912</v>
      </c>
      <c r="AA126" s="201">
        <f t="shared" si="24"/>
        <v>493107.47190218169</v>
      </c>
      <c r="AB126" s="200">
        <f t="shared" si="25"/>
        <v>0.49310747190218168</v>
      </c>
      <c r="AC126" s="217">
        <f t="shared" si="26"/>
        <v>268969.38748731068</v>
      </c>
      <c r="AD126" s="199">
        <f t="shared" si="27"/>
        <v>0.2689693874873107</v>
      </c>
      <c r="AE126" s="125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7"/>
    </row>
    <row r="127" spans="1:49" ht="19.5" customHeight="1">
      <c r="A127" s="218" t="s">
        <v>216</v>
      </c>
      <c r="B127" s="219">
        <v>28.780000999999999</v>
      </c>
      <c r="C127" s="220">
        <v>31.68</v>
      </c>
      <c r="D127" s="220">
        <v>27.389999</v>
      </c>
      <c r="E127" s="220">
        <v>27.530000999999999</v>
      </c>
      <c r="F127" s="220">
        <v>24.056301000000001</v>
      </c>
      <c r="G127" s="220">
        <v>3324074200</v>
      </c>
      <c r="H127" s="225" t="s">
        <v>216</v>
      </c>
      <c r="I127" s="220">
        <v>0.77687499999999998</v>
      </c>
      <c r="J127" s="220">
        <v>0.94093800000000005</v>
      </c>
      <c r="K127" s="220">
        <v>0.69750000000000001</v>
      </c>
      <c r="L127" s="220">
        <v>0.70374999999999999</v>
      </c>
      <c r="M127" s="220">
        <v>0.69152499999999995</v>
      </c>
      <c r="N127" s="220">
        <v>23277392000</v>
      </c>
      <c r="O127" s="220"/>
      <c r="P127" s="196">
        <f t="shared" si="29"/>
        <v>108475.24356435637</v>
      </c>
      <c r="Q127" s="196">
        <f t="shared" ref="Q127:Q137" si="124">Q126*K127/K126</f>
        <v>42054.38030123194</v>
      </c>
      <c r="R127" s="196">
        <f t="shared" ref="R127:R137" si="125">R126*(1+$S$5/2/12)</f>
        <v>338537.15473547159</v>
      </c>
      <c r="S127" s="196">
        <f t="shared" si="32"/>
        <v>-226738.65976659965</v>
      </c>
      <c r="T127" s="196">
        <f t="shared" si="33"/>
        <v>0</v>
      </c>
      <c r="U127" s="214">
        <f t="shared" si="19"/>
        <v>0.39377854434867332</v>
      </c>
      <c r="V127" s="224"/>
      <c r="W127" s="196">
        <f t="shared" si="20"/>
        <v>-226738.65976659965</v>
      </c>
      <c r="X127" s="199">
        <f t="shared" si="21"/>
        <v>1.9714873447694088</v>
      </c>
      <c r="Y127" s="196">
        <f t="shared" si="22"/>
        <v>400928.33904110215</v>
      </c>
      <c r="Z127" s="196">
        <f t="shared" si="23"/>
        <v>174189.6792745025</v>
      </c>
      <c r="AA127" s="201">
        <f t="shared" si="24"/>
        <v>489066.77860105992</v>
      </c>
      <c r="AB127" s="200">
        <f t="shared" si="25"/>
        <v>0.4890667786010599</v>
      </c>
      <c r="AC127" s="217">
        <f t="shared" si="26"/>
        <v>262328.11883446027</v>
      </c>
      <c r="AD127" s="199">
        <f t="shared" si="27"/>
        <v>0.26232811883446028</v>
      </c>
      <c r="AE127" s="125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7"/>
    </row>
    <row r="128" spans="1:49" ht="22.5" customHeight="1">
      <c r="A128" s="218" t="s">
        <v>217</v>
      </c>
      <c r="B128" s="219">
        <v>27.120000999999998</v>
      </c>
      <c r="C128" s="220">
        <v>31.459999</v>
      </c>
      <c r="D128" s="220">
        <v>25.629999000000002</v>
      </c>
      <c r="E128" s="220">
        <v>30.32</v>
      </c>
      <c r="F128" s="220">
        <v>26.494261000000002</v>
      </c>
      <c r="G128" s="220">
        <v>3805123800</v>
      </c>
      <c r="H128" s="225" t="s">
        <v>217</v>
      </c>
      <c r="I128" s="220">
        <v>0.68343799999999999</v>
      </c>
      <c r="J128" s="220">
        <v>0.90625</v>
      </c>
      <c r="K128" s="220">
        <v>0.60812500000000003</v>
      </c>
      <c r="L128" s="220">
        <v>0.84406300000000001</v>
      </c>
      <c r="M128" s="220">
        <v>0.82940000000000003</v>
      </c>
      <c r="N128" s="220">
        <v>25932819200</v>
      </c>
      <c r="O128" s="220"/>
      <c r="P128" s="196">
        <f t="shared" si="29"/>
        <v>101504.94653465341</v>
      </c>
      <c r="Q128" s="196">
        <f t="shared" si="124"/>
        <v>36665.691785930714</v>
      </c>
      <c r="R128" s="196">
        <f t="shared" si="125"/>
        <v>339242.44047450385</v>
      </c>
      <c r="S128" s="196">
        <f t="shared" si="32"/>
        <v>-229350.07084896046</v>
      </c>
      <c r="T128" s="196">
        <f t="shared" si="33"/>
        <v>0</v>
      </c>
      <c r="U128" s="214">
        <f t="shared" si="19"/>
        <v>0.36621604617069348</v>
      </c>
      <c r="V128" s="224"/>
      <c r="W128" s="196">
        <f t="shared" si="20"/>
        <v>-229350.07084896046</v>
      </c>
      <c r="X128" s="199">
        <f t="shared" si="21"/>
        <v>1.9217233523307411</v>
      </c>
      <c r="Y128" s="229">
        <f t="shared" si="22"/>
        <v>396726.20542978105</v>
      </c>
      <c r="Z128" s="217">
        <f t="shared" si="23"/>
        <v>167376.1345808206</v>
      </c>
      <c r="AA128" s="230">
        <f t="shared" si="24"/>
        <v>477413.07879508799</v>
      </c>
      <c r="AB128" s="231">
        <f t="shared" si="25"/>
        <v>0.47741307879508799</v>
      </c>
      <c r="AC128" s="217">
        <f t="shared" si="26"/>
        <v>248063.00794612753</v>
      </c>
      <c r="AD128" s="199">
        <f t="shared" si="27"/>
        <v>0.24806300794612754</v>
      </c>
      <c r="AE128" s="125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7"/>
    </row>
    <row r="129" spans="1:49" ht="19.5" customHeight="1">
      <c r="A129" s="218" t="s">
        <v>218</v>
      </c>
      <c r="B129" s="219">
        <v>29.940000999999999</v>
      </c>
      <c r="C129" s="220">
        <v>34.900002000000001</v>
      </c>
      <c r="D129" s="220">
        <v>29.790001</v>
      </c>
      <c r="E129" s="220">
        <v>34.279998999999997</v>
      </c>
      <c r="F129" s="220">
        <v>30.00412</v>
      </c>
      <c r="G129" s="220">
        <v>2991632100</v>
      </c>
      <c r="H129" s="225" t="s">
        <v>218</v>
      </c>
      <c r="I129" s="220">
        <v>0.82031299999999996</v>
      </c>
      <c r="J129" s="220">
        <v>1.105313</v>
      </c>
      <c r="K129" s="220">
        <v>0.8125</v>
      </c>
      <c r="L129" s="220">
        <v>1.0662499999999999</v>
      </c>
      <c r="M129" s="220">
        <v>1.0477270000000001</v>
      </c>
      <c r="N129" s="220">
        <v>17941001600</v>
      </c>
      <c r="O129" s="220"/>
      <c r="P129" s="196">
        <f t="shared" si="29"/>
        <v>117980.20198019796</v>
      </c>
      <c r="Q129" s="196">
        <f t="shared" si="124"/>
        <v>48988.077411829319</v>
      </c>
      <c r="R129" s="196">
        <f t="shared" si="125"/>
        <v>339949.19555882574</v>
      </c>
      <c r="S129" s="196">
        <f t="shared" si="32"/>
        <v>-231972.36281083111</v>
      </c>
      <c r="T129" s="196">
        <f t="shared" si="33"/>
        <v>0</v>
      </c>
      <c r="U129" s="214">
        <f t="shared" si="19"/>
        <v>0.42601876533215616</v>
      </c>
      <c r="V129" s="224"/>
      <c r="W129" s="196">
        <f t="shared" si="20"/>
        <v>-231972.36281083111</v>
      </c>
      <c r="X129" s="199">
        <f t="shared" si="21"/>
        <v>1.9740687726341613</v>
      </c>
      <c r="Y129" s="196">
        <f t="shared" si="22"/>
        <v>408937.36912261124</v>
      </c>
      <c r="Z129" s="196">
        <f t="shared" si="23"/>
        <v>176965.00631178013</v>
      </c>
      <c r="AA129" s="201">
        <f t="shared" si="24"/>
        <v>506917.47495085304</v>
      </c>
      <c r="AB129" s="200">
        <f t="shared" si="25"/>
        <v>0.50691747495085304</v>
      </c>
      <c r="AC129" s="217">
        <f t="shared" si="26"/>
        <v>274945.11214002193</v>
      </c>
      <c r="AD129" s="199">
        <f t="shared" si="27"/>
        <v>0.27494511214002193</v>
      </c>
      <c r="AE129" s="125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7"/>
    </row>
    <row r="130" spans="1:49" ht="19.5" customHeight="1">
      <c r="A130" s="218" t="s">
        <v>219</v>
      </c>
      <c r="B130" s="219">
        <v>34.270000000000003</v>
      </c>
      <c r="C130" s="220">
        <v>35.5</v>
      </c>
      <c r="D130" s="220">
        <v>32.959999000000003</v>
      </c>
      <c r="E130" s="220">
        <v>35.380001</v>
      </c>
      <c r="F130" s="220">
        <v>30.966920999999999</v>
      </c>
      <c r="G130" s="220">
        <v>2734076200</v>
      </c>
      <c r="H130" s="225" t="s">
        <v>219</v>
      </c>
      <c r="I130" s="220">
        <v>1.0674999999999999</v>
      </c>
      <c r="J130" s="220">
        <v>1.1328130000000001</v>
      </c>
      <c r="K130" s="220">
        <v>0.98499999999999999</v>
      </c>
      <c r="L130" s="220">
        <v>1.128125</v>
      </c>
      <c r="M130" s="220">
        <v>1.108527</v>
      </c>
      <c r="N130" s="220">
        <v>12688473600</v>
      </c>
      <c r="O130" s="220"/>
      <c r="P130" s="196">
        <f t="shared" si="29"/>
        <v>130534.64950495044</v>
      </c>
      <c r="Q130" s="196">
        <f t="shared" si="124"/>
        <v>59388.623077725395</v>
      </c>
      <c r="R130" s="196">
        <f t="shared" si="125"/>
        <v>340657.42304957332</v>
      </c>
      <c r="S130" s="196">
        <f t="shared" si="32"/>
        <v>-234605.58098920956</v>
      </c>
      <c r="T130" s="196">
        <f t="shared" si="33"/>
        <v>0</v>
      </c>
      <c r="U130" s="214">
        <f t="shared" si="19"/>
        <v>0.46988497265871476</v>
      </c>
      <c r="V130" s="224"/>
      <c r="W130" s="196">
        <f t="shared" si="20"/>
        <v>-234605.58098920956</v>
      </c>
      <c r="X130" s="199">
        <f t="shared" si="21"/>
        <v>2.0084435782292656</v>
      </c>
      <c r="Y130" s="196">
        <f t="shared" si="22"/>
        <v>418405.38078105566</v>
      </c>
      <c r="Z130" s="196">
        <f t="shared" si="23"/>
        <v>183799.7997918461</v>
      </c>
      <c r="AA130" s="201">
        <f t="shared" si="24"/>
        <v>530580.69563224912</v>
      </c>
      <c r="AB130" s="200">
        <f t="shared" si="25"/>
        <v>0.53058069563224908</v>
      </c>
      <c r="AC130" s="217">
        <f t="shared" si="26"/>
        <v>295975.11464303953</v>
      </c>
      <c r="AD130" s="199">
        <f t="shared" si="27"/>
        <v>0.29597511464303955</v>
      </c>
      <c r="AE130" s="125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7"/>
    </row>
    <row r="131" spans="1:49" ht="19.5" customHeight="1">
      <c r="A131" s="218" t="s">
        <v>220</v>
      </c>
      <c r="B131" s="219">
        <v>35.759998000000003</v>
      </c>
      <c r="C131" s="220">
        <v>37.229999999999997</v>
      </c>
      <c r="D131" s="220">
        <v>34.770000000000003</v>
      </c>
      <c r="E131" s="220">
        <v>36.380001</v>
      </c>
      <c r="F131" s="220">
        <v>31.842188</v>
      </c>
      <c r="G131" s="220">
        <v>2511948000</v>
      </c>
      <c r="H131" s="225" t="s">
        <v>220</v>
      </c>
      <c r="I131" s="220">
        <v>1.1525000000000001</v>
      </c>
      <c r="J131" s="220">
        <v>1.2493749999999999</v>
      </c>
      <c r="K131" s="220">
        <v>1.0900000000000001</v>
      </c>
      <c r="L131" s="220">
        <v>1.190625</v>
      </c>
      <c r="M131" s="220">
        <v>1.169942</v>
      </c>
      <c r="N131" s="220">
        <v>12273801600</v>
      </c>
      <c r="O131" s="220"/>
      <c r="P131" s="196">
        <f t="shared" si="29"/>
        <v>137702.97029702965</v>
      </c>
      <c r="Q131" s="196">
        <f t="shared" si="124"/>
        <v>65719.390004792571</v>
      </c>
      <c r="R131" s="196">
        <f t="shared" si="125"/>
        <v>341367.12601425999</v>
      </c>
      <c r="S131" s="196">
        <f t="shared" si="32"/>
        <v>-237249.77090999793</v>
      </c>
      <c r="T131" s="196">
        <f t="shared" si="33"/>
        <v>0</v>
      </c>
      <c r="U131" s="214">
        <f t="shared" si="19"/>
        <v>0.49402889935812944</v>
      </c>
      <c r="V131" s="224"/>
      <c r="W131" s="196">
        <f t="shared" si="20"/>
        <v>-237249.77090999793</v>
      </c>
      <c r="X131" s="199">
        <f t="shared" si="21"/>
        <v>2.0192647372166594</v>
      </c>
      <c r="Y131" s="196">
        <f t="shared" si="22"/>
        <v>424104.52018161037</v>
      </c>
      <c r="Z131" s="196">
        <f t="shared" si="23"/>
        <v>186854.74927161244</v>
      </c>
      <c r="AA131" s="201">
        <f t="shared" si="24"/>
        <v>544789.48631608218</v>
      </c>
      <c r="AB131" s="200">
        <f t="shared" si="25"/>
        <v>0.54478948631608215</v>
      </c>
      <c r="AC131" s="217">
        <f t="shared" si="26"/>
        <v>307539.71540608426</v>
      </c>
      <c r="AD131" s="199">
        <f t="shared" si="27"/>
        <v>0.30753971540608427</v>
      </c>
      <c r="AE131" s="125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7"/>
    </row>
    <row r="132" spans="1:49" ht="19.5" customHeight="1">
      <c r="A132" s="218" t="s">
        <v>221</v>
      </c>
      <c r="B132" s="219">
        <v>36.560001</v>
      </c>
      <c r="C132" s="220">
        <v>40.18</v>
      </c>
      <c r="D132" s="220">
        <v>34.299999</v>
      </c>
      <c r="E132" s="220">
        <v>39.450001</v>
      </c>
      <c r="F132" s="220">
        <v>34.571716000000002</v>
      </c>
      <c r="G132" s="220">
        <v>2575607800</v>
      </c>
      <c r="H132" s="225" t="s">
        <v>221</v>
      </c>
      <c r="I132" s="220">
        <v>1.201875</v>
      </c>
      <c r="J132" s="220">
        <v>1.4468749999999999</v>
      </c>
      <c r="K132" s="220">
        <v>1.0587500000000001</v>
      </c>
      <c r="L132" s="220">
        <v>1.3931249999999999</v>
      </c>
      <c r="M132" s="220">
        <v>1.368924</v>
      </c>
      <c r="N132" s="220">
        <v>9588550400</v>
      </c>
      <c r="O132" s="220"/>
      <c r="P132" s="196">
        <f t="shared" si="29"/>
        <v>135841.58019801971</v>
      </c>
      <c r="Q132" s="196">
        <f t="shared" si="124"/>
        <v>63835.233181260679</v>
      </c>
      <c r="R132" s="196">
        <f t="shared" si="125"/>
        <v>342078.30752678972</v>
      </c>
      <c r="S132" s="196">
        <f t="shared" si="32"/>
        <v>-239904.97828878957</v>
      </c>
      <c r="T132" s="196">
        <f t="shared" si="33"/>
        <v>0</v>
      </c>
      <c r="U132" s="214">
        <f t="shared" si="19"/>
        <v>0.48640434837020952</v>
      </c>
      <c r="V132" s="224"/>
      <c r="W132" s="196">
        <f t="shared" si="20"/>
        <v>-239904.97828878957</v>
      </c>
      <c r="X132" s="199">
        <f t="shared" si="21"/>
        <v>1.9921215938649908</v>
      </c>
      <c r="Y132" s="196">
        <f t="shared" si="22"/>
        <v>423484.2813643319</v>
      </c>
      <c r="Z132" s="196">
        <f t="shared" si="23"/>
        <v>183579.30307554232</v>
      </c>
      <c r="AA132" s="201">
        <f t="shared" si="24"/>
        <v>541755.12090607011</v>
      </c>
      <c r="AB132" s="200">
        <f t="shared" si="25"/>
        <v>0.54175512090607014</v>
      </c>
      <c r="AC132" s="217">
        <f t="shared" si="26"/>
        <v>301850.14261728054</v>
      </c>
      <c r="AD132" s="199">
        <f t="shared" si="27"/>
        <v>0.30185014261728055</v>
      </c>
      <c r="AE132" s="125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7"/>
    </row>
    <row r="133" spans="1:49" ht="19.5" customHeight="1">
      <c r="A133" s="218" t="s">
        <v>222</v>
      </c>
      <c r="B133" s="219">
        <v>39.869999</v>
      </c>
      <c r="C133" s="220">
        <v>41.080002</v>
      </c>
      <c r="D133" s="220">
        <v>38.459999000000003</v>
      </c>
      <c r="E133" s="220">
        <v>40.029998999999997</v>
      </c>
      <c r="F133" s="220">
        <v>35.079987000000003</v>
      </c>
      <c r="G133" s="220">
        <v>2248149500</v>
      </c>
      <c r="H133" s="225" t="s">
        <v>222</v>
      </c>
      <c r="I133" s="220">
        <v>1.4259379999999999</v>
      </c>
      <c r="J133" s="220">
        <v>1.5075000000000001</v>
      </c>
      <c r="K133" s="220">
        <v>1.322813</v>
      </c>
      <c r="L133" s="220">
        <v>1.4303129999999999</v>
      </c>
      <c r="M133" s="220">
        <v>1.4054660000000001</v>
      </c>
      <c r="N133" s="220">
        <v>7643193600</v>
      </c>
      <c r="O133" s="220"/>
      <c r="P133" s="196">
        <f t="shared" si="29"/>
        <v>152316.8277227722</v>
      </c>
      <c r="Q133" s="196">
        <f t="shared" si="124"/>
        <v>79756.388486614393</v>
      </c>
      <c r="R133" s="196">
        <f t="shared" si="125"/>
        <v>342790.9706674706</v>
      </c>
      <c r="S133" s="196">
        <f t="shared" si="32"/>
        <v>-242571.24903165951</v>
      </c>
      <c r="T133" s="196">
        <f t="shared" si="33"/>
        <v>0</v>
      </c>
      <c r="U133" s="214">
        <f t="shared" si="19"/>
        <v>0.54244047866352585</v>
      </c>
      <c r="V133" s="224"/>
      <c r="W133" s="196">
        <f t="shared" si="20"/>
        <v>-242571.24903165951</v>
      </c>
      <c r="X133" s="199">
        <f t="shared" si="21"/>
        <v>2.0410819516604093</v>
      </c>
      <c r="Y133" s="196">
        <f t="shared" si="22"/>
        <v>435701.11124671227</v>
      </c>
      <c r="Z133" s="196">
        <f t="shared" si="23"/>
        <v>193129.86221505277</v>
      </c>
      <c r="AA133" s="201">
        <f t="shared" si="24"/>
        <v>574864.18687685719</v>
      </c>
      <c r="AB133" s="200">
        <f t="shared" si="25"/>
        <v>0.57486418687685714</v>
      </c>
      <c r="AC133" s="217">
        <f t="shared" si="26"/>
        <v>332292.93784519768</v>
      </c>
      <c r="AD133" s="199">
        <f t="shared" si="27"/>
        <v>0.3322929378451977</v>
      </c>
      <c r="AE133" s="125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7"/>
    </row>
    <row r="134" spans="1:49" ht="19.5" customHeight="1">
      <c r="A134" s="218" t="s">
        <v>223</v>
      </c>
      <c r="B134" s="219">
        <v>39.889999000000003</v>
      </c>
      <c r="C134" s="220">
        <v>43.169998</v>
      </c>
      <c r="D134" s="220">
        <v>39.020000000000003</v>
      </c>
      <c r="E134" s="220">
        <v>42.25</v>
      </c>
      <c r="F134" s="220">
        <v>37.025475</v>
      </c>
      <c r="G134" s="220">
        <v>2114774900</v>
      </c>
      <c r="H134" s="225" t="s">
        <v>223</v>
      </c>
      <c r="I134" s="220">
        <v>1.4203129999999999</v>
      </c>
      <c r="J134" s="220">
        <v>1.6646879999999999</v>
      </c>
      <c r="K134" s="220">
        <v>1.36</v>
      </c>
      <c r="L134" s="220">
        <v>1.592813</v>
      </c>
      <c r="M134" s="220">
        <v>1.565143</v>
      </c>
      <c r="N134" s="220">
        <v>6605910400</v>
      </c>
      <c r="O134" s="220"/>
      <c r="P134" s="196">
        <f t="shared" si="29"/>
        <v>154534.65346534646</v>
      </c>
      <c r="Q134" s="196">
        <f t="shared" si="124"/>
        <v>81998.504960108185</v>
      </c>
      <c r="R134" s="196">
        <f t="shared" si="125"/>
        <v>343505.11852302786</v>
      </c>
      <c r="S134" s="196">
        <f t="shared" si="32"/>
        <v>-245248.62923595807</v>
      </c>
      <c r="T134" s="196">
        <f t="shared" si="33"/>
        <v>0</v>
      </c>
      <c r="U134" s="214">
        <f t="shared" si="19"/>
        <v>0.54915628165320884</v>
      </c>
      <c r="V134" s="224"/>
      <c r="W134" s="196">
        <f t="shared" si="20"/>
        <v>-245248.62923595807</v>
      </c>
      <c r="X134" s="199">
        <f t="shared" si="21"/>
        <v>2.0307545593219256</v>
      </c>
      <c r="Y134" s="196">
        <f t="shared" si="22"/>
        <v>437939.17120784923</v>
      </c>
      <c r="Z134" s="196">
        <f t="shared" si="23"/>
        <v>192690.54197189116</v>
      </c>
      <c r="AA134" s="201">
        <f t="shared" si="24"/>
        <v>580038.2769484825</v>
      </c>
      <c r="AB134" s="200">
        <f t="shared" si="25"/>
        <v>0.58003827694848253</v>
      </c>
      <c r="AC134" s="217">
        <f t="shared" si="26"/>
        <v>334789.6477125244</v>
      </c>
      <c r="AD134" s="199">
        <f t="shared" si="27"/>
        <v>0.3347896477125244</v>
      </c>
      <c r="AE134" s="125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7"/>
    </row>
    <row r="135" spans="1:49" ht="19.5" customHeight="1">
      <c r="A135" s="218" t="s">
        <v>224</v>
      </c>
      <c r="B135" s="219">
        <v>42.099997999999999</v>
      </c>
      <c r="C135" s="220">
        <v>43.82</v>
      </c>
      <c r="D135" s="220">
        <v>40.720001000000003</v>
      </c>
      <c r="E135" s="220">
        <v>40.959999000000003</v>
      </c>
      <c r="F135" s="220">
        <v>35.929726000000002</v>
      </c>
      <c r="G135" s="220">
        <v>2291065900</v>
      </c>
      <c r="H135" s="225" t="s">
        <v>224</v>
      </c>
      <c r="I135" s="220">
        <v>1.5821879999999999</v>
      </c>
      <c r="J135" s="220">
        <v>1.70875</v>
      </c>
      <c r="K135" s="220">
        <v>1.4784379999999999</v>
      </c>
      <c r="L135" s="220">
        <v>1.4906250000000001</v>
      </c>
      <c r="M135" s="220">
        <v>1.4647300000000001</v>
      </c>
      <c r="N135" s="220">
        <v>7437600000</v>
      </c>
      <c r="O135" s="220"/>
      <c r="P135" s="196">
        <f t="shared" si="29"/>
        <v>161267.33069306923</v>
      </c>
      <c r="Q135" s="196">
        <f t="shared" si="124"/>
        <v>89139.489467803243</v>
      </c>
      <c r="R135" s="196">
        <f t="shared" si="125"/>
        <v>344220.75418661756</v>
      </c>
      <c r="S135" s="196">
        <f t="shared" si="32"/>
        <v>-247937.1651911079</v>
      </c>
      <c r="T135" s="196">
        <f t="shared" si="33"/>
        <v>0</v>
      </c>
      <c r="U135" s="214">
        <f t="shared" si="19"/>
        <v>0.57102348474383191</v>
      </c>
      <c r="V135" s="224"/>
      <c r="W135" s="196">
        <f t="shared" si="20"/>
        <v>-247937.1651911079</v>
      </c>
      <c r="X135" s="199">
        <f t="shared" si="21"/>
        <v>2.0387749633664676</v>
      </c>
      <c r="Y135" s="196">
        <f t="shared" si="22"/>
        <v>443339.05550430127</v>
      </c>
      <c r="Z135" s="196">
        <f t="shared" si="23"/>
        <v>195401.89031319338</v>
      </c>
      <c r="AA135" s="201">
        <f t="shared" si="24"/>
        <v>594627.57434748998</v>
      </c>
      <c r="AB135" s="200">
        <f t="shared" si="25"/>
        <v>0.59462757434749003</v>
      </c>
      <c r="AC135" s="217">
        <f t="shared" si="26"/>
        <v>346690.40915638208</v>
      </c>
      <c r="AD135" s="199">
        <f t="shared" si="27"/>
        <v>0.34669040915638211</v>
      </c>
      <c r="AE135" s="125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7"/>
    </row>
    <row r="136" spans="1:49" ht="19.5" customHeight="1">
      <c r="A136" s="218" t="s">
        <v>225</v>
      </c>
      <c r="B136" s="219">
        <v>41</v>
      </c>
      <c r="C136" s="220">
        <v>44.650002000000001</v>
      </c>
      <c r="D136" s="220">
        <v>40.639999000000003</v>
      </c>
      <c r="E136" s="220">
        <v>43.560001</v>
      </c>
      <c r="F136" s="220">
        <v>38.210425999999998</v>
      </c>
      <c r="G136" s="220">
        <v>1807922400</v>
      </c>
      <c r="H136" s="225" t="s">
        <v>225</v>
      </c>
      <c r="I136" s="220">
        <v>1.4940629999999999</v>
      </c>
      <c r="J136" s="220">
        <v>1.76875</v>
      </c>
      <c r="K136" s="220">
        <v>1.467813</v>
      </c>
      <c r="L136" s="220">
        <v>1.67875</v>
      </c>
      <c r="M136" s="220">
        <v>1.6495869999999999</v>
      </c>
      <c r="N136" s="220">
        <v>5741020800</v>
      </c>
      <c r="O136" s="220"/>
      <c r="P136" s="196">
        <f t="shared" si="29"/>
        <v>160950.49108910884</v>
      </c>
      <c r="Q136" s="196">
        <f t="shared" si="124"/>
        <v>88498.87614780241</v>
      </c>
      <c r="R136" s="196">
        <f t="shared" si="125"/>
        <v>344937.88075783971</v>
      </c>
      <c r="S136" s="196">
        <f t="shared" si="32"/>
        <v>-250636.90337940416</v>
      </c>
      <c r="T136" s="196">
        <f t="shared" si="33"/>
        <v>0</v>
      </c>
      <c r="U136" s="214">
        <f t="shared" si="19"/>
        <v>0.56856577008478837</v>
      </c>
      <c r="V136" s="224"/>
      <c r="W136" s="196">
        <f t="shared" si="20"/>
        <v>-250636.90337940416</v>
      </c>
      <c r="X136" s="199">
        <f t="shared" si="21"/>
        <v>2.0184113553348322</v>
      </c>
      <c r="Y136" s="196">
        <f t="shared" si="22"/>
        <v>443805.7092899023</v>
      </c>
      <c r="Z136" s="196">
        <f t="shared" si="23"/>
        <v>193168.80591049814</v>
      </c>
      <c r="AA136" s="201">
        <f t="shared" si="24"/>
        <v>594387.24799475097</v>
      </c>
      <c r="AB136" s="200">
        <f t="shared" si="25"/>
        <v>0.59438724799475096</v>
      </c>
      <c r="AC136" s="217">
        <f t="shared" si="26"/>
        <v>343750.34461534681</v>
      </c>
      <c r="AD136" s="199">
        <f t="shared" si="27"/>
        <v>0.34375034461534681</v>
      </c>
      <c r="AE136" s="125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7"/>
    </row>
    <row r="137" spans="1:49" ht="19.5" customHeight="1">
      <c r="A137" s="221" t="s">
        <v>226</v>
      </c>
      <c r="B137" s="222">
        <v>43.889999000000003</v>
      </c>
      <c r="C137" s="223">
        <v>46.299999</v>
      </c>
      <c r="D137" s="223">
        <v>43.32</v>
      </c>
      <c r="E137" s="223">
        <v>45.75</v>
      </c>
      <c r="F137" s="223">
        <v>40.13147</v>
      </c>
      <c r="G137" s="223">
        <v>1524036700</v>
      </c>
      <c r="H137" s="226" t="s">
        <v>226</v>
      </c>
      <c r="I137" s="223">
        <v>1.7053130000000001</v>
      </c>
      <c r="J137" s="223">
        <v>1.900625</v>
      </c>
      <c r="K137" s="223">
        <v>1.657813</v>
      </c>
      <c r="L137" s="223">
        <v>1.8587499999999999</v>
      </c>
      <c r="M137" s="223">
        <v>1.82646</v>
      </c>
      <c r="N137" s="223">
        <v>4159523200</v>
      </c>
      <c r="O137" s="223"/>
      <c r="P137" s="196">
        <f t="shared" si="29"/>
        <v>171564.35643564348</v>
      </c>
      <c r="Q137" s="196">
        <f t="shared" si="124"/>
        <v>99954.549634876355</v>
      </c>
      <c r="R137" s="196">
        <f t="shared" si="125"/>
        <v>345656.5013427519</v>
      </c>
      <c r="S137" s="196">
        <f t="shared" si="32"/>
        <v>-253347.89047681834</v>
      </c>
      <c r="T137" s="196">
        <f t="shared" si="33"/>
        <v>0</v>
      </c>
      <c r="U137" s="214">
        <f t="shared" si="19"/>
        <v>0.60189283507314295</v>
      </c>
      <c r="V137" s="199">
        <f>(E137-B126)/B126</f>
        <v>0.53781512605042014</v>
      </c>
      <c r="W137" s="196">
        <f t="shared" si="20"/>
        <v>-253347.89047681834</v>
      </c>
      <c r="X137" s="199">
        <f t="shared" si="21"/>
        <v>2.0415439686707071</v>
      </c>
      <c r="Y137" s="196">
        <f t="shared" si="22"/>
        <v>451925.29079399223</v>
      </c>
      <c r="Z137" s="196">
        <f t="shared" si="23"/>
        <v>198577.40031717389</v>
      </c>
      <c r="AA137" s="201">
        <f t="shared" si="24"/>
        <v>617175.40741327172</v>
      </c>
      <c r="AB137" s="200">
        <f t="shared" si="25"/>
        <v>0.6171754074132717</v>
      </c>
      <c r="AC137" s="217">
        <f t="shared" si="26"/>
        <v>363827.51693645341</v>
      </c>
      <c r="AD137" s="199">
        <f t="shared" si="27"/>
        <v>0.36382751693645343</v>
      </c>
      <c r="AE137" s="125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7"/>
    </row>
    <row r="138" spans="1:49" ht="19.5" customHeight="1">
      <c r="A138" s="218" t="s">
        <v>227</v>
      </c>
      <c r="B138" s="219">
        <v>46.330002</v>
      </c>
      <c r="C138" s="220">
        <v>46.639999000000003</v>
      </c>
      <c r="D138" s="220">
        <v>42.630001</v>
      </c>
      <c r="E138" s="220">
        <v>42.790000999999997</v>
      </c>
      <c r="F138" s="220">
        <v>37.597622000000001</v>
      </c>
      <c r="G138" s="220">
        <v>2382152500</v>
      </c>
      <c r="H138" s="225" t="s">
        <v>227</v>
      </c>
      <c r="I138" s="220">
        <v>1.900938</v>
      </c>
      <c r="J138" s="220">
        <v>1.9281250000000001</v>
      </c>
      <c r="K138" s="220">
        <v>1.6043750000000001</v>
      </c>
      <c r="L138" s="220">
        <v>1.6168750000000001</v>
      </c>
      <c r="M138" s="220">
        <v>1.5887869999999999</v>
      </c>
      <c r="N138" s="220">
        <v>5404748800</v>
      </c>
      <c r="O138" s="220"/>
      <c r="P138" s="196">
        <f t="shared" si="29"/>
        <v>168831.6871287128</v>
      </c>
      <c r="Q138" s="196">
        <f>(Q126+(Q137-Q126)*(1-$Q$3))*K138/K137</f>
        <v>69919.163736561066</v>
      </c>
      <c r="R138" s="196">
        <f>R137*(1+($S$5/2/12))+(Q137-Q126)*($Q$3)</f>
        <v>374083.1602171738</v>
      </c>
      <c r="S138" s="196">
        <f t="shared" si="32"/>
        <v>-256070.17335380506</v>
      </c>
      <c r="T138" s="196">
        <f t="shared" si="33"/>
        <v>0</v>
      </c>
      <c r="U138" s="214">
        <f t="shared" si="19"/>
        <v>0.5036763773221915</v>
      </c>
      <c r="V138" s="224"/>
      <c r="W138" s="196">
        <f t="shared" si="20"/>
        <v>-256070.17335380506</v>
      </c>
      <c r="X138" s="199">
        <f t="shared" si="21"/>
        <v>2.1201799500317291</v>
      </c>
      <c r="Y138" s="196">
        <f t="shared" si="22"/>
        <v>477302.01479858579</v>
      </c>
      <c r="Z138" s="196">
        <f t="shared" si="23"/>
        <v>221231.84144478073</v>
      </c>
      <c r="AA138" s="201">
        <f t="shared" si="24"/>
        <v>612834.0110824476</v>
      </c>
      <c r="AB138" s="200">
        <f t="shared" si="25"/>
        <v>0.61283401108244762</v>
      </c>
      <c r="AC138" s="217">
        <f t="shared" si="26"/>
        <v>356763.83772864251</v>
      </c>
      <c r="AD138" s="199">
        <f t="shared" si="27"/>
        <v>0.35676383772864251</v>
      </c>
      <c r="AE138" s="125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7"/>
    </row>
    <row r="139" spans="1:49" ht="19.5" customHeight="1">
      <c r="A139" s="218" t="s">
        <v>228</v>
      </c>
      <c r="B139" s="219">
        <v>42.900002000000001</v>
      </c>
      <c r="C139" s="220">
        <v>45.049999</v>
      </c>
      <c r="D139" s="220">
        <v>42.119999</v>
      </c>
      <c r="E139" s="220">
        <v>44.759998000000003</v>
      </c>
      <c r="F139" s="220">
        <v>39.328567999999997</v>
      </c>
      <c r="G139" s="220">
        <v>1932176400</v>
      </c>
      <c r="H139" s="225" t="s">
        <v>228</v>
      </c>
      <c r="I139" s="220">
        <v>1.6256250000000001</v>
      </c>
      <c r="J139" s="220">
        <v>1.7875000000000001</v>
      </c>
      <c r="K139" s="220">
        <v>1.564063</v>
      </c>
      <c r="L139" s="220">
        <v>1.7649999999999999</v>
      </c>
      <c r="M139" s="220">
        <v>1.7343390000000001</v>
      </c>
      <c r="N139" s="220">
        <v>5114070400</v>
      </c>
      <c r="O139" s="220"/>
      <c r="P139" s="196">
        <f t="shared" si="29"/>
        <v>166811.8772277227</v>
      </c>
      <c r="Q139" s="196">
        <f t="shared" ref="Q139:Q149" si="126">Q138*K139/K138</f>
        <v>68162.354182343217</v>
      </c>
      <c r="R139" s="196">
        <f t="shared" ref="R139:R149" si="127">R138*(1+$S$5/2/12)</f>
        <v>374862.50013429293</v>
      </c>
      <c r="S139" s="196">
        <f t="shared" si="32"/>
        <v>-258803.79907611257</v>
      </c>
      <c r="T139" s="196">
        <f t="shared" si="33"/>
        <v>0</v>
      </c>
      <c r="U139" s="214">
        <f t="shared" si="19"/>
        <v>0.49707826687438439</v>
      </c>
      <c r="V139" s="224"/>
      <c r="W139" s="196">
        <f t="shared" si="20"/>
        <v>-258803.79907611257</v>
      </c>
      <c r="X139" s="199">
        <f t="shared" si="21"/>
        <v>2.0929923721974135</v>
      </c>
      <c r="Y139" s="196">
        <f t="shared" si="22"/>
        <v>476636.31418832706</v>
      </c>
      <c r="Z139" s="196">
        <f t="shared" si="23"/>
        <v>217832.51511221449</v>
      </c>
      <c r="AA139" s="201">
        <f t="shared" si="24"/>
        <v>609836.73154435889</v>
      </c>
      <c r="AB139" s="200">
        <f t="shared" si="25"/>
        <v>0.60983673154435891</v>
      </c>
      <c r="AC139" s="217">
        <f t="shared" si="26"/>
        <v>351032.93246824632</v>
      </c>
      <c r="AD139" s="199">
        <f t="shared" si="27"/>
        <v>0.35103293246824629</v>
      </c>
      <c r="AE139" s="125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7"/>
    </row>
    <row r="140" spans="1:49" ht="19.5" customHeight="1">
      <c r="A140" s="218" t="s">
        <v>229</v>
      </c>
      <c r="B140" s="219">
        <v>44.959999000000003</v>
      </c>
      <c r="C140" s="220">
        <v>48.599997999999999</v>
      </c>
      <c r="D140" s="220">
        <v>44.950001</v>
      </c>
      <c r="E140" s="220">
        <v>48.16</v>
      </c>
      <c r="F140" s="220">
        <v>42.316009999999999</v>
      </c>
      <c r="G140" s="220">
        <v>1623606900</v>
      </c>
      <c r="H140" s="225" t="s">
        <v>229</v>
      </c>
      <c r="I140" s="220">
        <v>1.778125</v>
      </c>
      <c r="J140" s="220">
        <v>2.0803129999999999</v>
      </c>
      <c r="K140" s="220">
        <v>1.778125</v>
      </c>
      <c r="L140" s="220">
        <v>2.0449999999999999</v>
      </c>
      <c r="M140" s="220">
        <v>2.0094750000000001</v>
      </c>
      <c r="N140" s="220">
        <v>4287104000</v>
      </c>
      <c r="O140" s="220"/>
      <c r="P140" s="196">
        <f t="shared" si="29"/>
        <v>178019.80594059397</v>
      </c>
      <c r="Q140" s="196">
        <f t="shared" si="126"/>
        <v>77491.243019289526</v>
      </c>
      <c r="R140" s="196">
        <f t="shared" si="127"/>
        <v>375643.46367623942</v>
      </c>
      <c r="S140" s="196">
        <f t="shared" si="32"/>
        <v>-261548.81490559634</v>
      </c>
      <c r="T140" s="196">
        <f t="shared" si="33"/>
        <v>0</v>
      </c>
      <c r="U140" s="214">
        <f t="shared" si="19"/>
        <v>0.52760819310050233</v>
      </c>
      <c r="V140" s="224"/>
      <c r="W140" s="196">
        <f t="shared" si="20"/>
        <v>-261548.81490559634</v>
      </c>
      <c r="X140" s="199">
        <f t="shared" si="21"/>
        <v>2.1168639965609217</v>
      </c>
      <c r="Y140" s="196">
        <f t="shared" si="22"/>
        <v>485231.5892876056</v>
      </c>
      <c r="Z140" s="196">
        <f t="shared" si="23"/>
        <v>223682.77438200926</v>
      </c>
      <c r="AA140" s="201">
        <f t="shared" si="24"/>
        <v>631154.51263612299</v>
      </c>
      <c r="AB140" s="200">
        <f t="shared" si="25"/>
        <v>0.63115451263612299</v>
      </c>
      <c r="AC140" s="217">
        <f t="shared" si="26"/>
        <v>369605.69773052668</v>
      </c>
      <c r="AD140" s="199">
        <f t="shared" si="27"/>
        <v>0.36960569773052665</v>
      </c>
      <c r="AE140" s="125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7"/>
    </row>
    <row r="141" spans="1:49" ht="19.5" customHeight="1">
      <c r="A141" s="218" t="s">
        <v>230</v>
      </c>
      <c r="B141" s="219">
        <v>48.360000999999997</v>
      </c>
      <c r="C141" s="220">
        <v>50.650002000000001</v>
      </c>
      <c r="D141" s="220">
        <v>47.790000999999997</v>
      </c>
      <c r="E141" s="220">
        <v>49.240001999999997</v>
      </c>
      <c r="F141" s="220">
        <v>43.311126999999999</v>
      </c>
      <c r="G141" s="220">
        <v>1701457500</v>
      </c>
      <c r="H141" s="225" t="s">
        <v>230</v>
      </c>
      <c r="I141" s="220">
        <v>2.0584380000000002</v>
      </c>
      <c r="J141" s="220">
        <v>2.255938</v>
      </c>
      <c r="K141" s="220">
        <v>2.0109379999999999</v>
      </c>
      <c r="L141" s="220">
        <v>2.1312500000000001</v>
      </c>
      <c r="M141" s="220">
        <v>2.0942259999999999</v>
      </c>
      <c r="N141" s="220">
        <v>5211523200</v>
      </c>
      <c r="O141" s="220"/>
      <c r="P141" s="196">
        <f t="shared" si="29"/>
        <v>189267.33069306921</v>
      </c>
      <c r="Q141" s="196">
        <f t="shared" si="126"/>
        <v>87637.306294396636</v>
      </c>
      <c r="R141" s="196">
        <f t="shared" si="127"/>
        <v>376426.05422556493</v>
      </c>
      <c r="S141" s="196">
        <f t="shared" si="32"/>
        <v>-264305.26830103633</v>
      </c>
      <c r="T141" s="196">
        <f t="shared" si="33"/>
        <v>0</v>
      </c>
      <c r="U141" s="214">
        <f t="shared" si="19"/>
        <v>0.55797461864989395</v>
      </c>
      <c r="V141" s="224"/>
      <c r="W141" s="196">
        <f t="shared" si="20"/>
        <v>-264305.26830103633</v>
      </c>
      <c r="X141" s="199">
        <f t="shared" si="21"/>
        <v>2.1403030993477024</v>
      </c>
      <c r="Y141" s="196">
        <f t="shared" si="22"/>
        <v>493856.14354169078</v>
      </c>
      <c r="Z141" s="196">
        <f t="shared" si="23"/>
        <v>229550.87524065445</v>
      </c>
      <c r="AA141" s="201">
        <f t="shared" si="24"/>
        <v>653330.69121303083</v>
      </c>
      <c r="AB141" s="200">
        <f t="shared" si="25"/>
        <v>0.65333069121303078</v>
      </c>
      <c r="AC141" s="217">
        <f t="shared" si="26"/>
        <v>389025.42291199451</v>
      </c>
      <c r="AD141" s="199">
        <f t="shared" si="27"/>
        <v>0.38902542291199449</v>
      </c>
      <c r="AE141" s="125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7"/>
    </row>
    <row r="142" spans="1:49" ht="19.5" customHeight="1">
      <c r="A142" s="218" t="s">
        <v>231</v>
      </c>
      <c r="B142" s="219">
        <v>49.450001</v>
      </c>
      <c r="C142" s="220">
        <v>50.169998</v>
      </c>
      <c r="D142" s="220">
        <v>42.639999000000003</v>
      </c>
      <c r="E142" s="220">
        <v>45.599997999999999</v>
      </c>
      <c r="F142" s="220">
        <v>40.109406</v>
      </c>
      <c r="G142" s="220">
        <v>2952228100</v>
      </c>
      <c r="H142" s="225" t="s">
        <v>231</v>
      </c>
      <c r="I142" s="220">
        <v>2.1456249999999999</v>
      </c>
      <c r="J142" s="220">
        <v>2.209063</v>
      </c>
      <c r="K142" s="220">
        <v>1.504375</v>
      </c>
      <c r="L142" s="220">
        <v>1.805938</v>
      </c>
      <c r="M142" s="220">
        <v>1.7745660000000001</v>
      </c>
      <c r="N142" s="220">
        <v>7442380800</v>
      </c>
      <c r="O142" s="220"/>
      <c r="P142" s="196">
        <f t="shared" si="29"/>
        <v>168871.28316831676</v>
      </c>
      <c r="Q142" s="196">
        <f t="shared" si="126"/>
        <v>65561.13249470295</v>
      </c>
      <c r="R142" s="196">
        <f t="shared" si="127"/>
        <v>377210.27517186821</v>
      </c>
      <c r="S142" s="196">
        <f t="shared" si="32"/>
        <v>-267073.20691895735</v>
      </c>
      <c r="T142" s="196">
        <f t="shared" si="33"/>
        <v>0</v>
      </c>
      <c r="U142" s="214">
        <f t="shared" si="19"/>
        <v>0.49047189258198054</v>
      </c>
      <c r="V142" s="224"/>
      <c r="W142" s="196">
        <f t="shared" si="20"/>
        <v>-267073.20691895735</v>
      </c>
      <c r="X142" s="199">
        <f t="shared" si="21"/>
        <v>2.0446886628574914</v>
      </c>
      <c r="Y142" s="196">
        <f t="shared" si="22"/>
        <v>480331.76238281518</v>
      </c>
      <c r="Z142" s="196">
        <f t="shared" si="23"/>
        <v>213258.55546385783</v>
      </c>
      <c r="AA142" s="201">
        <f t="shared" si="24"/>
        <v>611642.69083488791</v>
      </c>
      <c r="AB142" s="200">
        <f t="shared" si="25"/>
        <v>0.61164269083488787</v>
      </c>
      <c r="AC142" s="217">
        <f t="shared" si="26"/>
        <v>344569.48391593056</v>
      </c>
      <c r="AD142" s="199">
        <f t="shared" si="27"/>
        <v>0.34456948391593056</v>
      </c>
      <c r="AE142" s="125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7"/>
    </row>
    <row r="143" spans="1:49" ht="19.5" customHeight="1">
      <c r="A143" s="218" t="s">
        <v>232</v>
      </c>
      <c r="B143" s="219">
        <v>45.43</v>
      </c>
      <c r="C143" s="220">
        <v>47.68</v>
      </c>
      <c r="D143" s="220">
        <v>42.639999000000003</v>
      </c>
      <c r="E143" s="220">
        <v>42.709999000000003</v>
      </c>
      <c r="F143" s="220">
        <v>37.567379000000003</v>
      </c>
      <c r="G143" s="220">
        <v>2058088600</v>
      </c>
      <c r="H143" s="225" t="s">
        <v>232</v>
      </c>
      <c r="I143" s="220">
        <v>1.7953129999999999</v>
      </c>
      <c r="J143" s="220">
        <v>1.973125</v>
      </c>
      <c r="K143" s="220">
        <v>1.5734379999999999</v>
      </c>
      <c r="L143" s="220">
        <v>1.58125</v>
      </c>
      <c r="M143" s="220">
        <v>1.5537810000000001</v>
      </c>
      <c r="N143" s="220">
        <v>5623404800</v>
      </c>
      <c r="O143" s="220"/>
      <c r="P143" s="196">
        <f t="shared" si="29"/>
        <v>168871.28316831676</v>
      </c>
      <c r="Q143" s="196">
        <f t="shared" si="126"/>
        <v>68570.919611267411</v>
      </c>
      <c r="R143" s="196">
        <f t="shared" si="127"/>
        <v>377996.12991180964</v>
      </c>
      <c r="S143" s="196">
        <f t="shared" si="32"/>
        <v>-269852.67861445301</v>
      </c>
      <c r="T143" s="196">
        <f t="shared" si="33"/>
        <v>0</v>
      </c>
      <c r="U143" s="214">
        <f t="shared" si="19"/>
        <v>0.49722792054992004</v>
      </c>
      <c r="V143" s="224"/>
      <c r="W143" s="196">
        <f t="shared" si="20"/>
        <v>-269852.67861445301</v>
      </c>
      <c r="X143" s="199">
        <f t="shared" si="21"/>
        <v>2.0265406142640261</v>
      </c>
      <c r="Y143" s="196">
        <f t="shared" si="22"/>
        <v>481086.18293315894</v>
      </c>
      <c r="Z143" s="196">
        <f t="shared" si="23"/>
        <v>211233.50431870593</v>
      </c>
      <c r="AA143" s="201">
        <f t="shared" si="24"/>
        <v>615438.33269139379</v>
      </c>
      <c r="AB143" s="200">
        <f t="shared" si="25"/>
        <v>0.61543833269139381</v>
      </c>
      <c r="AC143" s="217">
        <f t="shared" si="26"/>
        <v>345585.65407694079</v>
      </c>
      <c r="AD143" s="199">
        <f t="shared" si="27"/>
        <v>0.34558565407694081</v>
      </c>
      <c r="AE143" s="125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7"/>
    </row>
    <row r="144" spans="1:49" ht="19.5" customHeight="1">
      <c r="A144" s="218" t="s">
        <v>233</v>
      </c>
      <c r="B144" s="219">
        <v>42.84</v>
      </c>
      <c r="C144" s="220">
        <v>46.720001000000003</v>
      </c>
      <c r="D144" s="220">
        <v>41.77</v>
      </c>
      <c r="E144" s="220">
        <v>45.810001</v>
      </c>
      <c r="F144" s="220">
        <v>40.449874999999999</v>
      </c>
      <c r="G144" s="220">
        <v>1748673600</v>
      </c>
      <c r="H144" s="225" t="s">
        <v>233</v>
      </c>
      <c r="I144" s="220">
        <v>1.5887500000000001</v>
      </c>
      <c r="J144" s="220">
        <v>1.8825000000000001</v>
      </c>
      <c r="K144" s="220">
        <v>1.5106250000000001</v>
      </c>
      <c r="L144" s="220">
        <v>1.8106249999999999</v>
      </c>
      <c r="M144" s="220">
        <v>1.7791710000000001</v>
      </c>
      <c r="N144" s="220">
        <v>4884784000</v>
      </c>
      <c r="O144" s="220"/>
      <c r="P144" s="196">
        <f t="shared" si="29"/>
        <v>165425.74257425737</v>
      </c>
      <c r="Q144" s="196">
        <f t="shared" si="126"/>
        <v>65833.509447319084</v>
      </c>
      <c r="R144" s="196">
        <f t="shared" si="127"/>
        <v>378783.62184912595</v>
      </c>
      <c r="S144" s="196">
        <f t="shared" si="32"/>
        <v>-272643.73144201323</v>
      </c>
      <c r="T144" s="196">
        <f t="shared" si="33"/>
        <v>0</v>
      </c>
      <c r="U144" s="214">
        <f t="shared" si="19"/>
        <v>0.48700308485508814</v>
      </c>
      <c r="V144" s="224"/>
      <c r="W144" s="196">
        <f t="shared" si="20"/>
        <v>-272643.73144201323</v>
      </c>
      <c r="X144" s="199">
        <f t="shared" si="21"/>
        <v>1.9960457610562286</v>
      </c>
      <c r="Y144" s="196">
        <f t="shared" si="22"/>
        <v>479430.29677714105</v>
      </c>
      <c r="Z144" s="196">
        <f t="shared" si="23"/>
        <v>206786.56533512782</v>
      </c>
      <c r="AA144" s="201">
        <f t="shared" si="24"/>
        <v>610042.87387070246</v>
      </c>
      <c r="AB144" s="200">
        <f t="shared" si="25"/>
        <v>0.61004287387070244</v>
      </c>
      <c r="AC144" s="217">
        <f t="shared" si="26"/>
        <v>337399.14242868923</v>
      </c>
      <c r="AD144" s="199">
        <f t="shared" si="27"/>
        <v>0.33739914242868924</v>
      </c>
      <c r="AE144" s="125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7"/>
    </row>
    <row r="145" spans="1:49" ht="19.5" customHeight="1">
      <c r="A145" s="218" t="s">
        <v>234</v>
      </c>
      <c r="B145" s="219">
        <v>46.389999000000003</v>
      </c>
      <c r="C145" s="220">
        <v>47.189999</v>
      </c>
      <c r="D145" s="220">
        <v>42.970001000000003</v>
      </c>
      <c r="E145" s="220">
        <v>43.459999000000003</v>
      </c>
      <c r="F145" s="220">
        <v>38.374847000000003</v>
      </c>
      <c r="G145" s="220">
        <v>1483278100</v>
      </c>
      <c r="H145" s="225" t="s">
        <v>234</v>
      </c>
      <c r="I145" s="220">
        <v>1.855</v>
      </c>
      <c r="J145" s="220">
        <v>1.91875</v>
      </c>
      <c r="K145" s="220">
        <v>1.5865629999999999</v>
      </c>
      <c r="L145" s="220">
        <v>1.6256250000000001</v>
      </c>
      <c r="M145" s="220">
        <v>1.5973850000000001</v>
      </c>
      <c r="N145" s="220">
        <v>4210108800</v>
      </c>
      <c r="O145" s="220"/>
      <c r="P145" s="196">
        <f t="shared" si="29"/>
        <v>170178.22178217815</v>
      </c>
      <c r="Q145" s="196">
        <f t="shared" si="126"/>
        <v>69142.911211761297</v>
      </c>
      <c r="R145" s="196">
        <f t="shared" si="127"/>
        <v>379572.75439464499</v>
      </c>
      <c r="S145" s="196">
        <f t="shared" si="32"/>
        <v>-275446.41365635494</v>
      </c>
      <c r="T145" s="196">
        <f t="shared" si="33"/>
        <v>0</v>
      </c>
      <c r="U145" s="214">
        <f t="shared" si="19"/>
        <v>0.49841184489195911</v>
      </c>
      <c r="V145" s="224"/>
      <c r="W145" s="196">
        <f t="shared" si="20"/>
        <v>-275446.41365635494</v>
      </c>
      <c r="X145" s="199">
        <f t="shared" si="21"/>
        <v>1.9958545434637196</v>
      </c>
      <c r="Y145" s="196">
        <f t="shared" si="22"/>
        <v>483514.59946638386</v>
      </c>
      <c r="Z145" s="196">
        <f t="shared" si="23"/>
        <v>208068.18581002892</v>
      </c>
      <c r="AA145" s="201">
        <f t="shared" si="24"/>
        <v>618893.88738858444</v>
      </c>
      <c r="AB145" s="200">
        <f t="shared" si="25"/>
        <v>0.61889388738858442</v>
      </c>
      <c r="AC145" s="217">
        <f t="shared" si="26"/>
        <v>343447.4737322295</v>
      </c>
      <c r="AD145" s="199">
        <f t="shared" si="27"/>
        <v>0.3434474737322295</v>
      </c>
      <c r="AE145" s="125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7"/>
    </row>
    <row r="146" spans="1:49" ht="19.5" customHeight="1">
      <c r="A146" s="218" t="s">
        <v>235</v>
      </c>
      <c r="B146" s="219">
        <v>44.099997999999999</v>
      </c>
      <c r="C146" s="220">
        <v>49.84</v>
      </c>
      <c r="D146" s="220">
        <v>44.07</v>
      </c>
      <c r="E146" s="220">
        <v>49.07</v>
      </c>
      <c r="F146" s="220">
        <v>43.328426</v>
      </c>
      <c r="G146" s="220">
        <v>1574743200</v>
      </c>
      <c r="H146" s="225" t="s">
        <v>235</v>
      </c>
      <c r="I146" s="220">
        <v>1.67</v>
      </c>
      <c r="J146" s="220">
        <v>2.1375000000000002</v>
      </c>
      <c r="K146" s="220">
        <v>1.6684380000000001</v>
      </c>
      <c r="L146" s="220">
        <v>2.0715629999999998</v>
      </c>
      <c r="M146" s="220">
        <v>2.0355759999999998</v>
      </c>
      <c r="N146" s="220">
        <v>4178566400</v>
      </c>
      <c r="O146" s="220"/>
      <c r="P146" s="196">
        <f t="shared" si="29"/>
        <v>174534.65346534646</v>
      </c>
      <c r="Q146" s="196">
        <f t="shared" si="126"/>
        <v>72711.049291032628</v>
      </c>
      <c r="R146" s="196">
        <f t="shared" si="127"/>
        <v>380363.53096630052</v>
      </c>
      <c r="S146" s="196">
        <f t="shared" si="32"/>
        <v>-278260.77371325641</v>
      </c>
      <c r="T146" s="196">
        <f t="shared" si="33"/>
        <v>0</v>
      </c>
      <c r="U146" s="214">
        <f t="shared" si="19"/>
        <v>0.50980249310479453</v>
      </c>
      <c r="V146" s="224"/>
      <c r="W146" s="196">
        <f t="shared" si="20"/>
        <v>-278260.77371325641</v>
      </c>
      <c r="X146" s="199">
        <f t="shared" si="21"/>
        <v>1.9941660372275873</v>
      </c>
      <c r="Y146" s="196">
        <f t="shared" si="22"/>
        <v>487323.24715339101</v>
      </c>
      <c r="Z146" s="196">
        <f t="shared" si="23"/>
        <v>209062.47344013461</v>
      </c>
      <c r="AA146" s="201">
        <f t="shared" si="24"/>
        <v>627609.23372267955</v>
      </c>
      <c r="AB146" s="200">
        <f t="shared" si="25"/>
        <v>0.62760923372267952</v>
      </c>
      <c r="AC146" s="217">
        <f t="shared" si="26"/>
        <v>349348.46000942314</v>
      </c>
      <c r="AD146" s="199">
        <f t="shared" si="27"/>
        <v>0.34934846000942316</v>
      </c>
      <c r="AE146" s="125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7"/>
    </row>
    <row r="147" spans="1:49" ht="19.5" customHeight="1">
      <c r="A147" s="218" t="s">
        <v>236</v>
      </c>
      <c r="B147" s="219">
        <v>49.48</v>
      </c>
      <c r="C147" s="220">
        <v>52.490001999999997</v>
      </c>
      <c r="D147" s="220">
        <v>48.200001</v>
      </c>
      <c r="E147" s="220">
        <v>52.18</v>
      </c>
      <c r="F147" s="220">
        <v>46.182437999999998</v>
      </c>
      <c r="G147" s="220">
        <v>1538354800</v>
      </c>
      <c r="H147" s="225" t="s">
        <v>236</v>
      </c>
      <c r="I147" s="220">
        <v>2.1056249999999999</v>
      </c>
      <c r="J147" s="220">
        <v>2.3643749999999999</v>
      </c>
      <c r="K147" s="220">
        <v>1.99875</v>
      </c>
      <c r="L147" s="220">
        <v>2.3396880000000002</v>
      </c>
      <c r="M147" s="220">
        <v>2.2990430000000002</v>
      </c>
      <c r="N147" s="220">
        <v>3973340800</v>
      </c>
      <c r="O147" s="220"/>
      <c r="P147" s="196">
        <f t="shared" si="29"/>
        <v>190891.09306930684</v>
      </c>
      <c r="Q147" s="196">
        <f t="shared" si="126"/>
        <v>87106.149446638985</v>
      </c>
      <c r="R147" s="196">
        <f t="shared" si="127"/>
        <v>381155.95498914702</v>
      </c>
      <c r="S147" s="196">
        <f t="shared" si="32"/>
        <v>-281086.860270395</v>
      </c>
      <c r="T147" s="196">
        <f t="shared" si="33"/>
        <v>0</v>
      </c>
      <c r="U147" s="214">
        <f t="shared" si="19"/>
        <v>0.55389762705317669</v>
      </c>
      <c r="V147" s="224"/>
      <c r="W147" s="196">
        <f t="shared" si="20"/>
        <v>-281086.860270395</v>
      </c>
      <c r="X147" s="199">
        <f t="shared" si="21"/>
        <v>2.0351255391595537</v>
      </c>
      <c r="Y147" s="196">
        <f t="shared" si="22"/>
        <v>499533.48193809588</v>
      </c>
      <c r="Z147" s="196">
        <f t="shared" si="23"/>
        <v>218446.62166770088</v>
      </c>
      <c r="AA147" s="201">
        <f t="shared" si="24"/>
        <v>659153.19750509283</v>
      </c>
      <c r="AB147" s="200">
        <f t="shared" si="25"/>
        <v>0.65915319750509282</v>
      </c>
      <c r="AC147" s="217">
        <f t="shared" si="26"/>
        <v>378066.33723469783</v>
      </c>
      <c r="AD147" s="199">
        <f t="shared" si="27"/>
        <v>0.37806633723469785</v>
      </c>
      <c r="AE147" s="125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7"/>
    </row>
    <row r="148" spans="1:49" ht="19.5" customHeight="1">
      <c r="A148" s="218" t="s">
        <v>237</v>
      </c>
      <c r="B148" s="219">
        <v>52.369999</v>
      </c>
      <c r="C148" s="220">
        <v>54.040000999999997</v>
      </c>
      <c r="D148" s="220">
        <v>50.849997999999999</v>
      </c>
      <c r="E148" s="220">
        <v>52.09</v>
      </c>
      <c r="F148" s="220">
        <v>46.102767999999998</v>
      </c>
      <c r="G148" s="220">
        <v>1564994700</v>
      </c>
      <c r="H148" s="225" t="s">
        <v>237</v>
      </c>
      <c r="I148" s="220">
        <v>2.355</v>
      </c>
      <c r="J148" s="220">
        <v>2.5053130000000001</v>
      </c>
      <c r="K148" s="220">
        <v>2.249063</v>
      </c>
      <c r="L148" s="220">
        <v>2.3199999999999998</v>
      </c>
      <c r="M148" s="220">
        <v>2.2796970000000001</v>
      </c>
      <c r="N148" s="220">
        <v>3456963200</v>
      </c>
      <c r="O148" s="220"/>
      <c r="P148" s="196">
        <f t="shared" si="29"/>
        <v>201386.13069306922</v>
      </c>
      <c r="Q148" s="196">
        <f t="shared" si="126"/>
        <v>98014.868189071276</v>
      </c>
      <c r="R148" s="196">
        <f t="shared" si="127"/>
        <v>381950.02989537444</v>
      </c>
      <c r="S148" s="196">
        <f t="shared" si="32"/>
        <v>-283924.72218818835</v>
      </c>
      <c r="T148" s="196">
        <f t="shared" si="33"/>
        <v>0</v>
      </c>
      <c r="U148" s="214">
        <f t="shared" si="19"/>
        <v>0.58327624129996292</v>
      </c>
      <c r="V148" s="224"/>
      <c r="W148" s="196">
        <f t="shared" si="20"/>
        <v>-283924.72218818835</v>
      </c>
      <c r="X148" s="199">
        <f t="shared" si="21"/>
        <v>2.0545451487729278</v>
      </c>
      <c r="Y148" s="196">
        <f t="shared" si="22"/>
        <v>507642.32018470787</v>
      </c>
      <c r="Z148" s="196">
        <f t="shared" si="23"/>
        <v>223717.59799651953</v>
      </c>
      <c r="AA148" s="201">
        <f t="shared" si="24"/>
        <v>681351.02877751493</v>
      </c>
      <c r="AB148" s="200">
        <f t="shared" si="25"/>
        <v>0.68135102877751497</v>
      </c>
      <c r="AC148" s="217">
        <f t="shared" si="26"/>
        <v>397426.30658932659</v>
      </c>
      <c r="AD148" s="199">
        <f t="shared" si="27"/>
        <v>0.39742630658932659</v>
      </c>
      <c r="AE148" s="125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7"/>
    </row>
    <row r="149" spans="1:49" ht="19.5" customHeight="1">
      <c r="A149" s="221" t="s">
        <v>238</v>
      </c>
      <c r="B149" s="222">
        <v>52.860000999999997</v>
      </c>
      <c r="C149" s="223">
        <v>54.959999000000003</v>
      </c>
      <c r="D149" s="223">
        <v>52.84</v>
      </c>
      <c r="E149" s="223">
        <v>54.459999000000003</v>
      </c>
      <c r="F149" s="223">
        <v>48.200367</v>
      </c>
      <c r="G149" s="223">
        <v>1006766900</v>
      </c>
      <c r="H149" s="226" t="s">
        <v>238</v>
      </c>
      <c r="I149" s="223">
        <v>2.3915630000000001</v>
      </c>
      <c r="J149" s="223">
        <v>2.5915629999999998</v>
      </c>
      <c r="K149" s="223">
        <v>2.3884379999999998</v>
      </c>
      <c r="L149" s="223">
        <v>2.5446879999999998</v>
      </c>
      <c r="M149" s="223">
        <v>2.5004819999999999</v>
      </c>
      <c r="N149" s="223">
        <v>2348400000</v>
      </c>
      <c r="O149" s="223"/>
      <c r="P149" s="196">
        <f t="shared" si="29"/>
        <v>209267.32673267319</v>
      </c>
      <c r="Q149" s="196">
        <f t="shared" si="126"/>
        <v>104088.87423241101</v>
      </c>
      <c r="R149" s="196">
        <f t="shared" si="127"/>
        <v>382745.75912432314</v>
      </c>
      <c r="S149" s="196">
        <f t="shared" si="32"/>
        <v>-286774.40853063914</v>
      </c>
      <c r="T149" s="196">
        <f t="shared" si="33"/>
        <v>0</v>
      </c>
      <c r="U149" s="214">
        <f t="shared" si="19"/>
        <v>0.59968955574249283</v>
      </c>
      <c r="V149" s="199">
        <f>(E149-B138)/B138</f>
        <v>0.17548017804963623</v>
      </c>
      <c r="W149" s="196">
        <f t="shared" si="20"/>
        <v>-286774.40853063914</v>
      </c>
      <c r="X149" s="199">
        <f t="shared" si="21"/>
        <v>2.0643860408964816</v>
      </c>
      <c r="Y149" s="196">
        <f t="shared" si="22"/>
        <v>513923.05747222144</v>
      </c>
      <c r="Z149" s="196">
        <f t="shared" si="23"/>
        <v>227148.6489415823</v>
      </c>
      <c r="AA149" s="201">
        <f t="shared" si="24"/>
        <v>696101.9600894074</v>
      </c>
      <c r="AB149" s="200">
        <f t="shared" si="25"/>
        <v>0.69610196008940739</v>
      </c>
      <c r="AC149" s="217">
        <f t="shared" si="26"/>
        <v>409327.55155876826</v>
      </c>
      <c r="AD149" s="199">
        <f t="shared" si="27"/>
        <v>0.40932755155876827</v>
      </c>
      <c r="AE149" s="125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7"/>
    </row>
    <row r="150" spans="1:49" ht="19.5" customHeight="1">
      <c r="A150" s="218" t="s">
        <v>239</v>
      </c>
      <c r="B150" s="219">
        <v>54.970001000000003</v>
      </c>
      <c r="C150" s="220">
        <v>57.349997999999999</v>
      </c>
      <c r="D150" s="220">
        <v>54.919998</v>
      </c>
      <c r="E150" s="220">
        <v>56</v>
      </c>
      <c r="F150" s="220">
        <v>49.661620999999997</v>
      </c>
      <c r="G150" s="220">
        <v>1265608600</v>
      </c>
      <c r="H150" s="225" t="s">
        <v>239</v>
      </c>
      <c r="I150" s="220">
        <v>2.5912500000000001</v>
      </c>
      <c r="J150" s="220">
        <v>2.8156249999999998</v>
      </c>
      <c r="K150" s="220">
        <v>2.5865629999999999</v>
      </c>
      <c r="L150" s="220">
        <v>2.6843750000000002</v>
      </c>
      <c r="M150" s="220">
        <v>2.6377419999999998</v>
      </c>
      <c r="N150" s="220">
        <v>2504080000</v>
      </c>
      <c r="O150" s="220"/>
      <c r="P150" s="196">
        <f t="shared" si="29"/>
        <v>217504.94257425732</v>
      </c>
      <c r="Q150" s="196">
        <f>(Q138+(Q149-Q138)*(1-$Q$3))*K150/K149</f>
        <v>94221.150541303199</v>
      </c>
      <c r="R150" s="196">
        <f>R149*(1+($S$5/2/12))+(Q149-Q138)*($Q$3)</f>
        <v>400628.00137042382</v>
      </c>
      <c r="S150" s="196">
        <f t="shared" si="32"/>
        <v>-289635.96856618347</v>
      </c>
      <c r="T150" s="196">
        <f t="shared" si="33"/>
        <v>0</v>
      </c>
      <c r="U150" s="214">
        <f t="shared" si="19"/>
        <v>0.56986721463261092</v>
      </c>
      <c r="V150" s="224"/>
      <c r="W150" s="196">
        <f t="shared" si="20"/>
        <v>-289635.96856618347</v>
      </c>
      <c r="X150" s="199">
        <f t="shared" si="21"/>
        <v>2.1341718951713498</v>
      </c>
      <c r="Y150" s="196">
        <f t="shared" si="22"/>
        <v>536856.34111758694</v>
      </c>
      <c r="Z150" s="196">
        <f t="shared" si="23"/>
        <v>247220.37255140347</v>
      </c>
      <c r="AA150" s="201">
        <f t="shared" si="24"/>
        <v>712354.09448598442</v>
      </c>
      <c r="AB150" s="200">
        <f t="shared" si="25"/>
        <v>0.71235409448598441</v>
      </c>
      <c r="AC150" s="217">
        <f t="shared" si="26"/>
        <v>422718.12591980095</v>
      </c>
      <c r="AD150" s="199">
        <f t="shared" si="27"/>
        <v>0.42271812591980096</v>
      </c>
      <c r="AE150" s="125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7"/>
    </row>
    <row r="151" spans="1:49" ht="19.5" customHeight="1">
      <c r="A151" s="218" t="s">
        <v>240</v>
      </c>
      <c r="B151" s="219">
        <v>56.419998</v>
      </c>
      <c r="C151" s="220">
        <v>59.040000999999997</v>
      </c>
      <c r="D151" s="220">
        <v>56.130001</v>
      </c>
      <c r="E151" s="220">
        <v>57.77</v>
      </c>
      <c r="F151" s="220">
        <v>51.231285</v>
      </c>
      <c r="G151" s="220">
        <v>1101561900</v>
      </c>
      <c r="H151" s="225" t="s">
        <v>240</v>
      </c>
      <c r="I151" s="220">
        <v>2.7221880000000001</v>
      </c>
      <c r="J151" s="220">
        <v>2.9796879999999999</v>
      </c>
      <c r="K151" s="220">
        <v>2.6887500000000002</v>
      </c>
      <c r="L151" s="220">
        <v>2.8509380000000002</v>
      </c>
      <c r="M151" s="220">
        <v>2.801412</v>
      </c>
      <c r="N151" s="220">
        <v>2441827200</v>
      </c>
      <c r="O151" s="220"/>
      <c r="P151" s="196">
        <f t="shared" si="29"/>
        <v>222297.03366336622</v>
      </c>
      <c r="Q151" s="196">
        <f t="shared" ref="Q151:Q161" si="128">Q150*K151/K150</f>
        <v>97943.532988730221</v>
      </c>
      <c r="R151" s="196">
        <f t="shared" ref="R151:R161" si="129">R150*(1+$S$5/2/12)</f>
        <v>401462.64303994557</v>
      </c>
      <c r="S151" s="196">
        <f t="shared" si="32"/>
        <v>-292509.45176854258</v>
      </c>
      <c r="T151" s="196">
        <f t="shared" si="33"/>
        <v>0</v>
      </c>
      <c r="U151" s="214">
        <f t="shared" si="19"/>
        <v>0.57944054290581581</v>
      </c>
      <c r="V151" s="224"/>
      <c r="W151" s="196">
        <f t="shared" si="20"/>
        <v>-292509.45176854258</v>
      </c>
      <c r="X151" s="199">
        <f t="shared" si="21"/>
        <v>2.132442808025504</v>
      </c>
      <c r="Y151" s="196">
        <f t="shared" si="22"/>
        <v>541012.0608827041</v>
      </c>
      <c r="Z151" s="196">
        <f t="shared" si="23"/>
        <v>248502.60911416152</v>
      </c>
      <c r="AA151" s="201">
        <f t="shared" si="24"/>
        <v>721703.20969204209</v>
      </c>
      <c r="AB151" s="200">
        <f t="shared" si="25"/>
        <v>0.72170320969204205</v>
      </c>
      <c r="AC151" s="217">
        <f t="shared" si="26"/>
        <v>429193.75792349951</v>
      </c>
      <c r="AD151" s="199">
        <f t="shared" si="27"/>
        <v>0.42919375792349951</v>
      </c>
      <c r="AE151" s="125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7"/>
    </row>
    <row r="152" spans="1:49" ht="19.5" customHeight="1">
      <c r="A152" s="218" t="s">
        <v>241</v>
      </c>
      <c r="B152" s="219">
        <v>58.02</v>
      </c>
      <c r="C152" s="220">
        <v>58.369999</v>
      </c>
      <c r="D152" s="220">
        <v>53.77</v>
      </c>
      <c r="E152" s="220">
        <v>57.43</v>
      </c>
      <c r="F152" s="220">
        <v>50.929783</v>
      </c>
      <c r="G152" s="220">
        <v>1729243300</v>
      </c>
      <c r="H152" s="225" t="s">
        <v>241</v>
      </c>
      <c r="I152" s="220">
        <v>2.87</v>
      </c>
      <c r="J152" s="220">
        <v>2.9049999999999998</v>
      </c>
      <c r="K152" s="220">
        <v>2.4606249999999998</v>
      </c>
      <c r="L152" s="220">
        <v>2.811563</v>
      </c>
      <c r="M152" s="220">
        <v>2.762721</v>
      </c>
      <c r="N152" s="220">
        <v>3536864000</v>
      </c>
      <c r="O152" s="220"/>
      <c r="P152" s="196">
        <f t="shared" si="29"/>
        <v>212950.49504950488</v>
      </c>
      <c r="Q152" s="196">
        <f t="shared" si="128"/>
        <v>89633.586558956493</v>
      </c>
      <c r="R152" s="196">
        <f t="shared" si="129"/>
        <v>402299.02354627883</v>
      </c>
      <c r="S152" s="196">
        <f t="shared" si="32"/>
        <v>-295394.90781757818</v>
      </c>
      <c r="T152" s="196">
        <f t="shared" si="33"/>
        <v>0</v>
      </c>
      <c r="U152" s="214">
        <f t="shared" si="19"/>
        <v>0.55642937857237462</v>
      </c>
      <c r="V152" s="224"/>
      <c r="W152" s="196">
        <f t="shared" si="20"/>
        <v>-295394.90781757818</v>
      </c>
      <c r="X152" s="199">
        <f t="shared" si="21"/>
        <v>2.0828034008485092</v>
      </c>
      <c r="Y152" s="196">
        <f t="shared" si="22"/>
        <v>535272.40913908114</v>
      </c>
      <c r="Z152" s="196">
        <f t="shared" si="23"/>
        <v>239877.50132150296</v>
      </c>
      <c r="AA152" s="201">
        <f t="shared" si="24"/>
        <v>704883.10515474016</v>
      </c>
      <c r="AB152" s="200">
        <f t="shared" si="25"/>
        <v>0.70488310515474017</v>
      </c>
      <c r="AC152" s="217">
        <f t="shared" si="26"/>
        <v>409488.19733716198</v>
      </c>
      <c r="AD152" s="199">
        <f t="shared" si="27"/>
        <v>0.40948819733716196</v>
      </c>
      <c r="AE152" s="125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7"/>
    </row>
    <row r="153" spans="1:49" ht="19.5" customHeight="1">
      <c r="A153" s="218" t="s">
        <v>242</v>
      </c>
      <c r="B153" s="219">
        <v>57.720001000000003</v>
      </c>
      <c r="C153" s="220">
        <v>59.290000999999997</v>
      </c>
      <c r="D153" s="220">
        <v>55.32</v>
      </c>
      <c r="E153" s="220">
        <v>59.080002</v>
      </c>
      <c r="F153" s="220">
        <v>52.466946</v>
      </c>
      <c r="G153" s="220">
        <v>1032891200</v>
      </c>
      <c r="H153" s="225" t="s">
        <v>242</v>
      </c>
      <c r="I153" s="220">
        <v>2.8415629999999998</v>
      </c>
      <c r="J153" s="220">
        <v>2.9909379999999999</v>
      </c>
      <c r="K153" s="220">
        <v>2.6059380000000001</v>
      </c>
      <c r="L153" s="220">
        <v>2.9737499999999999</v>
      </c>
      <c r="M153" s="220">
        <v>2.922091</v>
      </c>
      <c r="N153" s="220">
        <v>1932057600</v>
      </c>
      <c r="O153" s="220"/>
      <c r="P153" s="196">
        <f t="shared" si="29"/>
        <v>219089.10891089102</v>
      </c>
      <c r="Q153" s="196">
        <f t="shared" si="128"/>
        <v>94926.926813420971</v>
      </c>
      <c r="R153" s="196">
        <f t="shared" si="129"/>
        <v>403137.1465120003</v>
      </c>
      <c r="S153" s="196">
        <f t="shared" si="32"/>
        <v>-298292.38660015143</v>
      </c>
      <c r="T153" s="196">
        <f t="shared" si="33"/>
        <v>0</v>
      </c>
      <c r="U153" s="214">
        <f t="shared" si="19"/>
        <v>0.57023098086592661</v>
      </c>
      <c r="V153" s="224"/>
      <c r="W153" s="196">
        <f t="shared" si="20"/>
        <v>-298292.38660015143</v>
      </c>
      <c r="X153" s="199">
        <f t="shared" si="21"/>
        <v>2.0859609006949276</v>
      </c>
      <c r="Y153" s="196">
        <f t="shared" si="22"/>
        <v>540374.03688914399</v>
      </c>
      <c r="Z153" s="196">
        <f t="shared" si="23"/>
        <v>242081.65028899256</v>
      </c>
      <c r="AA153" s="201">
        <f t="shared" si="24"/>
        <v>717153.18223631231</v>
      </c>
      <c r="AB153" s="200">
        <f t="shared" si="25"/>
        <v>0.7171531822363123</v>
      </c>
      <c r="AC153" s="217">
        <f t="shared" si="26"/>
        <v>418860.79563616088</v>
      </c>
      <c r="AD153" s="199">
        <f t="shared" si="27"/>
        <v>0.41886079563616085</v>
      </c>
      <c r="AE153" s="125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7"/>
    </row>
    <row r="154" spans="1:49" ht="19.5" customHeight="1">
      <c r="A154" s="218" t="s">
        <v>243</v>
      </c>
      <c r="B154" s="219">
        <v>59.169998</v>
      </c>
      <c r="C154" s="220">
        <v>59.34</v>
      </c>
      <c r="D154" s="220">
        <v>56.470001000000003</v>
      </c>
      <c r="E154" s="220">
        <v>58.360000999999997</v>
      </c>
      <c r="F154" s="220">
        <v>51.827534</v>
      </c>
      <c r="G154" s="220">
        <v>1054622500</v>
      </c>
      <c r="H154" s="225" t="s">
        <v>243</v>
      </c>
      <c r="I154" s="220">
        <v>2.9809380000000001</v>
      </c>
      <c r="J154" s="220">
        <v>2.9968750000000002</v>
      </c>
      <c r="K154" s="220">
        <v>2.7084380000000001</v>
      </c>
      <c r="L154" s="220">
        <v>2.8890630000000002</v>
      </c>
      <c r="M154" s="220">
        <v>2.8388740000000001</v>
      </c>
      <c r="N154" s="220">
        <v>2599699200</v>
      </c>
      <c r="O154" s="220"/>
      <c r="P154" s="196">
        <f t="shared" si="29"/>
        <v>223643.56831683163</v>
      </c>
      <c r="Q154" s="196">
        <f t="shared" si="128"/>
        <v>98660.710962689162</v>
      </c>
      <c r="R154" s="196">
        <f t="shared" si="129"/>
        <v>403977.01556723367</v>
      </c>
      <c r="S154" s="196">
        <f t="shared" si="32"/>
        <v>-301201.93821098539</v>
      </c>
      <c r="T154" s="196">
        <f t="shared" si="33"/>
        <v>0</v>
      </c>
      <c r="U154" s="214">
        <f t="shared" si="19"/>
        <v>0.57961700683897366</v>
      </c>
      <c r="V154" s="224"/>
      <c r="W154" s="196">
        <f t="shared" si="20"/>
        <v>-301201.93821098539</v>
      </c>
      <c r="X154" s="199">
        <f t="shared" si="21"/>
        <v>2.0837202695702137</v>
      </c>
      <c r="Y154" s="196">
        <f t="shared" si="22"/>
        <v>544368.43276632647</v>
      </c>
      <c r="Z154" s="196">
        <f t="shared" si="23"/>
        <v>243166.49455534108</v>
      </c>
      <c r="AA154" s="201">
        <f t="shared" si="24"/>
        <v>726281.29484675452</v>
      </c>
      <c r="AB154" s="200">
        <f t="shared" si="25"/>
        <v>0.72628129484675452</v>
      </c>
      <c r="AC154" s="217">
        <f t="shared" si="26"/>
        <v>425079.35663576913</v>
      </c>
      <c r="AD154" s="199">
        <f t="shared" si="27"/>
        <v>0.42507935663576912</v>
      </c>
      <c r="AE154" s="125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7"/>
    </row>
    <row r="155" spans="1:49" ht="19.5" customHeight="1">
      <c r="A155" s="218" t="s">
        <v>244</v>
      </c>
      <c r="B155" s="219">
        <v>58.220001000000003</v>
      </c>
      <c r="C155" s="220">
        <v>58.360000999999997</v>
      </c>
      <c r="D155" s="220">
        <v>53.619999</v>
      </c>
      <c r="E155" s="220">
        <v>57.049999</v>
      </c>
      <c r="F155" s="220">
        <v>50.664169000000001</v>
      </c>
      <c r="G155" s="220">
        <v>1155628500</v>
      </c>
      <c r="H155" s="225" t="s">
        <v>244</v>
      </c>
      <c r="I155" s="220">
        <v>2.8778130000000002</v>
      </c>
      <c r="J155" s="220">
        <v>2.8915630000000001</v>
      </c>
      <c r="K155" s="220">
        <v>2.4350000000000001</v>
      </c>
      <c r="L155" s="220">
        <v>2.7634379999999998</v>
      </c>
      <c r="M155" s="220">
        <v>2.7154319999999998</v>
      </c>
      <c r="N155" s="220">
        <v>2671785600</v>
      </c>
      <c r="O155" s="220"/>
      <c r="P155" s="196">
        <f t="shared" si="29"/>
        <v>212356.43168316828</v>
      </c>
      <c r="Q155" s="196">
        <f t="shared" si="128"/>
        <v>88700.140521639449</v>
      </c>
      <c r="R155" s="196">
        <f t="shared" si="129"/>
        <v>404818.63434966543</v>
      </c>
      <c r="S155" s="196">
        <f t="shared" si="32"/>
        <v>-304123.61295353121</v>
      </c>
      <c r="T155" s="196">
        <f t="shared" si="33"/>
        <v>0</v>
      </c>
      <c r="U155" s="214">
        <f t="shared" si="19"/>
        <v>0.55216093313283021</v>
      </c>
      <c r="V155" s="224"/>
      <c r="W155" s="196">
        <f t="shared" si="20"/>
        <v>-304123.61295353121</v>
      </c>
      <c r="X155" s="199">
        <f t="shared" si="21"/>
        <v>2.0293559583850378</v>
      </c>
      <c r="Y155" s="196">
        <f t="shared" si="22"/>
        <v>537275.39115389658</v>
      </c>
      <c r="Z155" s="196">
        <f t="shared" si="23"/>
        <v>233151.77820036537</v>
      </c>
      <c r="AA155" s="201">
        <f t="shared" si="24"/>
        <v>705875.20655447314</v>
      </c>
      <c r="AB155" s="200">
        <f t="shared" si="25"/>
        <v>0.70587520655447311</v>
      </c>
      <c r="AC155" s="217">
        <f t="shared" si="26"/>
        <v>401751.59360094194</v>
      </c>
      <c r="AD155" s="199">
        <f t="shared" si="27"/>
        <v>0.40175159360094193</v>
      </c>
      <c r="AE155" s="125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7"/>
    </row>
    <row r="156" spans="1:49" ht="19.5" customHeight="1">
      <c r="A156" s="218" t="s">
        <v>245</v>
      </c>
      <c r="B156" s="219">
        <v>57.080002</v>
      </c>
      <c r="C156" s="220">
        <v>59.830002</v>
      </c>
      <c r="D156" s="220">
        <v>56.869999</v>
      </c>
      <c r="E156" s="220">
        <v>58</v>
      </c>
      <c r="F156" s="220">
        <v>51.623325000000001</v>
      </c>
      <c r="G156" s="220">
        <v>1277418400</v>
      </c>
      <c r="H156" s="225" t="s">
        <v>245</v>
      </c>
      <c r="I156" s="220">
        <v>2.7690630000000001</v>
      </c>
      <c r="J156" s="220">
        <v>3.0337499999999999</v>
      </c>
      <c r="K156" s="220">
        <v>2.7437499999999999</v>
      </c>
      <c r="L156" s="220">
        <v>2.8471880000000001</v>
      </c>
      <c r="M156" s="220">
        <v>2.7977280000000002</v>
      </c>
      <c r="N156" s="220">
        <v>2316681600</v>
      </c>
      <c r="O156" s="220"/>
      <c r="P156" s="196">
        <f t="shared" si="29"/>
        <v>225227.71881188115</v>
      </c>
      <c r="Q156" s="196">
        <f t="shared" si="128"/>
        <v>99947.02692248387</v>
      </c>
      <c r="R156" s="196">
        <f t="shared" si="129"/>
        <v>405662.00650456059</v>
      </c>
      <c r="S156" s="196">
        <f t="shared" si="32"/>
        <v>-307057.46134083759</v>
      </c>
      <c r="T156" s="196">
        <f t="shared" si="33"/>
        <v>0</v>
      </c>
      <c r="U156" s="214">
        <f t="shared" si="19"/>
        <v>0.58169183658933976</v>
      </c>
      <c r="V156" s="224"/>
      <c r="W156" s="196">
        <f t="shared" si="20"/>
        <v>-307057.46134083759</v>
      </c>
      <c r="X156" s="199">
        <f t="shared" si="21"/>
        <v>2.0546308256491002</v>
      </c>
      <c r="Y156" s="196">
        <f t="shared" si="22"/>
        <v>547094.92941269488</v>
      </c>
      <c r="Z156" s="196">
        <f t="shared" si="23"/>
        <v>240037.46807185729</v>
      </c>
      <c r="AA156" s="201">
        <f t="shared" si="24"/>
        <v>730836.75223892555</v>
      </c>
      <c r="AB156" s="200">
        <f t="shared" si="25"/>
        <v>0.73083675223892552</v>
      </c>
      <c r="AC156" s="217">
        <f t="shared" si="26"/>
        <v>423779.29089808796</v>
      </c>
      <c r="AD156" s="199">
        <f t="shared" si="27"/>
        <v>0.42377929089808797</v>
      </c>
      <c r="AE156" s="125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7"/>
    </row>
    <row r="157" spans="1:49" ht="19.5" customHeight="1">
      <c r="A157" s="218" t="s">
        <v>246</v>
      </c>
      <c r="B157" s="219">
        <v>58.700001</v>
      </c>
      <c r="C157" s="220">
        <v>58.82</v>
      </c>
      <c r="D157" s="220">
        <v>49.93</v>
      </c>
      <c r="E157" s="220">
        <v>55.060001</v>
      </c>
      <c r="F157" s="220">
        <v>49.006560999999998</v>
      </c>
      <c r="G157" s="220">
        <v>2526145600</v>
      </c>
      <c r="H157" s="225" t="s">
        <v>246</v>
      </c>
      <c r="I157" s="220">
        <v>2.9137499999999998</v>
      </c>
      <c r="J157" s="220">
        <v>2.9284379999999999</v>
      </c>
      <c r="K157" s="220">
        <v>2.0806249999999999</v>
      </c>
      <c r="L157" s="220">
        <v>2.5162499999999999</v>
      </c>
      <c r="M157" s="220">
        <v>2.4725380000000001</v>
      </c>
      <c r="N157" s="220">
        <v>5567472000</v>
      </c>
      <c r="O157" s="220"/>
      <c r="P157" s="196">
        <f t="shared" si="29"/>
        <v>197742.5742574257</v>
      </c>
      <c r="Q157" s="196">
        <f t="shared" si="128"/>
        <v>75791.264834840273</v>
      </c>
      <c r="R157" s="196">
        <f t="shared" si="129"/>
        <v>406507.13568477845</v>
      </c>
      <c r="S157" s="196">
        <f t="shared" si="32"/>
        <v>-310003.53409642441</v>
      </c>
      <c r="T157" s="196">
        <f t="shared" si="33"/>
        <v>0</v>
      </c>
      <c r="U157" s="214">
        <f t="shared" si="19"/>
        <v>0.51368243515272671</v>
      </c>
      <c r="V157" s="224"/>
      <c r="W157" s="196">
        <f t="shared" si="20"/>
        <v>-310003.53409642441</v>
      </c>
      <c r="X157" s="199">
        <f t="shared" si="21"/>
        <v>1.9491703915680412</v>
      </c>
      <c r="Y157" s="196">
        <f t="shared" si="22"/>
        <v>528666.65223758528</v>
      </c>
      <c r="Z157" s="196">
        <f t="shared" si="23"/>
        <v>218663.11814116087</v>
      </c>
      <c r="AA157" s="201">
        <f t="shared" si="24"/>
        <v>680040.9747770445</v>
      </c>
      <c r="AB157" s="200">
        <f t="shared" si="25"/>
        <v>0.6800409747770445</v>
      </c>
      <c r="AC157" s="217">
        <f t="shared" si="26"/>
        <v>370037.44068062009</v>
      </c>
      <c r="AD157" s="199">
        <f t="shared" si="27"/>
        <v>0.37003744068062011</v>
      </c>
      <c r="AE157" s="125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7"/>
    </row>
    <row r="158" spans="1:49" ht="19.5" customHeight="1">
      <c r="A158" s="218" t="s">
        <v>247</v>
      </c>
      <c r="B158" s="219">
        <v>55.200001</v>
      </c>
      <c r="C158" s="220">
        <v>57.349997999999999</v>
      </c>
      <c r="D158" s="220">
        <v>51.91</v>
      </c>
      <c r="E158" s="220">
        <v>52.490001999999997</v>
      </c>
      <c r="F158" s="220">
        <v>46.719119999999997</v>
      </c>
      <c r="G158" s="220">
        <v>1666877800</v>
      </c>
      <c r="H158" s="225" t="s">
        <v>247</v>
      </c>
      <c r="I158" s="220">
        <v>2.5271880000000002</v>
      </c>
      <c r="J158" s="220">
        <v>2.7284380000000001</v>
      </c>
      <c r="K158" s="220">
        <v>2.231563</v>
      </c>
      <c r="L158" s="220">
        <v>2.2796880000000002</v>
      </c>
      <c r="M158" s="220">
        <v>2.2400859999999998</v>
      </c>
      <c r="N158" s="220">
        <v>4319622400</v>
      </c>
      <c r="O158" s="220"/>
      <c r="P158" s="196">
        <f t="shared" si="29"/>
        <v>205584.15841584152</v>
      </c>
      <c r="Q158" s="196">
        <f t="shared" si="128"/>
        <v>81289.507877984099</v>
      </c>
      <c r="R158" s="196">
        <f t="shared" si="129"/>
        <v>407354.02555078844</v>
      </c>
      <c r="S158" s="196">
        <f t="shared" si="32"/>
        <v>-312961.88215515955</v>
      </c>
      <c r="T158" s="196">
        <f t="shared" si="33"/>
        <v>0</v>
      </c>
      <c r="U158" s="214">
        <f t="shared" si="19"/>
        <v>0.53032049642614099</v>
      </c>
      <c r="V158" s="224"/>
      <c r="W158" s="196">
        <f t="shared" si="20"/>
        <v>-312961.88215515955</v>
      </c>
      <c r="X158" s="199">
        <f t="shared" si="21"/>
        <v>1.9585074698098497</v>
      </c>
      <c r="Y158" s="196">
        <f t="shared" si="22"/>
        <v>534968.77541984594</v>
      </c>
      <c r="Z158" s="196">
        <f t="shared" si="23"/>
        <v>222006.8932646864</v>
      </c>
      <c r="AA158" s="201">
        <f t="shared" si="24"/>
        <v>694227.69184461399</v>
      </c>
      <c r="AB158" s="200">
        <f t="shared" si="25"/>
        <v>0.69422769184461397</v>
      </c>
      <c r="AC158" s="217">
        <f t="shared" si="26"/>
        <v>381265.80968945444</v>
      </c>
      <c r="AD158" s="199">
        <f t="shared" si="27"/>
        <v>0.38126580968945445</v>
      </c>
      <c r="AE158" s="125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7"/>
    </row>
    <row r="159" spans="1:49" ht="19.5" customHeight="1">
      <c r="A159" s="218" t="s">
        <v>248</v>
      </c>
      <c r="B159" s="219">
        <v>52.02</v>
      </c>
      <c r="C159" s="220">
        <v>59.200001</v>
      </c>
      <c r="D159" s="220">
        <v>50.099997999999999</v>
      </c>
      <c r="E159" s="220">
        <v>57.950001</v>
      </c>
      <c r="F159" s="220">
        <v>51.674500000000002</v>
      </c>
      <c r="G159" s="220">
        <v>1616785100</v>
      </c>
      <c r="H159" s="225" t="s">
        <v>248</v>
      </c>
      <c r="I159" s="220">
        <v>2.23875</v>
      </c>
      <c r="J159" s="220">
        <v>2.8774999999999999</v>
      </c>
      <c r="K159" s="220">
        <v>2.0740630000000002</v>
      </c>
      <c r="L159" s="220">
        <v>2.7584379999999999</v>
      </c>
      <c r="M159" s="220">
        <v>2.7105190000000001</v>
      </c>
      <c r="N159" s="220">
        <v>3379788800</v>
      </c>
      <c r="O159" s="220"/>
      <c r="P159" s="196">
        <f t="shared" si="29"/>
        <v>198415.8336633663</v>
      </c>
      <c r="Q159" s="196">
        <f t="shared" si="128"/>
        <v>75552.229794962259</v>
      </c>
      <c r="R159" s="196">
        <f t="shared" si="129"/>
        <v>408202.67977068597</v>
      </c>
      <c r="S159" s="196">
        <f t="shared" si="32"/>
        <v>-315932.55666413938</v>
      </c>
      <c r="T159" s="196">
        <f t="shared" si="33"/>
        <v>0</v>
      </c>
      <c r="U159" s="214">
        <f t="shared" si="19"/>
        <v>0.51236482467550182</v>
      </c>
      <c r="V159" s="224"/>
      <c r="W159" s="196">
        <f t="shared" si="20"/>
        <v>-315932.55666413938</v>
      </c>
      <c r="X159" s="199">
        <f t="shared" si="21"/>
        <v>1.9200886411935518</v>
      </c>
      <c r="Y159" s="196">
        <f t="shared" si="22"/>
        <v>530765.65614421491</v>
      </c>
      <c r="Z159" s="196">
        <f t="shared" si="23"/>
        <v>214833.09948007553</v>
      </c>
      <c r="AA159" s="201">
        <f t="shared" si="24"/>
        <v>682170.74322901457</v>
      </c>
      <c r="AB159" s="200">
        <f t="shared" si="25"/>
        <v>0.68217074322901461</v>
      </c>
      <c r="AC159" s="217">
        <f t="shared" si="26"/>
        <v>366238.18656487518</v>
      </c>
      <c r="AD159" s="199">
        <f t="shared" si="27"/>
        <v>0.36623818656487517</v>
      </c>
      <c r="AE159" s="125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7"/>
    </row>
    <row r="160" spans="1:49" ht="19.5" customHeight="1">
      <c r="A160" s="218" t="s">
        <v>249</v>
      </c>
      <c r="B160" s="219">
        <v>56.52</v>
      </c>
      <c r="C160" s="220">
        <v>58.98</v>
      </c>
      <c r="D160" s="220">
        <v>52.869999</v>
      </c>
      <c r="E160" s="220">
        <v>56.389999000000003</v>
      </c>
      <c r="F160" s="220">
        <v>50.283431999999998</v>
      </c>
      <c r="G160" s="220">
        <v>1295070500</v>
      </c>
      <c r="H160" s="225" t="s">
        <v>249</v>
      </c>
      <c r="I160" s="220">
        <v>2.6271879999999999</v>
      </c>
      <c r="J160" s="220">
        <v>2.8518750000000002</v>
      </c>
      <c r="K160" s="220">
        <v>2.2821880000000001</v>
      </c>
      <c r="L160" s="220">
        <v>2.5878130000000001</v>
      </c>
      <c r="M160" s="220">
        <v>2.5428579999999998</v>
      </c>
      <c r="N160" s="220">
        <v>2510169600</v>
      </c>
      <c r="O160" s="220"/>
      <c r="P160" s="196">
        <f t="shared" si="29"/>
        <v>209386.1346534653</v>
      </c>
      <c r="Q160" s="196">
        <f t="shared" si="128"/>
        <v>83133.632976098277</v>
      </c>
      <c r="R160" s="196">
        <f t="shared" si="129"/>
        <v>409053.10202020826</v>
      </c>
      <c r="S160" s="196">
        <f t="shared" si="32"/>
        <v>-318915.60898357333</v>
      </c>
      <c r="T160" s="196">
        <f t="shared" si="33"/>
        <v>0</v>
      </c>
      <c r="U160" s="214">
        <f t="shared" si="19"/>
        <v>0.53544459436293423</v>
      </c>
      <c r="V160" s="224"/>
      <c r="W160" s="196">
        <f t="shared" si="20"/>
        <v>-318915.60898357333</v>
      </c>
      <c r="X160" s="199">
        <f t="shared" si="21"/>
        <v>1.9391940038454754</v>
      </c>
      <c r="Y160" s="196">
        <f t="shared" si="22"/>
        <v>539261.27219682559</v>
      </c>
      <c r="Z160" s="196">
        <f t="shared" si="23"/>
        <v>220345.66321325226</v>
      </c>
      <c r="AA160" s="201">
        <f t="shared" si="24"/>
        <v>701572.86964977183</v>
      </c>
      <c r="AB160" s="200">
        <f t="shared" si="25"/>
        <v>0.70157286964977184</v>
      </c>
      <c r="AC160" s="217">
        <f t="shared" si="26"/>
        <v>382657.2606661985</v>
      </c>
      <c r="AD160" s="199">
        <f t="shared" si="27"/>
        <v>0.38265726066619848</v>
      </c>
      <c r="AE160" s="125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7"/>
    </row>
    <row r="161" spans="1:49" ht="19.5" customHeight="1">
      <c r="A161" s="221" t="s">
        <v>250</v>
      </c>
      <c r="B161" s="222">
        <v>56.380001</v>
      </c>
      <c r="C161" s="223">
        <v>57.619999</v>
      </c>
      <c r="D161" s="223">
        <v>54.169998</v>
      </c>
      <c r="E161" s="223">
        <v>55.830002</v>
      </c>
      <c r="F161" s="223">
        <v>49.784069000000002</v>
      </c>
      <c r="G161" s="223">
        <v>1004361600</v>
      </c>
      <c r="H161" s="226" t="s">
        <v>250</v>
      </c>
      <c r="I161" s="223">
        <v>2.5874999999999999</v>
      </c>
      <c r="J161" s="223">
        <v>2.7015630000000002</v>
      </c>
      <c r="K161" s="223">
        <v>2.3990629999999999</v>
      </c>
      <c r="L161" s="223">
        <v>2.5456249999999998</v>
      </c>
      <c r="M161" s="223">
        <v>2.5014029999999998</v>
      </c>
      <c r="N161" s="223">
        <v>1921548800</v>
      </c>
      <c r="O161" s="223"/>
      <c r="P161" s="196">
        <f t="shared" si="29"/>
        <v>214534.6455445544</v>
      </c>
      <c r="Q161" s="196">
        <f t="shared" si="128"/>
        <v>87391.057585324816</v>
      </c>
      <c r="R161" s="196">
        <f t="shared" si="129"/>
        <v>409905.29598275042</v>
      </c>
      <c r="S161" s="196">
        <f t="shared" si="32"/>
        <v>-321911.09068767156</v>
      </c>
      <c r="T161" s="196">
        <f t="shared" si="33"/>
        <v>0</v>
      </c>
      <c r="U161" s="214">
        <f t="shared" si="19"/>
        <v>0.54692302133586113</v>
      </c>
      <c r="V161" s="199">
        <f>(E161-B150)/B150</f>
        <v>1.5644915123796285E-2</v>
      </c>
      <c r="W161" s="196">
        <f t="shared" si="20"/>
        <v>-321911.09068767156</v>
      </c>
      <c r="X161" s="199">
        <f t="shared" si="21"/>
        <v>1.9397900836326154</v>
      </c>
      <c r="Y161" s="196">
        <f t="shared" si="22"/>
        <v>543683.33602462849</v>
      </c>
      <c r="Z161" s="196">
        <f t="shared" si="23"/>
        <v>221772.24533695693</v>
      </c>
      <c r="AA161" s="201">
        <f t="shared" si="24"/>
        <v>711830.99911262956</v>
      </c>
      <c r="AB161" s="200">
        <f t="shared" si="25"/>
        <v>0.71183099911262959</v>
      </c>
      <c r="AC161" s="217">
        <f t="shared" si="26"/>
        <v>389919.908424958</v>
      </c>
      <c r="AD161" s="199">
        <f t="shared" si="27"/>
        <v>0.38991990842495799</v>
      </c>
      <c r="AE161" s="125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7"/>
    </row>
    <row r="162" spans="1:49" ht="19.5" customHeight="1">
      <c r="A162" s="218" t="s">
        <v>251</v>
      </c>
      <c r="B162" s="219">
        <v>56.91</v>
      </c>
      <c r="C162" s="220">
        <v>60.860000999999997</v>
      </c>
      <c r="D162" s="220">
        <v>56.560001</v>
      </c>
      <c r="E162" s="220">
        <v>60.529998999999997</v>
      </c>
      <c r="F162" s="220">
        <v>54.181671000000001</v>
      </c>
      <c r="G162" s="220">
        <v>828883900</v>
      </c>
      <c r="H162" s="225" t="s">
        <v>251</v>
      </c>
      <c r="I162" s="220">
        <v>2.642188</v>
      </c>
      <c r="J162" s="220">
        <v>3.0178129999999999</v>
      </c>
      <c r="K162" s="220">
        <v>2.6106250000000002</v>
      </c>
      <c r="L162" s="220">
        <v>2.9853130000000001</v>
      </c>
      <c r="M162" s="220">
        <v>2.9334530000000001</v>
      </c>
      <c r="N162" s="220">
        <v>1902601600</v>
      </c>
      <c r="O162" s="220"/>
      <c r="P162" s="196">
        <f t="shared" si="29"/>
        <v>224000.00396039596</v>
      </c>
      <c r="Q162" s="196">
        <f>(Q150+(Q161-Q150)*(1-$Q$3))*K162/K161</f>
        <v>98813.864171257344</v>
      </c>
      <c r="R162" s="196">
        <f>R161*(1+($S$5/2/12))+(Q161-Q150)*($Q$3)</f>
        <v>407344.21887139202</v>
      </c>
      <c r="S162" s="196">
        <f t="shared" si="32"/>
        <v>-324919.05356553686</v>
      </c>
      <c r="T162" s="196">
        <f t="shared" si="33"/>
        <v>0</v>
      </c>
      <c r="U162" s="214">
        <f t="shared" si="19"/>
        <v>0.57744718549032814</v>
      </c>
      <c r="V162" s="224"/>
      <c r="W162" s="196">
        <f t="shared" si="20"/>
        <v>-324919.05356553686</v>
      </c>
      <c r="X162" s="199">
        <f t="shared" si="21"/>
        <v>1.9430815641731658</v>
      </c>
      <c r="Y162" s="196">
        <f t="shared" si="22"/>
        <v>547850.45288881357</v>
      </c>
      <c r="Z162" s="196">
        <f t="shared" si="23"/>
        <v>222931.39932327671</v>
      </c>
      <c r="AA162" s="201">
        <f t="shared" si="24"/>
        <v>730158.08700304525</v>
      </c>
      <c r="AB162" s="200">
        <f t="shared" si="25"/>
        <v>0.7301580870030453</v>
      </c>
      <c r="AC162" s="217">
        <f t="shared" si="26"/>
        <v>405239.03343750839</v>
      </c>
      <c r="AD162" s="199">
        <f t="shared" si="27"/>
        <v>0.40523903343750839</v>
      </c>
      <c r="AE162" s="125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7"/>
    </row>
    <row r="163" spans="1:49" ht="19.5" customHeight="1">
      <c r="A163" s="218" t="s">
        <v>252</v>
      </c>
      <c r="B163" s="219">
        <v>60.880001</v>
      </c>
      <c r="C163" s="220">
        <v>64.959998999999996</v>
      </c>
      <c r="D163" s="220">
        <v>60.66</v>
      </c>
      <c r="E163" s="220">
        <v>64.410004000000001</v>
      </c>
      <c r="F163" s="220">
        <v>57.654736</v>
      </c>
      <c r="G163" s="220">
        <v>1018602500</v>
      </c>
      <c r="H163" s="225" t="s">
        <v>252</v>
      </c>
      <c r="I163" s="220">
        <v>3.0165630000000001</v>
      </c>
      <c r="J163" s="220">
        <v>3.4334380000000002</v>
      </c>
      <c r="K163" s="220">
        <v>2.9987499999999998</v>
      </c>
      <c r="L163" s="220">
        <v>3.376563</v>
      </c>
      <c r="M163" s="220">
        <v>3.3179069999999999</v>
      </c>
      <c r="N163" s="220">
        <v>2171641600</v>
      </c>
      <c r="O163" s="220"/>
      <c r="P163" s="196">
        <f t="shared" si="29"/>
        <v>240237.62376237614</v>
      </c>
      <c r="Q163" s="196">
        <f t="shared" ref="Q163:Q173" si="130">Q162*K163/K162</f>
        <v>113504.64934012273</v>
      </c>
      <c r="R163" s="196">
        <f t="shared" ref="R163:R173" si="131">R162*(1+$S$5/2/12)</f>
        <v>408192.85266070749</v>
      </c>
      <c r="S163" s="196">
        <f t="shared" si="32"/>
        <v>-327939.54962205992</v>
      </c>
      <c r="T163" s="196">
        <f t="shared" si="33"/>
        <v>0</v>
      </c>
      <c r="U163" s="214">
        <f t="shared" si="19"/>
        <v>0.61323714663317974</v>
      </c>
      <c r="V163" s="224"/>
      <c r="W163" s="196">
        <f t="shared" si="20"/>
        <v>-327939.54962205992</v>
      </c>
      <c r="X163" s="199">
        <f t="shared" si="21"/>
        <v>1.9772865980037462</v>
      </c>
      <c r="Y163" s="196">
        <f t="shared" si="22"/>
        <v>560031.47518794239</v>
      </c>
      <c r="Z163" s="196">
        <f t="shared" si="23"/>
        <v>232091.92556588247</v>
      </c>
      <c r="AA163" s="201">
        <f t="shared" si="24"/>
        <v>761935.12576320628</v>
      </c>
      <c r="AB163" s="200">
        <f t="shared" si="25"/>
        <v>0.76193512576320632</v>
      </c>
      <c r="AC163" s="217">
        <f t="shared" si="26"/>
        <v>433995.57614114636</v>
      </c>
      <c r="AD163" s="199">
        <f t="shared" si="27"/>
        <v>0.43399557614114637</v>
      </c>
      <c r="AE163" s="125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7"/>
    </row>
    <row r="164" spans="1:49" ht="19.5" customHeight="1">
      <c r="A164" s="218" t="s">
        <v>253</v>
      </c>
      <c r="B164" s="219">
        <v>64.650002000000001</v>
      </c>
      <c r="C164" s="220">
        <v>68.510002</v>
      </c>
      <c r="D164" s="220">
        <v>63.23</v>
      </c>
      <c r="E164" s="220">
        <v>67.550003000000004</v>
      </c>
      <c r="F164" s="220">
        <v>60.465412000000001</v>
      </c>
      <c r="G164" s="220">
        <v>1070054300</v>
      </c>
      <c r="H164" s="225" t="s">
        <v>253</v>
      </c>
      <c r="I164" s="220">
        <v>3.4006249999999998</v>
      </c>
      <c r="J164" s="220">
        <v>3.8246880000000001</v>
      </c>
      <c r="K164" s="220">
        <v>3.2518750000000001</v>
      </c>
      <c r="L164" s="220">
        <v>3.7171880000000002</v>
      </c>
      <c r="M164" s="220">
        <v>3.6526139999999998</v>
      </c>
      <c r="N164" s="220">
        <v>2257366400</v>
      </c>
      <c r="O164" s="220"/>
      <c r="P164" s="196">
        <f t="shared" si="29"/>
        <v>250415.8415841583</v>
      </c>
      <c r="Q164" s="196">
        <f t="shared" si="130"/>
        <v>123085.59618938279</v>
      </c>
      <c r="R164" s="196">
        <f t="shared" si="131"/>
        <v>409043.25443708402</v>
      </c>
      <c r="S164" s="196">
        <f t="shared" si="32"/>
        <v>-330972.63107881852</v>
      </c>
      <c r="T164" s="196">
        <f t="shared" si="33"/>
        <v>0</v>
      </c>
      <c r="U164" s="214">
        <f t="shared" si="19"/>
        <v>0.63457977404473331</v>
      </c>
      <c r="V164" s="224"/>
      <c r="W164" s="196">
        <f t="shared" si="20"/>
        <v>-330972.63107881852</v>
      </c>
      <c r="X164" s="199">
        <f t="shared" si="21"/>
        <v>1.9924883029503346</v>
      </c>
      <c r="Y164" s="196">
        <f t="shared" si="22"/>
        <v>567972.61336851143</v>
      </c>
      <c r="Z164" s="196">
        <f t="shared" si="23"/>
        <v>236999.98228969291</v>
      </c>
      <c r="AA164" s="201">
        <f t="shared" si="24"/>
        <v>782544.69221062516</v>
      </c>
      <c r="AB164" s="200">
        <f t="shared" si="25"/>
        <v>0.78254469221062517</v>
      </c>
      <c r="AC164" s="217">
        <f t="shared" si="26"/>
        <v>451572.06113180664</v>
      </c>
      <c r="AD164" s="199">
        <f t="shared" si="27"/>
        <v>0.45157206113180665</v>
      </c>
      <c r="AE164" s="125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7"/>
    </row>
    <row r="165" spans="1:49" ht="19.5" customHeight="1">
      <c r="A165" s="218" t="s">
        <v>254</v>
      </c>
      <c r="B165" s="219">
        <v>67.480002999999996</v>
      </c>
      <c r="C165" s="220">
        <v>68.550003000000004</v>
      </c>
      <c r="D165" s="220">
        <v>64.449996999999996</v>
      </c>
      <c r="E165" s="220">
        <v>66.760002</v>
      </c>
      <c r="F165" s="220">
        <v>59.859676</v>
      </c>
      <c r="G165" s="220">
        <v>1056184900</v>
      </c>
      <c r="H165" s="225" t="s">
        <v>254</v>
      </c>
      <c r="I165" s="220">
        <v>3.7087500000000002</v>
      </c>
      <c r="J165" s="220">
        <v>3.8275000000000001</v>
      </c>
      <c r="K165" s="220">
        <v>3.3771879999999999</v>
      </c>
      <c r="L165" s="220">
        <v>3.6215630000000001</v>
      </c>
      <c r="M165" s="220">
        <v>3.5586500000000001</v>
      </c>
      <c r="N165" s="220">
        <v>2263836800</v>
      </c>
      <c r="O165" s="220"/>
      <c r="P165" s="196">
        <f t="shared" si="29"/>
        <v>255247.51287128701</v>
      </c>
      <c r="Q165" s="196">
        <f t="shared" si="130"/>
        <v>127828.7752215658</v>
      </c>
      <c r="R165" s="196">
        <f t="shared" si="131"/>
        <v>409895.427883828</v>
      </c>
      <c r="S165" s="196">
        <f t="shared" si="32"/>
        <v>-334018.35037498031</v>
      </c>
      <c r="T165" s="196">
        <f t="shared" si="33"/>
        <v>0</v>
      </c>
      <c r="U165" s="214">
        <f t="shared" si="19"/>
        <v>0.64429166011949279</v>
      </c>
      <c r="V165" s="224"/>
      <c r="W165" s="196">
        <f t="shared" si="20"/>
        <v>-334018.35037498031</v>
      </c>
      <c r="X165" s="199">
        <f t="shared" si="21"/>
        <v>1.9913365239017649</v>
      </c>
      <c r="Y165" s="196">
        <f t="shared" si="22"/>
        <v>572172.86977837572</v>
      </c>
      <c r="Z165" s="196">
        <f t="shared" si="23"/>
        <v>238154.51940339542</v>
      </c>
      <c r="AA165" s="201">
        <f t="shared" si="24"/>
        <v>792971.71597668086</v>
      </c>
      <c r="AB165" s="200">
        <f t="shared" si="25"/>
        <v>0.79297171597668081</v>
      </c>
      <c r="AC165" s="217">
        <f t="shared" si="26"/>
        <v>458953.36560170056</v>
      </c>
      <c r="AD165" s="199">
        <f t="shared" si="27"/>
        <v>0.45895336560170058</v>
      </c>
      <c r="AE165" s="125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7"/>
    </row>
    <row r="166" spans="1:49" ht="19.5" customHeight="1">
      <c r="A166" s="218" t="s">
        <v>255</v>
      </c>
      <c r="B166" s="219">
        <v>66.690002000000007</v>
      </c>
      <c r="C166" s="220">
        <v>67.629997000000003</v>
      </c>
      <c r="D166" s="220">
        <v>60.759998000000003</v>
      </c>
      <c r="E166" s="220">
        <v>62.060001</v>
      </c>
      <c r="F166" s="220">
        <v>55.645493000000002</v>
      </c>
      <c r="G166" s="220">
        <v>1300328800</v>
      </c>
      <c r="H166" s="225" t="s">
        <v>255</v>
      </c>
      <c r="I166" s="220">
        <v>3.610938</v>
      </c>
      <c r="J166" s="220">
        <v>3.7128130000000001</v>
      </c>
      <c r="K166" s="220">
        <v>2.9081250000000001</v>
      </c>
      <c r="L166" s="220">
        <v>3.1168749999999998</v>
      </c>
      <c r="M166" s="220">
        <v>3.062729</v>
      </c>
      <c r="N166" s="220">
        <v>1637980800</v>
      </c>
      <c r="O166" s="220"/>
      <c r="P166" s="196">
        <f t="shared" si="29"/>
        <v>240633.65544554446</v>
      </c>
      <c r="Q166" s="196">
        <f t="shared" si="130"/>
        <v>110074.43380149879</v>
      </c>
      <c r="R166" s="196">
        <f t="shared" si="131"/>
        <v>410749.37669191934</v>
      </c>
      <c r="S166" s="196">
        <f t="shared" si="32"/>
        <v>-337076.76016820938</v>
      </c>
      <c r="T166" s="196">
        <f t="shared" si="33"/>
        <v>0</v>
      </c>
      <c r="U166" s="214">
        <f t="shared" si="19"/>
        <v>0.60513232013602425</v>
      </c>
      <c r="V166" s="224"/>
      <c r="W166" s="196">
        <f t="shared" si="20"/>
        <v>-337076.76016820938</v>
      </c>
      <c r="X166" s="199">
        <f t="shared" si="21"/>
        <v>1.9324471726036765</v>
      </c>
      <c r="Y166" s="196">
        <f t="shared" si="22"/>
        <v>562762.96043612366</v>
      </c>
      <c r="Z166" s="196">
        <f t="shared" si="23"/>
        <v>225686.20026791428</v>
      </c>
      <c r="AA166" s="201">
        <f t="shared" si="24"/>
        <v>761457.46593896253</v>
      </c>
      <c r="AB166" s="200">
        <f t="shared" si="25"/>
        <v>0.76145746593896257</v>
      </c>
      <c r="AC166" s="217">
        <f t="shared" si="26"/>
        <v>424380.70577075315</v>
      </c>
      <c r="AD166" s="199">
        <f t="shared" si="27"/>
        <v>0.42438070577075315</v>
      </c>
      <c r="AE166" s="125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7"/>
    </row>
    <row r="167" spans="1:49" ht="19.5" customHeight="1">
      <c r="A167" s="218" t="s">
        <v>256</v>
      </c>
      <c r="B167" s="219">
        <v>60.939999</v>
      </c>
      <c r="C167" s="220">
        <v>64.569999999999993</v>
      </c>
      <c r="D167" s="220">
        <v>60.040000999999997</v>
      </c>
      <c r="E167" s="220">
        <v>64.160004000000001</v>
      </c>
      <c r="F167" s="220">
        <v>57.528454000000004</v>
      </c>
      <c r="G167" s="220">
        <v>973815200</v>
      </c>
      <c r="H167" s="225" t="s">
        <v>256</v>
      </c>
      <c r="I167" s="220">
        <v>3.0074999999999998</v>
      </c>
      <c r="J167" s="220">
        <v>3.379375</v>
      </c>
      <c r="K167" s="220">
        <v>2.9137499999999998</v>
      </c>
      <c r="L167" s="220">
        <v>3.3275000000000001</v>
      </c>
      <c r="M167" s="220">
        <v>3.269695</v>
      </c>
      <c r="N167" s="220">
        <v>1172337600</v>
      </c>
      <c r="O167" s="220"/>
      <c r="P167" s="196">
        <f t="shared" si="29"/>
        <v>237782.18217821768</v>
      </c>
      <c r="Q167" s="196">
        <f t="shared" si="130"/>
        <v>110287.34373148232</v>
      </c>
      <c r="R167" s="196">
        <f t="shared" si="131"/>
        <v>411605.10456002754</v>
      </c>
      <c r="S167" s="196">
        <f t="shared" si="32"/>
        <v>-340147.91333557694</v>
      </c>
      <c r="T167" s="196">
        <f t="shared" si="33"/>
        <v>0</v>
      </c>
      <c r="U167" s="214">
        <f t="shared" si="19"/>
        <v>0.60335945318822581</v>
      </c>
      <c r="V167" s="224"/>
      <c r="W167" s="196">
        <f t="shared" si="20"/>
        <v>-340147.91333557694</v>
      </c>
      <c r="X167" s="199">
        <f t="shared" si="21"/>
        <v>1.9091320607267244</v>
      </c>
      <c r="Y167" s="196">
        <f t="shared" si="22"/>
        <v>561588.42790237884</v>
      </c>
      <c r="Z167" s="196">
        <f t="shared" si="23"/>
        <v>221440.5145668019</v>
      </c>
      <c r="AA167" s="201">
        <f t="shared" si="24"/>
        <v>759674.63046972756</v>
      </c>
      <c r="AB167" s="200">
        <f t="shared" si="25"/>
        <v>0.75967463046972761</v>
      </c>
      <c r="AC167" s="217">
        <f t="shared" si="26"/>
        <v>419526.71713415062</v>
      </c>
      <c r="AD167" s="199">
        <f t="shared" si="27"/>
        <v>0.41952671713415063</v>
      </c>
      <c r="AE167" s="125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7"/>
    </row>
    <row r="168" spans="1:49" ht="19.5" customHeight="1">
      <c r="A168" s="218" t="s">
        <v>257</v>
      </c>
      <c r="B168" s="219">
        <v>64.25</v>
      </c>
      <c r="C168" s="220">
        <v>65.309997999999993</v>
      </c>
      <c r="D168" s="220">
        <v>61.860000999999997</v>
      </c>
      <c r="E168" s="220">
        <v>64.800003000000004</v>
      </c>
      <c r="F168" s="220">
        <v>58.235827999999998</v>
      </c>
      <c r="G168" s="220">
        <v>860805100</v>
      </c>
      <c r="H168" s="225" t="s">
        <v>257</v>
      </c>
      <c r="I168" s="220">
        <v>3.3374999999999999</v>
      </c>
      <c r="J168" s="220">
        <v>3.4431250000000002</v>
      </c>
      <c r="K168" s="220">
        <v>3.0918749999999999</v>
      </c>
      <c r="L168" s="220">
        <v>3.381875</v>
      </c>
      <c r="M168" s="220">
        <v>3.3231259999999998</v>
      </c>
      <c r="N168" s="220">
        <v>1201804800</v>
      </c>
      <c r="O168" s="220"/>
      <c r="P168" s="196">
        <f t="shared" si="29"/>
        <v>244990.1029702969</v>
      </c>
      <c r="Q168" s="196">
        <f t="shared" si="130"/>
        <v>117029.49151429496</v>
      </c>
      <c r="R168" s="196">
        <f t="shared" si="131"/>
        <v>412462.61519452767</v>
      </c>
      <c r="S168" s="196">
        <f t="shared" si="32"/>
        <v>-343231.8629744752</v>
      </c>
      <c r="T168" s="196">
        <f t="shared" si="33"/>
        <v>0</v>
      </c>
      <c r="U168" s="214">
        <f t="shared" si="19"/>
        <v>0.61854111045025117</v>
      </c>
      <c r="V168" s="224"/>
      <c r="W168" s="196">
        <f t="shared" si="20"/>
        <v>-343231.8629744752</v>
      </c>
      <c r="X168" s="199">
        <f t="shared" si="21"/>
        <v>1.915476938729656</v>
      </c>
      <c r="Y168" s="196">
        <f t="shared" si="22"/>
        <v>567457.18266595434</v>
      </c>
      <c r="Z168" s="196">
        <f t="shared" si="23"/>
        <v>224225.31969147915</v>
      </c>
      <c r="AA168" s="201">
        <f t="shared" si="24"/>
        <v>774482.20967911952</v>
      </c>
      <c r="AB168" s="200">
        <f t="shared" si="25"/>
        <v>0.77448220967911952</v>
      </c>
      <c r="AC168" s="217">
        <f t="shared" si="26"/>
        <v>431250.34670464433</v>
      </c>
      <c r="AD168" s="199">
        <f t="shared" si="27"/>
        <v>0.43125034670464435</v>
      </c>
      <c r="AE168" s="125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7"/>
    </row>
    <row r="169" spans="1:49" ht="19.5" customHeight="1">
      <c r="A169" s="218" t="s">
        <v>258</v>
      </c>
      <c r="B169" s="219">
        <v>65.260002</v>
      </c>
      <c r="C169" s="220">
        <v>68.879997000000003</v>
      </c>
      <c r="D169" s="220">
        <v>63.91</v>
      </c>
      <c r="E169" s="220">
        <v>68.160004000000001</v>
      </c>
      <c r="F169" s="220">
        <v>61.255488999999997</v>
      </c>
      <c r="G169" s="220">
        <v>679866200</v>
      </c>
      <c r="H169" s="225" t="s">
        <v>258</v>
      </c>
      <c r="I169" s="220">
        <v>3.4337499999999999</v>
      </c>
      <c r="J169" s="220">
        <v>3.8206250000000002</v>
      </c>
      <c r="K169" s="220">
        <v>3.2931249999999999</v>
      </c>
      <c r="L169" s="220">
        <v>3.7418749999999998</v>
      </c>
      <c r="M169" s="220">
        <v>3.6768709999999998</v>
      </c>
      <c r="N169" s="220">
        <v>932758400</v>
      </c>
      <c r="O169" s="220"/>
      <c r="P169" s="196">
        <f t="shared" si="29"/>
        <v>253108.91089108898</v>
      </c>
      <c r="Q169" s="196">
        <f t="shared" si="130"/>
        <v>124646.93567592886</v>
      </c>
      <c r="R169" s="196">
        <f t="shared" si="131"/>
        <v>413321.91230951628</v>
      </c>
      <c r="S169" s="196">
        <f t="shared" si="32"/>
        <v>-346328.66240353551</v>
      </c>
      <c r="T169" s="196">
        <f t="shared" si="33"/>
        <v>0</v>
      </c>
      <c r="U169" s="214">
        <f t="shared" si="19"/>
        <v>0.63508647109033201</v>
      </c>
      <c r="V169" s="224"/>
      <c r="W169" s="196">
        <f t="shared" si="20"/>
        <v>-346328.66240353551</v>
      </c>
      <c r="X169" s="199">
        <f t="shared" si="21"/>
        <v>1.9242727950252434</v>
      </c>
      <c r="Y169" s="196">
        <f t="shared" si="22"/>
        <v>573965.27344089793</v>
      </c>
      <c r="Z169" s="196">
        <f t="shared" si="23"/>
        <v>227636.61103736243</v>
      </c>
      <c r="AA169" s="201">
        <f t="shared" si="24"/>
        <v>791077.75887653418</v>
      </c>
      <c r="AB169" s="200">
        <f t="shared" si="25"/>
        <v>0.7910777588765342</v>
      </c>
      <c r="AC169" s="217">
        <f t="shared" si="26"/>
        <v>444749.09647299867</v>
      </c>
      <c r="AD169" s="199">
        <f t="shared" si="27"/>
        <v>0.44474909647299865</v>
      </c>
      <c r="AE169" s="125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7"/>
    </row>
    <row r="170" spans="1:49" ht="19.5" customHeight="1">
      <c r="A170" s="218" t="s">
        <v>259</v>
      </c>
      <c r="B170" s="219">
        <v>68.029999000000004</v>
      </c>
      <c r="C170" s="220">
        <v>70.580001999999993</v>
      </c>
      <c r="D170" s="220">
        <v>67.419998000000007</v>
      </c>
      <c r="E170" s="220">
        <v>68.569999999999993</v>
      </c>
      <c r="F170" s="220">
        <v>61.623927999999999</v>
      </c>
      <c r="G170" s="220">
        <v>639521900</v>
      </c>
      <c r="H170" s="225" t="s">
        <v>259</v>
      </c>
      <c r="I170" s="220">
        <v>3.7293750000000001</v>
      </c>
      <c r="J170" s="220">
        <v>4.0225</v>
      </c>
      <c r="K170" s="220">
        <v>3.6587499999999999</v>
      </c>
      <c r="L170" s="220">
        <v>3.8018749999999999</v>
      </c>
      <c r="M170" s="220">
        <v>3.7358289999999998</v>
      </c>
      <c r="N170" s="220">
        <v>699932800</v>
      </c>
      <c r="O170" s="220"/>
      <c r="P170" s="196">
        <f t="shared" si="29"/>
        <v>267009.89306930685</v>
      </c>
      <c r="Q170" s="196">
        <f t="shared" si="130"/>
        <v>138486.08112486004</v>
      </c>
      <c r="R170" s="196">
        <f t="shared" si="131"/>
        <v>414182.99962682783</v>
      </c>
      <c r="S170" s="196">
        <f t="shared" si="32"/>
        <v>-349438.36516355025</v>
      </c>
      <c r="T170" s="196">
        <f t="shared" si="33"/>
        <v>0</v>
      </c>
      <c r="U170" s="214">
        <f t="shared" si="19"/>
        <v>0.6636525672766912</v>
      </c>
      <c r="V170" s="224"/>
      <c r="W170" s="196">
        <f t="shared" si="20"/>
        <v>-349438.36516355025</v>
      </c>
      <c r="X170" s="199">
        <f t="shared" si="21"/>
        <v>1.9493935429136722</v>
      </c>
      <c r="Y170" s="196">
        <f t="shared" si="22"/>
        <v>584522.60479026951</v>
      </c>
      <c r="Z170" s="196">
        <f t="shared" si="23"/>
        <v>235084.23962671927</v>
      </c>
      <c r="AA170" s="201">
        <f t="shared" si="24"/>
        <v>819678.97382099472</v>
      </c>
      <c r="AB170" s="200">
        <f t="shared" si="25"/>
        <v>0.81967897382099475</v>
      </c>
      <c r="AC170" s="217">
        <f t="shared" si="26"/>
        <v>470240.60865744448</v>
      </c>
      <c r="AD170" s="199">
        <f t="shared" si="27"/>
        <v>0.47024060865744449</v>
      </c>
      <c r="AE170" s="125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7"/>
    </row>
    <row r="171" spans="1:49" ht="19.5" customHeight="1">
      <c r="A171" s="218" t="s">
        <v>260</v>
      </c>
      <c r="B171" s="219">
        <v>68.900002000000001</v>
      </c>
      <c r="C171" s="220">
        <v>69.800003000000004</v>
      </c>
      <c r="D171" s="220">
        <v>64.650002000000001</v>
      </c>
      <c r="E171" s="220">
        <v>64.949996999999996</v>
      </c>
      <c r="F171" s="220">
        <v>58.537086000000002</v>
      </c>
      <c r="G171" s="220">
        <v>863124200</v>
      </c>
      <c r="H171" s="225" t="s">
        <v>260</v>
      </c>
      <c r="I171" s="220">
        <v>3.8374999999999999</v>
      </c>
      <c r="J171" s="220">
        <v>3.9337499999999999</v>
      </c>
      <c r="K171" s="220">
        <v>3.3693749999999998</v>
      </c>
      <c r="L171" s="220">
        <v>3.3981249999999998</v>
      </c>
      <c r="M171" s="220">
        <v>3.3390930000000001</v>
      </c>
      <c r="N171" s="220">
        <v>1015289600</v>
      </c>
      <c r="O171" s="220"/>
      <c r="P171" s="196">
        <f t="shared" si="29"/>
        <v>256039.61188118803</v>
      </c>
      <c r="Q171" s="196">
        <f t="shared" si="130"/>
        <v>127533.0480601504</v>
      </c>
      <c r="R171" s="196">
        <f t="shared" si="131"/>
        <v>415045.88087605045</v>
      </c>
      <c r="S171" s="196">
        <f t="shared" si="32"/>
        <v>-352561.02501839836</v>
      </c>
      <c r="T171" s="196">
        <f t="shared" si="33"/>
        <v>0</v>
      </c>
      <c r="U171" s="214">
        <f t="shared" si="19"/>
        <v>0.63998728038341102</v>
      </c>
      <c r="V171" s="224"/>
      <c r="W171" s="196">
        <f t="shared" si="20"/>
        <v>-352561.02501839836</v>
      </c>
      <c r="X171" s="199">
        <f t="shared" si="21"/>
        <v>1.9034591039160325</v>
      </c>
      <c r="Y171" s="196">
        <f t="shared" si="22"/>
        <v>577671.77395784005</v>
      </c>
      <c r="Z171" s="196">
        <f t="shared" si="23"/>
        <v>225110.74893944169</v>
      </c>
      <c r="AA171" s="201">
        <f t="shared" si="24"/>
        <v>798618.5408173888</v>
      </c>
      <c r="AB171" s="200">
        <f t="shared" si="25"/>
        <v>0.79861854081738881</v>
      </c>
      <c r="AC171" s="217">
        <f t="shared" si="26"/>
        <v>446057.51579899044</v>
      </c>
      <c r="AD171" s="199">
        <f t="shared" si="27"/>
        <v>0.44605751579899044</v>
      </c>
      <c r="AE171" s="125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7"/>
    </row>
    <row r="172" spans="1:49" ht="19.5" customHeight="1">
      <c r="A172" s="218" t="s">
        <v>261</v>
      </c>
      <c r="B172" s="219">
        <v>65.360000999999997</v>
      </c>
      <c r="C172" s="220">
        <v>66.209998999999996</v>
      </c>
      <c r="D172" s="220">
        <v>61.310001</v>
      </c>
      <c r="E172" s="220">
        <v>65.800003000000004</v>
      </c>
      <c r="F172" s="220">
        <v>59.303184999999999</v>
      </c>
      <c r="G172" s="220">
        <v>901783900</v>
      </c>
      <c r="H172" s="225" t="s">
        <v>261</v>
      </c>
      <c r="I172" s="220">
        <v>3.4393750000000001</v>
      </c>
      <c r="J172" s="220">
        <v>3.53125</v>
      </c>
      <c r="K172" s="220">
        <v>3.0212500000000002</v>
      </c>
      <c r="L172" s="220">
        <v>3.48</v>
      </c>
      <c r="M172" s="220">
        <v>3.419546</v>
      </c>
      <c r="N172" s="220">
        <v>1163340800</v>
      </c>
      <c r="O172" s="220"/>
      <c r="P172" s="196">
        <f t="shared" si="29"/>
        <v>242811.88514851476</v>
      </c>
      <c r="Q172" s="196">
        <f t="shared" si="130"/>
        <v>114356.28906005697</v>
      </c>
      <c r="R172" s="196">
        <f t="shared" si="131"/>
        <v>415910.55979454226</v>
      </c>
      <c r="S172" s="196">
        <f t="shared" si="32"/>
        <v>-355696.69595597504</v>
      </c>
      <c r="T172" s="196">
        <f t="shared" si="33"/>
        <v>0</v>
      </c>
      <c r="U172" s="214">
        <f t="shared" si="19"/>
        <v>0.6099307127839444</v>
      </c>
      <c r="V172" s="224"/>
      <c r="W172" s="196">
        <f t="shared" si="20"/>
        <v>-355696.69595597504</v>
      </c>
      <c r="X172" s="199">
        <f t="shared" si="21"/>
        <v>1.8519217424065919</v>
      </c>
      <c r="Y172" s="196">
        <f t="shared" si="22"/>
        <v>569242.45700672083</v>
      </c>
      <c r="Z172" s="196">
        <f t="shared" si="23"/>
        <v>213545.76105074579</v>
      </c>
      <c r="AA172" s="201">
        <f t="shared" si="24"/>
        <v>773078.73400311405</v>
      </c>
      <c r="AB172" s="200">
        <f t="shared" si="25"/>
        <v>0.773078734003114</v>
      </c>
      <c r="AC172" s="217">
        <f t="shared" si="26"/>
        <v>417382.03804713901</v>
      </c>
      <c r="AD172" s="199">
        <f t="shared" si="27"/>
        <v>0.41738203804713903</v>
      </c>
      <c r="AE172" s="125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7"/>
    </row>
    <row r="173" spans="1:49" ht="19.5" customHeight="1">
      <c r="A173" s="221" t="s">
        <v>262</v>
      </c>
      <c r="B173" s="222">
        <v>66.309997999999993</v>
      </c>
      <c r="C173" s="223">
        <v>66.760002</v>
      </c>
      <c r="D173" s="223">
        <v>63.580002</v>
      </c>
      <c r="E173" s="223">
        <v>65.129997000000003</v>
      </c>
      <c r="F173" s="223">
        <v>58.699340999999997</v>
      </c>
      <c r="G173" s="223">
        <v>815856000</v>
      </c>
      <c r="H173" s="226" t="s">
        <v>262</v>
      </c>
      <c r="I173" s="223">
        <v>3.5325000000000002</v>
      </c>
      <c r="J173" s="223">
        <v>3.5750000000000002</v>
      </c>
      <c r="K173" s="223">
        <v>3.2718750000000001</v>
      </c>
      <c r="L173" s="223">
        <v>3.4256250000000001</v>
      </c>
      <c r="M173" s="223">
        <v>3.3661159999999999</v>
      </c>
      <c r="N173" s="223">
        <v>962888000</v>
      </c>
      <c r="O173" s="223"/>
      <c r="P173" s="196">
        <f t="shared" si="29"/>
        <v>251801.98811881177</v>
      </c>
      <c r="Q173" s="196">
        <f t="shared" si="130"/>
        <v>123842.60927376876</v>
      </c>
      <c r="R173" s="196">
        <f t="shared" si="131"/>
        <v>416777.04012744763</v>
      </c>
      <c r="S173" s="196">
        <f t="shared" si="32"/>
        <v>-358845.43218912493</v>
      </c>
      <c r="T173" s="196">
        <f t="shared" si="33"/>
        <v>0</v>
      </c>
      <c r="U173" s="214">
        <f t="shared" si="19"/>
        <v>0.63033009576763976</v>
      </c>
      <c r="V173" s="199">
        <f>(E173-B162)/B162</f>
        <v>0.14443853452820254</v>
      </c>
      <c r="W173" s="196">
        <f t="shared" si="20"/>
        <v>-358845.43218912493</v>
      </c>
      <c r="X173" s="199">
        <f t="shared" si="21"/>
        <v>1.8631393025337253</v>
      </c>
      <c r="Y173" s="196">
        <f t="shared" si="22"/>
        <v>576367.35020551796</v>
      </c>
      <c r="Z173" s="196">
        <f t="shared" si="23"/>
        <v>217521.91801639303</v>
      </c>
      <c r="AA173" s="201">
        <f t="shared" si="24"/>
        <v>792421.63752002816</v>
      </c>
      <c r="AB173" s="200">
        <f t="shared" si="25"/>
        <v>0.79242163752002814</v>
      </c>
      <c r="AC173" s="217">
        <f t="shared" si="26"/>
        <v>433576.20533090323</v>
      </c>
      <c r="AD173" s="199">
        <f t="shared" si="27"/>
        <v>0.43357620533090324</v>
      </c>
      <c r="AE173" s="125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7"/>
    </row>
    <row r="174" spans="1:49" ht="19.5" customHeight="1">
      <c r="A174" s="218" t="s">
        <v>263</v>
      </c>
      <c r="B174" s="219">
        <v>66.730002999999996</v>
      </c>
      <c r="C174" s="220">
        <v>67.790001000000004</v>
      </c>
      <c r="D174" s="220">
        <v>66.169998000000007</v>
      </c>
      <c r="E174" s="220">
        <v>66.870002999999997</v>
      </c>
      <c r="F174" s="220">
        <v>60.603191000000002</v>
      </c>
      <c r="G174" s="220">
        <v>741836700</v>
      </c>
      <c r="H174" s="225" t="s">
        <v>263</v>
      </c>
      <c r="I174" s="220">
        <v>3.5968749999999998</v>
      </c>
      <c r="J174" s="220">
        <v>3.71</v>
      </c>
      <c r="K174" s="220">
        <v>3.5387499999999998</v>
      </c>
      <c r="L174" s="220">
        <v>3.6074999999999999</v>
      </c>
      <c r="M174" s="220">
        <v>3.5501360000000002</v>
      </c>
      <c r="N174" s="220">
        <v>887544000</v>
      </c>
      <c r="O174" s="220"/>
      <c r="P174" s="196">
        <f t="shared" si="29"/>
        <v>262059.39801980188</v>
      </c>
      <c r="Q174" s="196">
        <f>(Q162+(Q173-Q162)*(1-$Q$3))*K174/K173</f>
        <v>120408.87799863779</v>
      </c>
      <c r="R174" s="196">
        <f>R173*(1+($S$5/2/12))+(Q173-Q162)*($Q$3)</f>
        <v>430159.69817896886</v>
      </c>
      <c r="S174" s="196">
        <f t="shared" si="32"/>
        <v>-362007.28815657966</v>
      </c>
      <c r="T174" s="196">
        <f t="shared" si="33"/>
        <v>0</v>
      </c>
      <c r="U174" s="214">
        <f t="shared" si="19"/>
        <v>0.61882825842138123</v>
      </c>
      <c r="V174" s="224"/>
      <c r="W174" s="196">
        <f t="shared" si="20"/>
        <v>-362007.28815657966</v>
      </c>
      <c r="X174" s="199">
        <f t="shared" si="21"/>
        <v>1.9121689503095416</v>
      </c>
      <c r="Y174" s="196">
        <f t="shared" si="22"/>
        <v>596394.88886567135</v>
      </c>
      <c r="Z174" s="196">
        <f t="shared" si="23"/>
        <v>234387.6007090917</v>
      </c>
      <c r="AA174" s="201">
        <f t="shared" si="24"/>
        <v>812627.97419740853</v>
      </c>
      <c r="AB174" s="200">
        <f t="shared" si="25"/>
        <v>0.81262797419740851</v>
      </c>
      <c r="AC174" s="217">
        <f t="shared" si="26"/>
        <v>450620.68604082888</v>
      </c>
      <c r="AD174" s="199">
        <f t="shared" si="27"/>
        <v>0.45062068604082889</v>
      </c>
      <c r="AE174" s="125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7"/>
    </row>
    <row r="175" spans="1:49" ht="19.5" customHeight="1">
      <c r="A175" s="218" t="s">
        <v>264</v>
      </c>
      <c r="B175" s="219">
        <v>67.339995999999999</v>
      </c>
      <c r="C175" s="220">
        <v>68.260002</v>
      </c>
      <c r="D175" s="220">
        <v>65.959998999999996</v>
      </c>
      <c r="E175" s="220">
        <v>67.099997999999999</v>
      </c>
      <c r="F175" s="220">
        <v>60.811633999999998</v>
      </c>
      <c r="G175" s="220">
        <v>656562100</v>
      </c>
      <c r="H175" s="225" t="s">
        <v>264</v>
      </c>
      <c r="I175" s="220">
        <v>3.66</v>
      </c>
      <c r="J175" s="220">
        <v>3.754375</v>
      </c>
      <c r="K175" s="220">
        <v>3.504375</v>
      </c>
      <c r="L175" s="220">
        <v>3.625</v>
      </c>
      <c r="M175" s="220">
        <v>3.5673569999999999</v>
      </c>
      <c r="N175" s="220">
        <v>783195200</v>
      </c>
      <c r="O175" s="220"/>
      <c r="P175" s="196">
        <f t="shared" si="29"/>
        <v>261227.71881188109</v>
      </c>
      <c r="Q175" s="196">
        <f t="shared" ref="Q175:Q185" si="132">Q174*K175/K174</f>
        <v>119239.24036353976</v>
      </c>
      <c r="R175" s="196">
        <f t="shared" ref="R175:R185" si="133">R174*(1+$S$5/2/12)</f>
        <v>431055.86421684176</v>
      </c>
      <c r="S175" s="196">
        <f t="shared" si="32"/>
        <v>-365182.31852389878</v>
      </c>
      <c r="T175" s="196">
        <f t="shared" si="33"/>
        <v>0</v>
      </c>
      <c r="U175" s="214">
        <f t="shared" si="19"/>
        <v>0.6157635806841868</v>
      </c>
      <c r="V175" s="224"/>
      <c r="W175" s="196">
        <f t="shared" si="20"/>
        <v>-365182.31852389878</v>
      </c>
      <c r="X175" s="199">
        <f t="shared" si="21"/>
        <v>1.8957204330894168</v>
      </c>
      <c r="Y175" s="196">
        <f t="shared" si="22"/>
        <v>596673.0328164848</v>
      </c>
      <c r="Z175" s="196">
        <f t="shared" si="23"/>
        <v>231490.71429258602</v>
      </c>
      <c r="AA175" s="201">
        <f t="shared" si="24"/>
        <v>811522.82339226268</v>
      </c>
      <c r="AB175" s="200">
        <f t="shared" si="25"/>
        <v>0.81152282339226267</v>
      </c>
      <c r="AC175" s="217">
        <f t="shared" si="26"/>
        <v>446340.5048683639</v>
      </c>
      <c r="AD175" s="199">
        <f t="shared" si="27"/>
        <v>0.44634050486836391</v>
      </c>
      <c r="AE175" s="125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7"/>
    </row>
    <row r="176" spans="1:49" ht="19.5" customHeight="1">
      <c r="A176" s="218" t="s">
        <v>265</v>
      </c>
      <c r="B176" s="219">
        <v>66.870002999999997</v>
      </c>
      <c r="C176" s="220">
        <v>69.059997999999993</v>
      </c>
      <c r="D176" s="220">
        <v>66.540001000000004</v>
      </c>
      <c r="E176" s="220">
        <v>68.970000999999996</v>
      </c>
      <c r="F176" s="220">
        <v>62.506377999999998</v>
      </c>
      <c r="G176" s="220">
        <v>557979300</v>
      </c>
      <c r="H176" s="225" t="s">
        <v>265</v>
      </c>
      <c r="I176" s="220">
        <v>3.600625</v>
      </c>
      <c r="J176" s="220">
        <v>3.8431250000000001</v>
      </c>
      <c r="K176" s="220">
        <v>3.5649999999999999</v>
      </c>
      <c r="L176" s="220">
        <v>3.836875</v>
      </c>
      <c r="M176" s="220">
        <v>3.7758630000000002</v>
      </c>
      <c r="N176" s="220">
        <v>632136000</v>
      </c>
      <c r="O176" s="220"/>
      <c r="P176" s="196">
        <f t="shared" si="29"/>
        <v>263524.75643564347</v>
      </c>
      <c r="Q176" s="196">
        <f t="shared" si="132"/>
        <v>121302.05582907629</v>
      </c>
      <c r="R176" s="196">
        <f t="shared" si="133"/>
        <v>431953.89726729353</v>
      </c>
      <c r="S176" s="196">
        <f t="shared" si="32"/>
        <v>-368370.57818441506</v>
      </c>
      <c r="T176" s="196">
        <f t="shared" si="33"/>
        <v>0</v>
      </c>
      <c r="U176" s="214">
        <f t="shared" si="19"/>
        <v>0.6196631019650185</v>
      </c>
      <c r="V176" s="224"/>
      <c r="W176" s="196">
        <f t="shared" si="20"/>
        <v>-368370.57818441506</v>
      </c>
      <c r="X176" s="199">
        <f t="shared" si="21"/>
        <v>1.8879864323875615</v>
      </c>
      <c r="Y176" s="196">
        <f t="shared" si="22"/>
        <v>599143.07088155218</v>
      </c>
      <c r="Z176" s="196">
        <f t="shared" si="23"/>
        <v>230772.49269713712</v>
      </c>
      <c r="AA176" s="201">
        <f t="shared" si="24"/>
        <v>816780.70953201328</v>
      </c>
      <c r="AB176" s="200">
        <f t="shared" si="25"/>
        <v>0.81678070953201332</v>
      </c>
      <c r="AC176" s="217">
        <f t="shared" si="26"/>
        <v>448410.13134759822</v>
      </c>
      <c r="AD176" s="199">
        <f t="shared" si="27"/>
        <v>0.44841013134759822</v>
      </c>
      <c r="AE176" s="125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7"/>
    </row>
    <row r="177" spans="1:49" ht="19.5" customHeight="1">
      <c r="A177" s="218" t="s">
        <v>266</v>
      </c>
      <c r="B177" s="219">
        <v>69.019997000000004</v>
      </c>
      <c r="C177" s="220">
        <v>70.730002999999996</v>
      </c>
      <c r="D177" s="220">
        <v>66.879997000000003</v>
      </c>
      <c r="E177" s="220">
        <v>70.720000999999996</v>
      </c>
      <c r="F177" s="220">
        <v>64.240700000000004</v>
      </c>
      <c r="G177" s="220">
        <v>835537700</v>
      </c>
      <c r="H177" s="225" t="s">
        <v>266</v>
      </c>
      <c r="I177" s="220">
        <v>3.84</v>
      </c>
      <c r="J177" s="220">
        <v>4.0193750000000001</v>
      </c>
      <c r="K177" s="220">
        <v>3.5962499999999999</v>
      </c>
      <c r="L177" s="220">
        <v>4.015625</v>
      </c>
      <c r="M177" s="220">
        <v>3.9603839999999999</v>
      </c>
      <c r="N177" s="220">
        <v>853622400</v>
      </c>
      <c r="O177" s="220"/>
      <c r="P177" s="196">
        <f t="shared" si="29"/>
        <v>264871.27524752461</v>
      </c>
      <c r="Q177" s="196">
        <f t="shared" si="132"/>
        <v>122365.3627700745</v>
      </c>
      <c r="R177" s="196">
        <f t="shared" si="133"/>
        <v>432853.80121993378</v>
      </c>
      <c r="S177" s="196">
        <f t="shared" si="32"/>
        <v>-371572.12226018345</v>
      </c>
      <c r="T177" s="196">
        <f t="shared" si="33"/>
        <v>0</v>
      </c>
      <c r="U177" s="214">
        <f t="shared" si="19"/>
        <v>0.62139731961936862</v>
      </c>
      <c r="V177" s="224"/>
      <c r="W177" s="196">
        <f t="shared" si="20"/>
        <v>-371572.12226018345</v>
      </c>
      <c r="X177" s="199">
        <f t="shared" si="21"/>
        <v>1.8777648662751267</v>
      </c>
      <c r="Y177" s="196">
        <f t="shared" si="22"/>
        <v>600949.5418444036</v>
      </c>
      <c r="Z177" s="196">
        <f t="shared" si="23"/>
        <v>229377.41958422016</v>
      </c>
      <c r="AA177" s="201">
        <f t="shared" si="24"/>
        <v>820090.4392375329</v>
      </c>
      <c r="AB177" s="200">
        <f t="shared" si="25"/>
        <v>0.82009043923753289</v>
      </c>
      <c r="AC177" s="217">
        <f t="shared" si="26"/>
        <v>448518.31697734946</v>
      </c>
      <c r="AD177" s="199">
        <f t="shared" si="27"/>
        <v>0.44851831697734945</v>
      </c>
      <c r="AE177" s="125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7"/>
    </row>
    <row r="178" spans="1:49" ht="19.5" customHeight="1">
      <c r="A178" s="218" t="s">
        <v>267</v>
      </c>
      <c r="B178" s="219">
        <v>70.739998</v>
      </c>
      <c r="C178" s="220">
        <v>74.949996999999996</v>
      </c>
      <c r="D178" s="220">
        <v>70.25</v>
      </c>
      <c r="E178" s="220">
        <v>73.25</v>
      </c>
      <c r="F178" s="220">
        <v>66.538933</v>
      </c>
      <c r="G178" s="220">
        <v>680414200</v>
      </c>
      <c r="H178" s="225" t="s">
        <v>267</v>
      </c>
      <c r="I178" s="220">
        <v>4.0193750000000001</v>
      </c>
      <c r="J178" s="220">
        <v>4.5075000000000003</v>
      </c>
      <c r="K178" s="220">
        <v>3.9649999999999999</v>
      </c>
      <c r="L178" s="220">
        <v>4.3012499999999996</v>
      </c>
      <c r="M178" s="220">
        <v>4.2420790000000004</v>
      </c>
      <c r="N178" s="220">
        <v>773859200</v>
      </c>
      <c r="O178" s="220"/>
      <c r="P178" s="196">
        <f t="shared" si="29"/>
        <v>278217.82178217801</v>
      </c>
      <c r="Q178" s="196">
        <f t="shared" si="132"/>
        <v>134912.38467385343</v>
      </c>
      <c r="R178" s="196">
        <f t="shared" si="133"/>
        <v>433755.57997247536</v>
      </c>
      <c r="S178" s="196">
        <f t="shared" si="32"/>
        <v>-374787.00610293425</v>
      </c>
      <c r="T178" s="196">
        <f t="shared" si="33"/>
        <v>0</v>
      </c>
      <c r="U178" s="214">
        <f t="shared" si="19"/>
        <v>0.64712692066907185</v>
      </c>
      <c r="V178" s="224"/>
      <c r="W178" s="196">
        <f t="shared" si="20"/>
        <v>-374787.00610293425</v>
      </c>
      <c r="X178" s="199">
        <f t="shared" si="21"/>
        <v>1.8996747223384574</v>
      </c>
      <c r="Y178" s="196">
        <f t="shared" si="22"/>
        <v>611157.83202110091</v>
      </c>
      <c r="Z178" s="196">
        <f t="shared" si="23"/>
        <v>236370.82591816667</v>
      </c>
      <c r="AA178" s="201">
        <f t="shared" si="24"/>
        <v>846885.78642850672</v>
      </c>
      <c r="AB178" s="200">
        <f t="shared" si="25"/>
        <v>0.84688578642850676</v>
      </c>
      <c r="AC178" s="217">
        <f t="shared" si="26"/>
        <v>472098.78032557247</v>
      </c>
      <c r="AD178" s="199">
        <f t="shared" si="27"/>
        <v>0.47209878032557245</v>
      </c>
      <c r="AE178" s="125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7"/>
    </row>
    <row r="179" spans="1:49" ht="19.5" customHeight="1">
      <c r="A179" s="218" t="s">
        <v>268</v>
      </c>
      <c r="B179" s="219">
        <v>73.260002</v>
      </c>
      <c r="C179" s="220">
        <v>73.819999999999993</v>
      </c>
      <c r="D179" s="220">
        <v>69.150002000000001</v>
      </c>
      <c r="E179" s="220">
        <v>71.269997000000004</v>
      </c>
      <c r="F179" s="220">
        <v>64.740334000000004</v>
      </c>
      <c r="G179" s="220">
        <v>748561600</v>
      </c>
      <c r="H179" s="225" t="s">
        <v>268</v>
      </c>
      <c r="I179" s="220">
        <v>4.3087499999999999</v>
      </c>
      <c r="J179" s="220">
        <v>4.37</v>
      </c>
      <c r="K179" s="220">
        <v>3.8487499999999999</v>
      </c>
      <c r="L179" s="220">
        <v>4.0787500000000003</v>
      </c>
      <c r="M179" s="220">
        <v>4.0226410000000001</v>
      </c>
      <c r="N179" s="220">
        <v>885484800</v>
      </c>
      <c r="O179" s="220"/>
      <c r="P179" s="196">
        <f t="shared" si="29"/>
        <v>273861.39405940572</v>
      </c>
      <c r="Q179" s="196">
        <f t="shared" si="132"/>
        <v>130956.88285334008</v>
      </c>
      <c r="R179" s="196">
        <f t="shared" si="133"/>
        <v>434659.23743075138</v>
      </c>
      <c r="S179" s="196">
        <f t="shared" si="32"/>
        <v>-378015.28529502981</v>
      </c>
      <c r="T179" s="196">
        <f t="shared" si="33"/>
        <v>0</v>
      </c>
      <c r="U179" s="214">
        <f t="shared" si="19"/>
        <v>0.63822455111865883</v>
      </c>
      <c r="V179" s="224"/>
      <c r="W179" s="196">
        <f t="shared" si="20"/>
        <v>-378015.28529502981</v>
      </c>
      <c r="X179" s="199">
        <f t="shared" si="21"/>
        <v>1.8743174126865731</v>
      </c>
      <c r="Y179" s="196">
        <f t="shared" si="22"/>
        <v>608975.84377510531</v>
      </c>
      <c r="Z179" s="196">
        <f t="shared" si="23"/>
        <v>230960.5584800755</v>
      </c>
      <c r="AA179" s="201">
        <f t="shared" si="24"/>
        <v>839477.51434349711</v>
      </c>
      <c r="AB179" s="200">
        <f t="shared" si="25"/>
        <v>0.83947751434349716</v>
      </c>
      <c r="AC179" s="217">
        <f t="shared" si="26"/>
        <v>461462.2290484673</v>
      </c>
      <c r="AD179" s="199">
        <f t="shared" si="27"/>
        <v>0.46146222904846729</v>
      </c>
      <c r="AE179" s="125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7"/>
    </row>
    <row r="180" spans="1:49" ht="19.5" customHeight="1">
      <c r="A180" s="218" t="s">
        <v>269</v>
      </c>
      <c r="B180" s="219">
        <v>71.75</v>
      </c>
      <c r="C180" s="220">
        <v>76.209998999999996</v>
      </c>
      <c r="D180" s="220">
        <v>71.349997999999999</v>
      </c>
      <c r="E180" s="220">
        <v>75.769997000000004</v>
      </c>
      <c r="F180" s="220">
        <v>69.045783999999998</v>
      </c>
      <c r="G180" s="220">
        <v>581695700</v>
      </c>
      <c r="H180" s="225" t="s">
        <v>269</v>
      </c>
      <c r="I180" s="220">
        <v>4.1418749999999998</v>
      </c>
      <c r="J180" s="220">
        <v>4.6637500000000003</v>
      </c>
      <c r="K180" s="220">
        <v>4.0962500000000004</v>
      </c>
      <c r="L180" s="220">
        <v>4.6112500000000001</v>
      </c>
      <c r="M180" s="220">
        <v>4.5478149999999999</v>
      </c>
      <c r="N180" s="220">
        <v>513686400</v>
      </c>
      <c r="O180" s="220"/>
      <c r="P180" s="196">
        <f t="shared" si="29"/>
        <v>282574.2495049503</v>
      </c>
      <c r="Q180" s="196">
        <f t="shared" si="132"/>
        <v>139378.27382604597</v>
      </c>
      <c r="R180" s="196">
        <f t="shared" si="133"/>
        <v>435564.77750873216</v>
      </c>
      <c r="S180" s="196">
        <f t="shared" si="32"/>
        <v>-381257.0156504258</v>
      </c>
      <c r="T180" s="196">
        <f t="shared" si="33"/>
        <v>0</v>
      </c>
      <c r="U180" s="214">
        <f t="shared" si="19"/>
        <v>0.65459996737949888</v>
      </c>
      <c r="V180" s="224"/>
      <c r="W180" s="196">
        <f t="shared" si="20"/>
        <v>-381257.0156504258</v>
      </c>
      <c r="X180" s="199">
        <f t="shared" si="21"/>
        <v>1.8836086879307252</v>
      </c>
      <c r="Y180" s="196">
        <f t="shared" si="22"/>
        <v>615944.16106184805</v>
      </c>
      <c r="Z180" s="196">
        <f t="shared" si="23"/>
        <v>234687.14541142224</v>
      </c>
      <c r="AA180" s="201">
        <f t="shared" si="24"/>
        <v>857517.30083972844</v>
      </c>
      <c r="AB180" s="200">
        <f t="shared" si="25"/>
        <v>0.85751730083972844</v>
      </c>
      <c r="AC180" s="217">
        <f t="shared" si="26"/>
        <v>476260.28518930264</v>
      </c>
      <c r="AD180" s="199">
        <f t="shared" si="27"/>
        <v>0.47626028518930263</v>
      </c>
      <c r="AE180" s="125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7"/>
    </row>
    <row r="181" spans="1:49" ht="19.5" customHeight="1">
      <c r="A181" s="218" t="s">
        <v>270</v>
      </c>
      <c r="B181" s="219">
        <v>76.290001000000004</v>
      </c>
      <c r="C181" s="220">
        <v>77.279999000000004</v>
      </c>
      <c r="D181" s="220">
        <v>74.959998999999996</v>
      </c>
      <c r="E181" s="220">
        <v>75.470000999999996</v>
      </c>
      <c r="F181" s="220">
        <v>68.772423000000003</v>
      </c>
      <c r="G181" s="220">
        <v>529245500</v>
      </c>
      <c r="H181" s="225" t="s">
        <v>270</v>
      </c>
      <c r="I181" s="220">
        <v>4.6743750000000004</v>
      </c>
      <c r="J181" s="220">
        <v>4.7931249999999999</v>
      </c>
      <c r="K181" s="220">
        <v>4.5049999999999999</v>
      </c>
      <c r="L181" s="220">
        <v>4.5631250000000003</v>
      </c>
      <c r="M181" s="220">
        <v>4.5003520000000004</v>
      </c>
      <c r="N181" s="220">
        <v>656376000</v>
      </c>
      <c r="O181" s="220"/>
      <c r="P181" s="196">
        <f t="shared" si="29"/>
        <v>296871.28316831664</v>
      </c>
      <c r="Q181" s="196">
        <f t="shared" si="132"/>
        <v>153286.32861430259</v>
      </c>
      <c r="R181" s="196">
        <f t="shared" si="133"/>
        <v>436472.20412854204</v>
      </c>
      <c r="S181" s="196">
        <f t="shared" si="32"/>
        <v>-384512.25321563595</v>
      </c>
      <c r="T181" s="196">
        <f t="shared" si="33"/>
        <v>0</v>
      </c>
      <c r="U181" s="214">
        <f t="shared" si="19"/>
        <v>0.68060415921923589</v>
      </c>
      <c r="V181" s="224"/>
      <c r="W181" s="196">
        <f t="shared" si="20"/>
        <v>-384512.25321563595</v>
      </c>
      <c r="X181" s="199">
        <f t="shared" si="21"/>
        <v>1.9072044679044255</v>
      </c>
      <c r="Y181" s="196">
        <f t="shared" si="22"/>
        <v>626823.21418122202</v>
      </c>
      <c r="Z181" s="196">
        <f t="shared" si="23"/>
        <v>242310.96096558607</v>
      </c>
      <c r="AA181" s="201">
        <f t="shared" si="24"/>
        <v>886629.81591116125</v>
      </c>
      <c r="AB181" s="200">
        <f t="shared" si="25"/>
        <v>0.8866298159111613</v>
      </c>
      <c r="AC181" s="217">
        <f t="shared" si="26"/>
        <v>502117.5626955253</v>
      </c>
      <c r="AD181" s="199">
        <f t="shared" si="27"/>
        <v>0.50211756269552532</v>
      </c>
      <c r="AE181" s="125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7"/>
    </row>
    <row r="182" spans="1:49" ht="19.5" customHeight="1">
      <c r="A182" s="218" t="s">
        <v>271</v>
      </c>
      <c r="B182" s="219">
        <v>76.089995999999999</v>
      </c>
      <c r="C182" s="220">
        <v>79.690002000000007</v>
      </c>
      <c r="D182" s="220">
        <v>75.540001000000004</v>
      </c>
      <c r="E182" s="220">
        <v>78.879997000000003</v>
      </c>
      <c r="F182" s="220">
        <v>71.879790999999997</v>
      </c>
      <c r="G182" s="220">
        <v>503988800</v>
      </c>
      <c r="H182" s="225" t="s">
        <v>271</v>
      </c>
      <c r="I182" s="220">
        <v>4.640625</v>
      </c>
      <c r="J182" s="220">
        <v>5.09375</v>
      </c>
      <c r="K182" s="220">
        <v>4.5750000000000002</v>
      </c>
      <c r="L182" s="220">
        <v>4.9993749999999997</v>
      </c>
      <c r="M182" s="220">
        <v>4.9306000000000001</v>
      </c>
      <c r="N182" s="220">
        <v>501980800</v>
      </c>
      <c r="O182" s="220"/>
      <c r="P182" s="196">
        <f t="shared" si="29"/>
        <v>299168.32079207909</v>
      </c>
      <c r="Q182" s="196">
        <f t="shared" si="132"/>
        <v>155668.1361621386</v>
      </c>
      <c r="R182" s="196">
        <f t="shared" si="133"/>
        <v>437381.52122047654</v>
      </c>
      <c r="S182" s="196">
        <f t="shared" si="32"/>
        <v>-387781.05427070113</v>
      </c>
      <c r="T182" s="196">
        <f t="shared" si="33"/>
        <v>0</v>
      </c>
      <c r="U182" s="214">
        <f t="shared" si="19"/>
        <v>0.68425497810000513</v>
      </c>
      <c r="V182" s="224"/>
      <c r="W182" s="196">
        <f t="shared" si="20"/>
        <v>-387781.05427070113</v>
      </c>
      <c r="X182" s="199">
        <f t="shared" si="21"/>
        <v>1.8993961512580417</v>
      </c>
      <c r="Y182" s="196">
        <f t="shared" si="22"/>
        <v>629304.08492611279</v>
      </c>
      <c r="Z182" s="196">
        <f t="shared" si="23"/>
        <v>241523.03065541165</v>
      </c>
      <c r="AA182" s="201">
        <f t="shared" si="24"/>
        <v>892217.97817469423</v>
      </c>
      <c r="AB182" s="200">
        <f t="shared" si="25"/>
        <v>0.89221797817469428</v>
      </c>
      <c r="AC182" s="217">
        <f t="shared" si="26"/>
        <v>504436.9239039931</v>
      </c>
      <c r="AD182" s="199">
        <f t="shared" si="27"/>
        <v>0.50443692390399308</v>
      </c>
      <c r="AE182" s="125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7"/>
    </row>
    <row r="183" spans="1:49" ht="19.5" customHeight="1">
      <c r="A183" s="218" t="s">
        <v>272</v>
      </c>
      <c r="B183" s="219">
        <v>78.889999000000003</v>
      </c>
      <c r="C183" s="220">
        <v>83.489998</v>
      </c>
      <c r="D183" s="220">
        <v>76.349997999999999</v>
      </c>
      <c r="E183" s="220">
        <v>82.790001000000004</v>
      </c>
      <c r="F183" s="220">
        <v>75.669326999999996</v>
      </c>
      <c r="G183" s="220">
        <v>817353700</v>
      </c>
      <c r="H183" s="225" t="s">
        <v>272</v>
      </c>
      <c r="I183" s="220">
        <v>5.01</v>
      </c>
      <c r="J183" s="220">
        <v>5.5949999999999998</v>
      </c>
      <c r="K183" s="220">
        <v>4.6887499999999998</v>
      </c>
      <c r="L183" s="220">
        <v>5.5025000000000004</v>
      </c>
      <c r="M183" s="220">
        <v>5.4268049999999999</v>
      </c>
      <c r="N183" s="220">
        <v>961513600</v>
      </c>
      <c r="O183" s="220"/>
      <c r="P183" s="196">
        <f t="shared" si="29"/>
        <v>302376.22970297019</v>
      </c>
      <c r="Q183" s="196">
        <f t="shared" si="132"/>
        <v>159538.57342737209</v>
      </c>
      <c r="R183" s="196">
        <f t="shared" si="133"/>
        <v>438292.73272301926</v>
      </c>
      <c r="S183" s="196">
        <f t="shared" si="32"/>
        <v>-391063.47533016239</v>
      </c>
      <c r="T183" s="196">
        <f t="shared" si="33"/>
        <v>0</v>
      </c>
      <c r="U183" s="214">
        <f t="shared" si="19"/>
        <v>0.69034456145559908</v>
      </c>
      <c r="V183" s="224"/>
      <c r="W183" s="196">
        <f t="shared" si="20"/>
        <v>-391063.47533016239</v>
      </c>
      <c r="X183" s="199">
        <f t="shared" si="21"/>
        <v>1.8939865498834079</v>
      </c>
      <c r="Y183" s="196">
        <f t="shared" si="22"/>
        <v>632424.38420617767</v>
      </c>
      <c r="Z183" s="196">
        <f t="shared" si="23"/>
        <v>241360.90887601528</v>
      </c>
      <c r="AA183" s="201">
        <f t="shared" si="24"/>
        <v>900207.53585336148</v>
      </c>
      <c r="AB183" s="200">
        <f t="shared" si="25"/>
        <v>0.90020753585336144</v>
      </c>
      <c r="AC183" s="217">
        <f t="shared" si="26"/>
        <v>509144.06052319909</v>
      </c>
      <c r="AD183" s="199">
        <f t="shared" si="27"/>
        <v>0.50914406052319905</v>
      </c>
      <c r="AE183" s="125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7"/>
    </row>
    <row r="184" spans="1:49" ht="19.5" customHeight="1">
      <c r="A184" s="218" t="s">
        <v>273</v>
      </c>
      <c r="B184" s="219">
        <v>83.07</v>
      </c>
      <c r="C184" s="220">
        <v>85.839995999999999</v>
      </c>
      <c r="D184" s="220">
        <v>81.370002999999997</v>
      </c>
      <c r="E184" s="220">
        <v>85.730002999999996</v>
      </c>
      <c r="F184" s="220">
        <v>78.356482999999997</v>
      </c>
      <c r="G184" s="220">
        <v>542339400</v>
      </c>
      <c r="H184" s="225" t="s">
        <v>273</v>
      </c>
      <c r="I184" s="220">
        <v>5.5350000000000001</v>
      </c>
      <c r="J184" s="220">
        <v>5.9056249999999997</v>
      </c>
      <c r="K184" s="220">
        <v>5.3137499999999998</v>
      </c>
      <c r="L184" s="220">
        <v>5.8825000000000003</v>
      </c>
      <c r="M184" s="220">
        <v>5.8015780000000001</v>
      </c>
      <c r="N184" s="220">
        <v>925897600</v>
      </c>
      <c r="O184" s="220"/>
      <c r="P184" s="196">
        <f t="shared" si="29"/>
        <v>322257.43762376223</v>
      </c>
      <c r="Q184" s="196">
        <f t="shared" si="132"/>
        <v>180804.71224733637</v>
      </c>
      <c r="R184" s="196">
        <f t="shared" si="133"/>
        <v>439205.84258285892</v>
      </c>
      <c r="S184" s="196">
        <f t="shared" si="32"/>
        <v>-394359.57314403809</v>
      </c>
      <c r="T184" s="196">
        <f t="shared" si="33"/>
        <v>0</v>
      </c>
      <c r="U184" s="214">
        <f t="shared" si="19"/>
        <v>0.72576683872858083</v>
      </c>
      <c r="V184" s="224"/>
      <c r="W184" s="196">
        <f t="shared" si="20"/>
        <v>-394359.57314403809</v>
      </c>
      <c r="X184" s="199">
        <f t="shared" si="21"/>
        <v>1.9308857501184586</v>
      </c>
      <c r="Y184" s="196">
        <f t="shared" si="22"/>
        <v>647217.81521617807</v>
      </c>
      <c r="Z184" s="196">
        <f t="shared" si="23"/>
        <v>252858.24207213998</v>
      </c>
      <c r="AA184" s="201">
        <f t="shared" si="24"/>
        <v>942267.99245395744</v>
      </c>
      <c r="AB184" s="200">
        <f t="shared" si="25"/>
        <v>0.94226799245395743</v>
      </c>
      <c r="AC184" s="217">
        <f t="shared" si="26"/>
        <v>547908.41930991935</v>
      </c>
      <c r="AD184" s="199">
        <f t="shared" si="27"/>
        <v>0.5479084193099194</v>
      </c>
      <c r="AE184" s="125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7"/>
    </row>
    <row r="185" spans="1:49" ht="19.5" customHeight="1">
      <c r="A185" s="221" t="s">
        <v>274</v>
      </c>
      <c r="B185" s="222">
        <v>85.830001999999993</v>
      </c>
      <c r="C185" s="223">
        <v>87.959998999999996</v>
      </c>
      <c r="D185" s="223">
        <v>84.050003000000004</v>
      </c>
      <c r="E185" s="223">
        <v>87.959998999999996</v>
      </c>
      <c r="F185" s="223">
        <v>80.394690999999995</v>
      </c>
      <c r="G185" s="223">
        <v>651649200</v>
      </c>
      <c r="H185" s="226" t="s">
        <v>274</v>
      </c>
      <c r="I185" s="223">
        <v>5.9037499999999996</v>
      </c>
      <c r="J185" s="223">
        <v>6.2249999999999996</v>
      </c>
      <c r="K185" s="223">
        <v>5.6512500000000001</v>
      </c>
      <c r="L185" s="223">
        <v>6.2249999999999996</v>
      </c>
      <c r="M185" s="223">
        <v>6.1393649999999997</v>
      </c>
      <c r="N185" s="223">
        <v>850745600</v>
      </c>
      <c r="O185" s="223"/>
      <c r="P185" s="196">
        <f t="shared" si="29"/>
        <v>332871.29900990089</v>
      </c>
      <c r="Q185" s="196">
        <f t="shared" si="132"/>
        <v>192288.42721011711</v>
      </c>
      <c r="R185" s="196">
        <f t="shared" si="133"/>
        <v>440120.85475490661</v>
      </c>
      <c r="S185" s="196">
        <f t="shared" si="32"/>
        <v>-397669.40469880495</v>
      </c>
      <c r="T185" s="196">
        <f t="shared" si="33"/>
        <v>0</v>
      </c>
      <c r="U185" s="214">
        <f t="shared" si="19"/>
        <v>0.74325348253201051</v>
      </c>
      <c r="V185" s="199">
        <f>(E185-B174)/B174</f>
        <v>0.31814768538224103</v>
      </c>
      <c r="W185" s="196">
        <f t="shared" si="20"/>
        <v>-397669.40469880495</v>
      </c>
      <c r="X185" s="199">
        <f t="shared" si="21"/>
        <v>1.9438059469278814</v>
      </c>
      <c r="Y185" s="196">
        <f t="shared" si="22"/>
        <v>655525.92987164087</v>
      </c>
      <c r="Z185" s="196">
        <f t="shared" si="23"/>
        <v>257856.52517283591</v>
      </c>
      <c r="AA185" s="201">
        <f t="shared" si="24"/>
        <v>965280.58097492461</v>
      </c>
      <c r="AB185" s="200">
        <f t="shared" si="25"/>
        <v>0.96528058097492464</v>
      </c>
      <c r="AC185" s="217">
        <f t="shared" si="26"/>
        <v>567611.17627611966</v>
      </c>
      <c r="AD185" s="199">
        <f t="shared" si="27"/>
        <v>0.56761117627611968</v>
      </c>
      <c r="AE185" s="125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7"/>
    </row>
    <row r="186" spans="1:49" ht="19.5" customHeight="1">
      <c r="A186" s="218" t="s">
        <v>275</v>
      </c>
      <c r="B186" s="219">
        <v>87.550003000000004</v>
      </c>
      <c r="C186" s="220">
        <v>89</v>
      </c>
      <c r="D186" s="220">
        <v>84.760002</v>
      </c>
      <c r="E186" s="220">
        <v>86.269997000000004</v>
      </c>
      <c r="F186" s="220">
        <v>79.100487000000001</v>
      </c>
      <c r="G186" s="220">
        <v>831732700</v>
      </c>
      <c r="H186" s="225" t="s">
        <v>275</v>
      </c>
      <c r="I186" s="220">
        <v>6.17</v>
      </c>
      <c r="J186" s="220">
        <v>6.3631250000000001</v>
      </c>
      <c r="K186" s="220">
        <v>5.7668749999999998</v>
      </c>
      <c r="L186" s="220">
        <v>5.9712500000000004</v>
      </c>
      <c r="M186" s="220">
        <v>5.889106</v>
      </c>
      <c r="N186" s="220">
        <v>1193555200</v>
      </c>
      <c r="O186" s="220"/>
      <c r="P186" s="196">
        <f t="shared" si="29"/>
        <v>335683.17623762361</v>
      </c>
      <c r="Q186" s="196">
        <f>(Q174+(Q185-Q174)*(1-$Q$3))*K186/K185</f>
        <v>159547.55779480099</v>
      </c>
      <c r="R186" s="196">
        <f>R185*(1+($S$5/2/12))+(Q185-Q174)*($Q$3)</f>
        <v>476977.54780805239</v>
      </c>
      <c r="S186" s="196">
        <f t="shared" si="32"/>
        <v>-400993.02721838333</v>
      </c>
      <c r="T186" s="196">
        <f t="shared" si="33"/>
        <v>0</v>
      </c>
      <c r="U186" s="214">
        <f t="shared" si="19"/>
        <v>0.67349590006338134</v>
      </c>
      <c r="V186" s="224"/>
      <c r="W186" s="196">
        <f t="shared" si="20"/>
        <v>-400993.02721838333</v>
      </c>
      <c r="X186" s="199">
        <f t="shared" si="21"/>
        <v>2.0266205866046039</v>
      </c>
      <c r="Y186" s="196">
        <f t="shared" si="22"/>
        <v>692876.66926206683</v>
      </c>
      <c r="Z186" s="196">
        <f t="shared" si="23"/>
        <v>291883.6420436835</v>
      </c>
      <c r="AA186" s="201">
        <f t="shared" si="24"/>
        <v>972208.28184047702</v>
      </c>
      <c r="AB186" s="200">
        <f t="shared" si="25"/>
        <v>0.97220828184047703</v>
      </c>
      <c r="AC186" s="217">
        <f t="shared" si="26"/>
        <v>571215.25462209363</v>
      </c>
      <c r="AD186" s="199">
        <f t="shared" si="27"/>
        <v>0.57121525462209366</v>
      </c>
      <c r="AE186" s="125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7"/>
    </row>
    <row r="187" spans="1:49" ht="19.5" customHeight="1">
      <c r="A187" s="218" t="s">
        <v>276</v>
      </c>
      <c r="B187" s="219">
        <v>86.110000999999997</v>
      </c>
      <c r="C187" s="220">
        <v>90.959998999999996</v>
      </c>
      <c r="D187" s="220">
        <v>83.739998</v>
      </c>
      <c r="E187" s="220">
        <v>90.339995999999999</v>
      </c>
      <c r="F187" s="220">
        <v>82.832245</v>
      </c>
      <c r="G187" s="220">
        <v>713558700</v>
      </c>
      <c r="H187" s="225" t="s">
        <v>276</v>
      </c>
      <c r="I187" s="220">
        <v>5.953125</v>
      </c>
      <c r="J187" s="220">
        <v>6.6762499999999996</v>
      </c>
      <c r="K187" s="220">
        <v>5.6206250000000004</v>
      </c>
      <c r="L187" s="220">
        <v>6.5837500000000002</v>
      </c>
      <c r="M187" s="220">
        <v>6.4931809999999999</v>
      </c>
      <c r="N187" s="220">
        <v>981691200</v>
      </c>
      <c r="O187" s="220"/>
      <c r="P187" s="196">
        <f t="shared" si="29"/>
        <v>331643.5564356434</v>
      </c>
      <c r="Q187" s="196">
        <f t="shared" ref="Q187:Q197" si="134">Q186*K187/K186</f>
        <v>155501.37501340039</v>
      </c>
      <c r="R187" s="196">
        <f t="shared" ref="R187:R197" si="135">R186*(1+$S$5/2/12)</f>
        <v>477971.25103265257</v>
      </c>
      <c r="S187" s="196">
        <f t="shared" si="32"/>
        <v>-404330.4981651266</v>
      </c>
      <c r="T187" s="196">
        <f t="shared" si="33"/>
        <v>0</v>
      </c>
      <c r="U187" s="214">
        <f t="shared" si="19"/>
        <v>0.66587455285429542</v>
      </c>
      <c r="V187" s="224"/>
      <c r="W187" s="196">
        <f t="shared" si="20"/>
        <v>-404330.4981651266</v>
      </c>
      <c r="X187" s="199">
        <f t="shared" si="21"/>
        <v>2.0023589888528601</v>
      </c>
      <c r="Y187" s="196">
        <f t="shared" si="22"/>
        <v>691002.89049629681</v>
      </c>
      <c r="Z187" s="196">
        <f t="shared" si="23"/>
        <v>286672.39233117021</v>
      </c>
      <c r="AA187" s="201">
        <f t="shared" si="24"/>
        <v>965116.18248169636</v>
      </c>
      <c r="AB187" s="200">
        <f t="shared" si="25"/>
        <v>0.96511618248169639</v>
      </c>
      <c r="AC187" s="217">
        <f t="shared" si="26"/>
        <v>560785.68431656971</v>
      </c>
      <c r="AD187" s="199">
        <f t="shared" si="27"/>
        <v>0.56078568431656972</v>
      </c>
      <c r="AE187" s="125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7"/>
    </row>
    <row r="188" spans="1:49" ht="19.5" customHeight="1">
      <c r="A188" s="218" t="s">
        <v>277</v>
      </c>
      <c r="B188" s="219">
        <v>89.489998</v>
      </c>
      <c r="C188" s="220">
        <v>91.360000999999997</v>
      </c>
      <c r="D188" s="220">
        <v>86.400002000000001</v>
      </c>
      <c r="E188" s="220">
        <v>87.669998000000007</v>
      </c>
      <c r="F188" s="220">
        <v>80.717819000000006</v>
      </c>
      <c r="G188" s="220">
        <v>809345400</v>
      </c>
      <c r="H188" s="225" t="s">
        <v>277</v>
      </c>
      <c r="I188" s="220">
        <v>6.4587500000000002</v>
      </c>
      <c r="J188" s="220">
        <v>6.7318749999999996</v>
      </c>
      <c r="K188" s="220">
        <v>6.0406250000000004</v>
      </c>
      <c r="L188" s="220">
        <v>6.2156250000000002</v>
      </c>
      <c r="M188" s="220">
        <v>6.1301189999999997</v>
      </c>
      <c r="N188" s="220">
        <v>1319662400</v>
      </c>
      <c r="O188" s="220"/>
      <c r="P188" s="196">
        <f t="shared" si="29"/>
        <v>342178.22574257408</v>
      </c>
      <c r="Q188" s="196">
        <f t="shared" si="134"/>
        <v>167121.18197537138</v>
      </c>
      <c r="R188" s="196">
        <f t="shared" si="135"/>
        <v>478967.02447230398</v>
      </c>
      <c r="S188" s="196">
        <f t="shared" si="32"/>
        <v>-407681.87524081464</v>
      </c>
      <c r="T188" s="196">
        <f t="shared" si="33"/>
        <v>0</v>
      </c>
      <c r="U188" s="214">
        <f t="shared" si="19"/>
        <v>0.68445164953563886</v>
      </c>
      <c r="V188" s="224"/>
      <c r="W188" s="196">
        <f t="shared" si="20"/>
        <v>-407681.87524081464</v>
      </c>
      <c r="X188" s="199">
        <f t="shared" si="21"/>
        <v>2.0141813999698508</v>
      </c>
      <c r="Y188" s="196">
        <f t="shared" si="22"/>
        <v>699333.10151321359</v>
      </c>
      <c r="Z188" s="196">
        <f t="shared" si="23"/>
        <v>291651.22627239896</v>
      </c>
      <c r="AA188" s="201">
        <f t="shared" si="24"/>
        <v>988266.43219024944</v>
      </c>
      <c r="AB188" s="200">
        <f t="shared" si="25"/>
        <v>0.98826643219024946</v>
      </c>
      <c r="AC188" s="217">
        <f t="shared" si="26"/>
        <v>580584.5569494348</v>
      </c>
      <c r="AD188" s="199">
        <f t="shared" si="27"/>
        <v>0.58058455694943478</v>
      </c>
      <c r="AE188" s="125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7"/>
    </row>
    <row r="189" spans="1:49" ht="19.5" customHeight="1">
      <c r="A189" s="218" t="s">
        <v>278</v>
      </c>
      <c r="B189" s="219">
        <v>88.099997999999999</v>
      </c>
      <c r="C189" s="220">
        <v>89.68</v>
      </c>
      <c r="D189" s="220">
        <v>83.279999000000004</v>
      </c>
      <c r="E189" s="220">
        <v>87.389999000000003</v>
      </c>
      <c r="F189" s="220">
        <v>80.644019999999998</v>
      </c>
      <c r="G189" s="220">
        <v>1141398200</v>
      </c>
      <c r="H189" s="225" t="s">
        <v>278</v>
      </c>
      <c r="I189" s="220">
        <v>6.2750000000000004</v>
      </c>
      <c r="J189" s="220">
        <v>6.5012499999999998</v>
      </c>
      <c r="K189" s="220">
        <v>5.5875000000000004</v>
      </c>
      <c r="L189" s="220">
        <v>6.1481250000000003</v>
      </c>
      <c r="M189" s="220">
        <v>6.0635479999999999</v>
      </c>
      <c r="N189" s="220">
        <v>1264222400</v>
      </c>
      <c r="O189" s="220"/>
      <c r="P189" s="196">
        <f t="shared" si="29"/>
        <v>329821.77821782161</v>
      </c>
      <c r="Q189" s="196">
        <f t="shared" si="134"/>
        <v>154584.93190479258</v>
      </c>
      <c r="R189" s="196">
        <f t="shared" si="135"/>
        <v>479964.87243995466</v>
      </c>
      <c r="S189" s="196">
        <f t="shared" si="32"/>
        <v>-411047.2163876514</v>
      </c>
      <c r="T189" s="196">
        <f t="shared" si="33"/>
        <v>0</v>
      </c>
      <c r="U189" s="214">
        <f t="shared" si="19"/>
        <v>0.66259899563760594</v>
      </c>
      <c r="V189" s="224"/>
      <c r="W189" s="196">
        <f t="shared" si="20"/>
        <v>-411047.2163876514</v>
      </c>
      <c r="X189" s="199">
        <f t="shared" si="21"/>
        <v>1.9700574979543974</v>
      </c>
      <c r="Y189" s="196">
        <f t="shared" si="22"/>
        <v>691641.52229483158</v>
      </c>
      <c r="Z189" s="196">
        <f t="shared" si="23"/>
        <v>280594.30590718018</v>
      </c>
      <c r="AA189" s="201">
        <f t="shared" si="24"/>
        <v>964371.58256256883</v>
      </c>
      <c r="AB189" s="200">
        <f t="shared" si="25"/>
        <v>0.96437158256256883</v>
      </c>
      <c r="AC189" s="217">
        <f t="shared" si="26"/>
        <v>553324.36617491744</v>
      </c>
      <c r="AD189" s="199">
        <f t="shared" si="27"/>
        <v>0.55332436617491743</v>
      </c>
      <c r="AE189" s="125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7"/>
    </row>
    <row r="190" spans="1:49" ht="19.5" customHeight="1">
      <c r="A190" s="218" t="s">
        <v>279</v>
      </c>
      <c r="B190" s="219">
        <v>87.529999000000004</v>
      </c>
      <c r="C190" s="220">
        <v>91.449996999999996</v>
      </c>
      <c r="D190" s="220">
        <v>85.529999000000004</v>
      </c>
      <c r="E190" s="220">
        <v>91.309997999999993</v>
      </c>
      <c r="F190" s="220">
        <v>84.261452000000006</v>
      </c>
      <c r="G190" s="220">
        <v>789193700</v>
      </c>
      <c r="H190" s="225" t="s">
        <v>279</v>
      </c>
      <c r="I190" s="220">
        <v>6.163125</v>
      </c>
      <c r="J190" s="220">
        <v>6.7212500000000004</v>
      </c>
      <c r="K190" s="220">
        <v>5.8875000000000002</v>
      </c>
      <c r="L190" s="220">
        <v>6.7006249999999996</v>
      </c>
      <c r="M190" s="220">
        <v>6.6084480000000001</v>
      </c>
      <c r="N190" s="220">
        <v>628075200</v>
      </c>
      <c r="O190" s="220"/>
      <c r="P190" s="196">
        <f t="shared" si="29"/>
        <v>338732.6693069305</v>
      </c>
      <c r="Q190" s="196">
        <f t="shared" si="134"/>
        <v>162884.79402048615</v>
      </c>
      <c r="R190" s="196">
        <f t="shared" si="135"/>
        <v>480964.79925753793</v>
      </c>
      <c r="S190" s="196">
        <f t="shared" si="32"/>
        <v>-414426.57978926663</v>
      </c>
      <c r="T190" s="196">
        <f t="shared" si="33"/>
        <v>0</v>
      </c>
      <c r="U190" s="214">
        <f t="shared" si="19"/>
        <v>0.67628155183642902</v>
      </c>
      <c r="V190" s="224"/>
      <c r="W190" s="196">
        <f t="shared" si="20"/>
        <v>-414426.57978926663</v>
      </c>
      <c r="X190" s="199">
        <f t="shared" si="21"/>
        <v>1.9779075680456586</v>
      </c>
      <c r="Y190" s="196">
        <f t="shared" si="22"/>
        <v>698839.07580208778</v>
      </c>
      <c r="Z190" s="196">
        <f t="shared" si="23"/>
        <v>284412.49601282115</v>
      </c>
      <c r="AA190" s="201">
        <f t="shared" si="24"/>
        <v>982582.26258495462</v>
      </c>
      <c r="AB190" s="200">
        <f t="shared" si="25"/>
        <v>0.98258226258495462</v>
      </c>
      <c r="AC190" s="217">
        <f t="shared" si="26"/>
        <v>568155.68279568804</v>
      </c>
      <c r="AD190" s="199">
        <f t="shared" si="27"/>
        <v>0.56815568279568807</v>
      </c>
      <c r="AE190" s="125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7"/>
    </row>
    <row r="191" spans="1:49" ht="19.5" customHeight="1">
      <c r="A191" s="218" t="s">
        <v>280</v>
      </c>
      <c r="B191" s="219">
        <v>91.419998000000007</v>
      </c>
      <c r="C191" s="220">
        <v>94.139999000000003</v>
      </c>
      <c r="D191" s="220">
        <v>90.639999000000003</v>
      </c>
      <c r="E191" s="220">
        <v>93.910004000000001</v>
      </c>
      <c r="F191" s="220">
        <v>86.660728000000006</v>
      </c>
      <c r="G191" s="220">
        <v>567012900</v>
      </c>
      <c r="H191" s="225" t="s">
        <v>280</v>
      </c>
      <c r="I191" s="220">
        <v>6.7156250000000002</v>
      </c>
      <c r="J191" s="220">
        <v>7.1393750000000002</v>
      </c>
      <c r="K191" s="220">
        <v>6.6018749999999997</v>
      </c>
      <c r="L191" s="220">
        <v>7.1062500000000002</v>
      </c>
      <c r="M191" s="220">
        <v>7.0084920000000004</v>
      </c>
      <c r="N191" s="220">
        <v>386966400</v>
      </c>
      <c r="O191" s="220"/>
      <c r="P191" s="196">
        <f t="shared" si="29"/>
        <v>358970.2930693067</v>
      </c>
      <c r="Q191" s="196">
        <f t="shared" si="134"/>
        <v>182648.84068348142</v>
      </c>
      <c r="R191" s="196">
        <f t="shared" si="135"/>
        <v>481966.80925599119</v>
      </c>
      <c r="S191" s="196">
        <f t="shared" si="32"/>
        <v>-417820.02387172193</v>
      </c>
      <c r="T191" s="196">
        <f t="shared" si="33"/>
        <v>0</v>
      </c>
      <c r="U191" s="214">
        <f t="shared" si="19"/>
        <v>0.70757905516689723</v>
      </c>
      <c r="V191" s="224"/>
      <c r="W191" s="196">
        <f t="shared" si="20"/>
        <v>-417820.02387172193</v>
      </c>
      <c r="X191" s="199">
        <f t="shared" si="21"/>
        <v>2.0126778380144854</v>
      </c>
      <c r="Y191" s="196">
        <f t="shared" si="22"/>
        <v>713967.34203426621</v>
      </c>
      <c r="Z191" s="196">
        <f t="shared" si="23"/>
        <v>296147.31816254428</v>
      </c>
      <c r="AA191" s="201">
        <f t="shared" si="24"/>
        <v>1023585.9430087793</v>
      </c>
      <c r="AB191" s="200">
        <f t="shared" si="25"/>
        <v>1.0235859430087793</v>
      </c>
      <c r="AC191" s="217">
        <f t="shared" si="26"/>
        <v>605765.91913705738</v>
      </c>
      <c r="AD191" s="199">
        <f t="shared" si="27"/>
        <v>0.60576591913705735</v>
      </c>
      <c r="AE191" s="125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7"/>
    </row>
    <row r="192" spans="1:49" ht="19.5" customHeight="1">
      <c r="A192" s="218" t="s">
        <v>281</v>
      </c>
      <c r="B192" s="219">
        <v>94.239998</v>
      </c>
      <c r="C192" s="220">
        <v>97.510002</v>
      </c>
      <c r="D192" s="220">
        <v>93.629997000000003</v>
      </c>
      <c r="E192" s="220">
        <v>95.019997000000004</v>
      </c>
      <c r="F192" s="220">
        <v>87.920653999999999</v>
      </c>
      <c r="G192" s="220">
        <v>661530400</v>
      </c>
      <c r="H192" s="225" t="s">
        <v>281</v>
      </c>
      <c r="I192" s="220">
        <v>7.1506249999999998</v>
      </c>
      <c r="J192" s="220">
        <v>7.6462500000000002</v>
      </c>
      <c r="K192" s="220">
        <v>7.0562500000000004</v>
      </c>
      <c r="L192" s="220">
        <v>7.2549999999999999</v>
      </c>
      <c r="M192" s="220">
        <v>7.1668219999999998</v>
      </c>
      <c r="N192" s="220">
        <v>459091200</v>
      </c>
      <c r="O192" s="220"/>
      <c r="P192" s="196">
        <f t="shared" si="29"/>
        <v>370811.86930693046</v>
      </c>
      <c r="Q192" s="196">
        <f t="shared" si="134"/>
        <v>195219.67351287566</v>
      </c>
      <c r="R192" s="196">
        <f t="shared" si="135"/>
        <v>482970.90677527455</v>
      </c>
      <c r="S192" s="196">
        <f t="shared" si="32"/>
        <v>-421227.60730452079</v>
      </c>
      <c r="T192" s="196">
        <f t="shared" si="33"/>
        <v>0</v>
      </c>
      <c r="U192" s="214">
        <f t="shared" si="19"/>
        <v>0.72569059931797852</v>
      </c>
      <c r="V192" s="224"/>
      <c r="W192" s="196">
        <f t="shared" si="20"/>
        <v>-421227.60730452079</v>
      </c>
      <c r="X192" s="199">
        <f t="shared" si="21"/>
        <v>2.0268917831517492</v>
      </c>
      <c r="Y192" s="196">
        <f t="shared" si="22"/>
        <v>723220.37901911489</v>
      </c>
      <c r="Z192" s="196">
        <f t="shared" si="23"/>
        <v>301992.7717145941</v>
      </c>
      <c r="AA192" s="201">
        <f t="shared" si="24"/>
        <v>1049002.4495950807</v>
      </c>
      <c r="AB192" s="200">
        <f t="shared" si="25"/>
        <v>1.0490024495950807</v>
      </c>
      <c r="AC192" s="217">
        <f t="shared" si="26"/>
        <v>627774.8422905599</v>
      </c>
      <c r="AD192" s="199">
        <f t="shared" si="27"/>
        <v>0.62777484229055991</v>
      </c>
      <c r="AE192" s="125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7"/>
    </row>
    <row r="193" spans="1:49" ht="19.5" customHeight="1">
      <c r="A193" s="218" t="s">
        <v>282</v>
      </c>
      <c r="B193" s="219">
        <v>94.82</v>
      </c>
      <c r="C193" s="220">
        <v>99.910004000000001</v>
      </c>
      <c r="D193" s="220">
        <v>93.889999000000003</v>
      </c>
      <c r="E193" s="220">
        <v>99.779999000000004</v>
      </c>
      <c r="F193" s="220">
        <v>92.324989000000002</v>
      </c>
      <c r="G193" s="220">
        <v>645904700</v>
      </c>
      <c r="H193" s="225" t="s">
        <v>282</v>
      </c>
      <c r="I193" s="220">
        <v>7.2275</v>
      </c>
      <c r="J193" s="220">
        <v>7.9918750000000003</v>
      </c>
      <c r="K193" s="220">
        <v>7.0806250000000004</v>
      </c>
      <c r="L193" s="220">
        <v>7.99125</v>
      </c>
      <c r="M193" s="220">
        <v>7.8941239999999997</v>
      </c>
      <c r="N193" s="220">
        <v>372584000</v>
      </c>
      <c r="O193" s="220"/>
      <c r="P193" s="196">
        <f t="shared" si="29"/>
        <v>371841.58019801957</v>
      </c>
      <c r="Q193" s="196">
        <f t="shared" si="134"/>
        <v>195894.03730977577</v>
      </c>
      <c r="R193" s="196">
        <f t="shared" si="135"/>
        <v>483977.09616438975</v>
      </c>
      <c r="S193" s="196">
        <f t="shared" si="32"/>
        <v>-424649.38900162297</v>
      </c>
      <c r="T193" s="196">
        <f t="shared" si="33"/>
        <v>0</v>
      </c>
      <c r="U193" s="214">
        <f t="shared" si="19"/>
        <v>0.72608198502351817</v>
      </c>
      <c r="V193" s="224"/>
      <c r="W193" s="196">
        <f t="shared" si="20"/>
        <v>-424649.38900162297</v>
      </c>
      <c r="X193" s="199">
        <f t="shared" si="21"/>
        <v>2.0153536035327684</v>
      </c>
      <c r="Y193" s="196">
        <f t="shared" si="22"/>
        <v>724907.11845642782</v>
      </c>
      <c r="Z193" s="196">
        <f t="shared" si="23"/>
        <v>300257.72945480485</v>
      </c>
      <c r="AA193" s="201">
        <f t="shared" si="24"/>
        <v>1051712.7136721851</v>
      </c>
      <c r="AB193" s="200">
        <f t="shared" si="25"/>
        <v>1.0517127136721851</v>
      </c>
      <c r="AC193" s="217">
        <f t="shared" si="26"/>
        <v>627063.32467056205</v>
      </c>
      <c r="AD193" s="199">
        <f t="shared" si="27"/>
        <v>0.62706332467056203</v>
      </c>
      <c r="AE193" s="125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7"/>
    </row>
    <row r="194" spans="1:49" ht="19.5" customHeight="1">
      <c r="A194" s="218" t="s">
        <v>283</v>
      </c>
      <c r="B194" s="219">
        <v>100.019997</v>
      </c>
      <c r="C194" s="220">
        <v>100.55999799999999</v>
      </c>
      <c r="D194" s="220">
        <v>97.699996999999996</v>
      </c>
      <c r="E194" s="220">
        <v>98.790001000000004</v>
      </c>
      <c r="F194" s="220">
        <v>91.408980999999997</v>
      </c>
      <c r="G194" s="220">
        <v>755958700</v>
      </c>
      <c r="H194" s="225" t="s">
        <v>283</v>
      </c>
      <c r="I194" s="220">
        <v>8.0306250000000006</v>
      </c>
      <c r="J194" s="220">
        <v>8.1306250000000002</v>
      </c>
      <c r="K194" s="220">
        <v>7.6831250000000004</v>
      </c>
      <c r="L194" s="220">
        <v>7.8574999999999999</v>
      </c>
      <c r="M194" s="220">
        <v>7.7619999999999996</v>
      </c>
      <c r="N194" s="220">
        <v>516532800</v>
      </c>
      <c r="O194" s="220"/>
      <c r="P194" s="196">
        <f t="shared" si="29"/>
        <v>386930.68118811853</v>
      </c>
      <c r="Q194" s="196">
        <f t="shared" si="134"/>
        <v>212562.92705879369</v>
      </c>
      <c r="R194" s="196">
        <f t="shared" si="135"/>
        <v>484985.38178139896</v>
      </c>
      <c r="S194" s="196">
        <f t="shared" si="32"/>
        <v>-428085.42812246305</v>
      </c>
      <c r="T194" s="196">
        <f t="shared" si="33"/>
        <v>0</v>
      </c>
      <c r="U194" s="214">
        <f t="shared" si="19"/>
        <v>0.74879877136624506</v>
      </c>
      <c r="V194" s="224"/>
      <c r="W194" s="196">
        <f t="shared" si="20"/>
        <v>-428085.42812246305</v>
      </c>
      <c r="X194" s="199">
        <f t="shared" si="21"/>
        <v>2.0367805248444175</v>
      </c>
      <c r="Y194" s="196">
        <f t="shared" si="22"/>
        <v>736437.44334182586</v>
      </c>
      <c r="Z194" s="196">
        <f t="shared" si="23"/>
        <v>308352.0152193628</v>
      </c>
      <c r="AA194" s="201">
        <f t="shared" si="24"/>
        <v>1084478.9900283113</v>
      </c>
      <c r="AB194" s="200">
        <f t="shared" si="25"/>
        <v>1.0844789900283112</v>
      </c>
      <c r="AC194" s="217">
        <f t="shared" si="26"/>
        <v>656393.56190584821</v>
      </c>
      <c r="AD194" s="199">
        <f t="shared" si="27"/>
        <v>0.65639356190584819</v>
      </c>
      <c r="AE194" s="125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7"/>
    </row>
    <row r="195" spans="1:49" ht="19.5" customHeight="1">
      <c r="A195" s="218" t="s">
        <v>284</v>
      </c>
      <c r="B195" s="219">
        <v>98.510002</v>
      </c>
      <c r="C195" s="220">
        <v>101.75</v>
      </c>
      <c r="D195" s="220">
        <v>90.239998</v>
      </c>
      <c r="E195" s="220">
        <v>101.400002</v>
      </c>
      <c r="F195" s="220">
        <v>94.047188000000006</v>
      </c>
      <c r="G195" s="220">
        <v>1285037500</v>
      </c>
      <c r="H195" s="225" t="s">
        <v>284</v>
      </c>
      <c r="I195" s="220">
        <v>7.8125</v>
      </c>
      <c r="J195" s="220">
        <v>8.2843750000000007</v>
      </c>
      <c r="K195" s="220">
        <v>6.5281250000000002</v>
      </c>
      <c r="L195" s="220">
        <v>8.2287499999999998</v>
      </c>
      <c r="M195" s="220">
        <v>8.1287369999999992</v>
      </c>
      <c r="N195" s="220">
        <v>1031152000</v>
      </c>
      <c r="O195" s="220"/>
      <c r="P195" s="196">
        <f t="shared" si="29"/>
        <v>357386.13069306908</v>
      </c>
      <c r="Q195" s="196">
        <f t="shared" si="134"/>
        <v>180608.45791337348</v>
      </c>
      <c r="R195" s="196">
        <f t="shared" si="135"/>
        <v>485995.76799344359</v>
      </c>
      <c r="S195" s="196">
        <f t="shared" si="32"/>
        <v>-431535.78407297336</v>
      </c>
      <c r="T195" s="196">
        <f t="shared" si="33"/>
        <v>0</v>
      </c>
      <c r="U195" s="214">
        <f t="shared" si="19"/>
        <v>0.7017673964293033</v>
      </c>
      <c r="V195" s="224"/>
      <c r="W195" s="196">
        <f t="shared" si="20"/>
        <v>-431535.78407297336</v>
      </c>
      <c r="X195" s="199">
        <f t="shared" si="21"/>
        <v>1.9543730318871897</v>
      </c>
      <c r="Y195" s="196">
        <f t="shared" si="22"/>
        <v>716726.22875885421</v>
      </c>
      <c r="Z195" s="196">
        <f t="shared" si="23"/>
        <v>285190.44468588085</v>
      </c>
      <c r="AA195" s="201">
        <f t="shared" si="24"/>
        <v>1023990.3565998862</v>
      </c>
      <c r="AB195" s="200">
        <f t="shared" si="25"/>
        <v>1.0239903565998862</v>
      </c>
      <c r="AC195" s="217">
        <f t="shared" si="26"/>
        <v>592454.5725269129</v>
      </c>
      <c r="AD195" s="199">
        <f t="shared" si="27"/>
        <v>0.59245457252691291</v>
      </c>
      <c r="AE195" s="125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7"/>
    </row>
    <row r="196" spans="1:49" ht="19.5" customHeight="1">
      <c r="A196" s="218" t="s">
        <v>285</v>
      </c>
      <c r="B196" s="219">
        <v>101.58000199999999</v>
      </c>
      <c r="C196" s="220">
        <v>106.25</v>
      </c>
      <c r="D196" s="220">
        <v>100.66999800000001</v>
      </c>
      <c r="E196" s="220">
        <v>106.010002</v>
      </c>
      <c r="F196" s="220">
        <v>98.322922000000005</v>
      </c>
      <c r="G196" s="220">
        <v>434990100</v>
      </c>
      <c r="H196" s="225" t="s">
        <v>285</v>
      </c>
      <c r="I196" s="220">
        <v>8.2449999999999992</v>
      </c>
      <c r="J196" s="220">
        <v>9.0262499999999992</v>
      </c>
      <c r="K196" s="220">
        <v>8.11</v>
      </c>
      <c r="L196" s="220">
        <v>8.9849999999999994</v>
      </c>
      <c r="M196" s="220">
        <v>8.8757950000000001</v>
      </c>
      <c r="N196" s="220">
        <v>326683200</v>
      </c>
      <c r="O196" s="220"/>
      <c r="P196" s="196">
        <f t="shared" si="29"/>
        <v>398693.06138613838</v>
      </c>
      <c r="Q196" s="196">
        <f t="shared" si="134"/>
        <v>224372.93919424931</v>
      </c>
      <c r="R196" s="196">
        <f t="shared" si="135"/>
        <v>487008.2591767633</v>
      </c>
      <c r="S196" s="196">
        <f t="shared" si="32"/>
        <v>-435000.51650661079</v>
      </c>
      <c r="T196" s="196">
        <f t="shared" si="33"/>
        <v>0</v>
      </c>
      <c r="U196" s="214">
        <f t="shared" si="19"/>
        <v>0.76340743182355186</v>
      </c>
      <c r="V196" s="224"/>
      <c r="W196" s="196">
        <f t="shared" si="20"/>
        <v>-435000.51650661079</v>
      </c>
      <c r="X196" s="199">
        <f t="shared" si="21"/>
        <v>2.0360925722014436</v>
      </c>
      <c r="Y196" s="196">
        <f t="shared" si="22"/>
        <v>746613.07177998964</v>
      </c>
      <c r="Z196" s="196">
        <f t="shared" si="23"/>
        <v>311612.55527337885</v>
      </c>
      <c r="AA196" s="201">
        <f t="shared" si="24"/>
        <v>1110074.2597571509</v>
      </c>
      <c r="AB196" s="200">
        <f t="shared" si="25"/>
        <v>1.1100742597571509</v>
      </c>
      <c r="AC196" s="217">
        <f t="shared" si="26"/>
        <v>675073.74325054011</v>
      </c>
      <c r="AD196" s="199">
        <f t="shared" si="27"/>
        <v>0.67507374325054015</v>
      </c>
      <c r="AE196" s="125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7"/>
    </row>
    <row r="197" spans="1:49" ht="19.5" customHeight="1">
      <c r="A197" s="221" t="s">
        <v>286</v>
      </c>
      <c r="B197" s="222">
        <v>105.720001</v>
      </c>
      <c r="C197" s="223">
        <v>105.91999800000001</v>
      </c>
      <c r="D197" s="223">
        <v>99.919998000000007</v>
      </c>
      <c r="E197" s="223">
        <v>103.25</v>
      </c>
      <c r="F197" s="223">
        <v>95.763062000000005</v>
      </c>
      <c r="G197" s="223">
        <v>815702200</v>
      </c>
      <c r="H197" s="226" t="s">
        <v>286</v>
      </c>
      <c r="I197" s="223">
        <v>8.9362499999999994</v>
      </c>
      <c r="J197" s="223">
        <v>8.96875</v>
      </c>
      <c r="K197" s="223">
        <v>7.96875</v>
      </c>
      <c r="L197" s="223">
        <v>8.5462500000000006</v>
      </c>
      <c r="M197" s="223">
        <v>8.44238</v>
      </c>
      <c r="N197" s="223">
        <v>461129600</v>
      </c>
      <c r="O197" s="223"/>
      <c r="P197" s="196">
        <f t="shared" si="29"/>
        <v>395722.76435643539</v>
      </c>
      <c r="Q197" s="196">
        <f t="shared" si="134"/>
        <v>220465.08744811028</v>
      </c>
      <c r="R197" s="196">
        <f t="shared" si="135"/>
        <v>488022.85971671494</v>
      </c>
      <c r="S197" s="196">
        <f t="shared" si="32"/>
        <v>-438479.68532538833</v>
      </c>
      <c r="T197" s="196">
        <f t="shared" si="33"/>
        <v>0</v>
      </c>
      <c r="U197" s="214">
        <f t="shared" si="19"/>
        <v>0.75769319254294076</v>
      </c>
      <c r="V197" s="199">
        <f>(E197-B186)/B186</f>
        <v>0.17932605896084317</v>
      </c>
      <c r="W197" s="196">
        <f t="shared" si="20"/>
        <v>-438479.68532538833</v>
      </c>
      <c r="X197" s="199">
        <f t="shared" si="21"/>
        <v>2.0154767795395987</v>
      </c>
      <c r="Y197" s="196">
        <f t="shared" si="22"/>
        <v>745507.88037755108</v>
      </c>
      <c r="Z197" s="196">
        <f t="shared" si="23"/>
        <v>307028.19505216274</v>
      </c>
      <c r="AA197" s="201">
        <f t="shared" si="24"/>
        <v>1104210.7115212604</v>
      </c>
      <c r="AB197" s="200">
        <f t="shared" si="25"/>
        <v>1.1042107115212605</v>
      </c>
      <c r="AC197" s="217">
        <f t="shared" si="26"/>
        <v>665731.02619587211</v>
      </c>
      <c r="AD197" s="199">
        <f t="shared" si="27"/>
        <v>0.6657310261958721</v>
      </c>
      <c r="AE197" s="125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7"/>
    </row>
    <row r="198" spans="1:49" ht="19.5" customHeight="1">
      <c r="A198" s="218" t="s">
        <v>287</v>
      </c>
      <c r="B198" s="219">
        <v>103.760002</v>
      </c>
      <c r="C198" s="220">
        <v>104.58000199999999</v>
      </c>
      <c r="D198" s="220">
        <v>99.360000999999997</v>
      </c>
      <c r="E198" s="220">
        <v>101.099998</v>
      </c>
      <c r="F198" s="220">
        <v>94.118324000000001</v>
      </c>
      <c r="G198" s="220">
        <v>826291600</v>
      </c>
      <c r="H198" s="225" t="s">
        <v>287</v>
      </c>
      <c r="I198" s="220">
        <v>8.6312499999999996</v>
      </c>
      <c r="J198" s="220">
        <v>8.7512500000000006</v>
      </c>
      <c r="K198" s="220">
        <v>7.9081250000000001</v>
      </c>
      <c r="L198" s="220">
        <v>8.1743749999999995</v>
      </c>
      <c r="M198" s="220">
        <v>8.0796519999999994</v>
      </c>
      <c r="N198" s="220">
        <v>583728000</v>
      </c>
      <c r="O198" s="220"/>
      <c r="P198" s="196">
        <f t="shared" si="29"/>
        <v>393504.95445544523</v>
      </c>
      <c r="Q198" s="196">
        <f>(Q186+(Q197-Q186)*(1-$Q$3))*K198/K197</f>
        <v>188560.78432386497</v>
      </c>
      <c r="R198" s="196">
        <f>R197*(1+($S$5/2/12))+(Q197-Q186)*($Q$3)</f>
        <v>519498.3388344461</v>
      </c>
      <c r="S198" s="196">
        <f t="shared" si="32"/>
        <v>-441973.35068091081</v>
      </c>
      <c r="T198" s="196">
        <f t="shared" si="33"/>
        <v>0</v>
      </c>
      <c r="U198" s="214">
        <f t="shared" si="19"/>
        <v>0.69957484885720977</v>
      </c>
      <c r="V198" s="224"/>
      <c r="W198" s="196">
        <f t="shared" si="20"/>
        <v>-441973.35068091081</v>
      </c>
      <c r="X198" s="199">
        <f t="shared" si="21"/>
        <v>2.0657428595712948</v>
      </c>
      <c r="Y198" s="196">
        <f t="shared" si="22"/>
        <v>774171.8733998799</v>
      </c>
      <c r="Z198" s="196">
        <f t="shared" si="23"/>
        <v>332198.52271896909</v>
      </c>
      <c r="AA198" s="201">
        <f t="shared" si="24"/>
        <v>1101564.0776137563</v>
      </c>
      <c r="AB198" s="200">
        <f t="shared" si="25"/>
        <v>1.1015640776137563</v>
      </c>
      <c r="AC198" s="217">
        <f t="shared" si="26"/>
        <v>659590.72693284554</v>
      </c>
      <c r="AD198" s="199">
        <f t="shared" si="27"/>
        <v>0.65959072693284559</v>
      </c>
      <c r="AE198" s="125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7"/>
    </row>
    <row r="199" spans="1:49" ht="19.5" customHeight="1">
      <c r="A199" s="218" t="s">
        <v>288</v>
      </c>
      <c r="B199" s="219">
        <v>101.33000199999999</v>
      </c>
      <c r="C199" s="220">
        <v>108.94000200000001</v>
      </c>
      <c r="D199" s="220">
        <v>99.75</v>
      </c>
      <c r="E199" s="220">
        <v>108.400002</v>
      </c>
      <c r="F199" s="220">
        <v>100.91423</v>
      </c>
      <c r="G199" s="220">
        <v>472456500</v>
      </c>
      <c r="H199" s="225" t="s">
        <v>288</v>
      </c>
      <c r="I199" s="220">
        <v>8.2043750000000006</v>
      </c>
      <c r="J199" s="220">
        <v>9.4700000000000006</v>
      </c>
      <c r="K199" s="220">
        <v>7.9556250000000004</v>
      </c>
      <c r="L199" s="220">
        <v>9.3787500000000001</v>
      </c>
      <c r="M199" s="220">
        <v>9.2700709999999997</v>
      </c>
      <c r="N199" s="220">
        <v>368321600</v>
      </c>
      <c r="O199" s="220"/>
      <c r="P199" s="196">
        <f t="shared" si="29"/>
        <v>395049.50495049474</v>
      </c>
      <c r="Q199" s="196">
        <f t="shared" ref="Q199:Q209" si="136">Q198*K199/K198</f>
        <v>189693.37103125561</v>
      </c>
      <c r="R199" s="196">
        <f t="shared" ref="R199:R209" si="137">R198*(1+$S$5/2/12)</f>
        <v>520580.62704035128</v>
      </c>
      <c r="S199" s="196">
        <f t="shared" si="32"/>
        <v>-445481.57297541463</v>
      </c>
      <c r="T199" s="196">
        <f t="shared" si="33"/>
        <v>0</v>
      </c>
      <c r="U199" s="214">
        <f t="shared" si="19"/>
        <v>0.70064216032283222</v>
      </c>
      <c r="V199" s="224"/>
      <c r="W199" s="196">
        <f t="shared" si="20"/>
        <v>-445481.57297541463</v>
      </c>
      <c r="X199" s="199">
        <f t="shared" si="21"/>
        <v>2.0553715070081653</v>
      </c>
      <c r="Y199" s="196">
        <f t="shared" si="22"/>
        <v>776292.05542408349</v>
      </c>
      <c r="Z199" s="196">
        <f t="shared" si="23"/>
        <v>330810.48244866886</v>
      </c>
      <c r="AA199" s="201">
        <f t="shared" si="24"/>
        <v>1105323.5030221017</v>
      </c>
      <c r="AB199" s="200">
        <f t="shared" si="25"/>
        <v>1.1053235030221018</v>
      </c>
      <c r="AC199" s="217">
        <f t="shared" si="26"/>
        <v>659841.93004668714</v>
      </c>
      <c r="AD199" s="199">
        <f t="shared" si="27"/>
        <v>0.65984193004668712</v>
      </c>
      <c r="AE199" s="125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7"/>
    </row>
    <row r="200" spans="1:49" ht="19.5" customHeight="1">
      <c r="A200" s="218" t="s">
        <v>289</v>
      </c>
      <c r="B200" s="219">
        <v>108.610001</v>
      </c>
      <c r="C200" s="220">
        <v>109.41999800000001</v>
      </c>
      <c r="D200" s="220">
        <v>104.239998</v>
      </c>
      <c r="E200" s="220">
        <v>105.599998</v>
      </c>
      <c r="F200" s="220">
        <v>98.307579000000004</v>
      </c>
      <c r="G200" s="220">
        <v>633635600</v>
      </c>
      <c r="H200" s="225" t="s">
        <v>289</v>
      </c>
      <c r="I200" s="220">
        <v>9.4106249999999996</v>
      </c>
      <c r="J200" s="220">
        <v>9.5525000000000002</v>
      </c>
      <c r="K200" s="220">
        <v>8.6856249999999999</v>
      </c>
      <c r="L200" s="220">
        <v>8.9093750000000007</v>
      </c>
      <c r="M200" s="220">
        <v>8.8061349999999994</v>
      </c>
      <c r="N200" s="220">
        <v>466374400</v>
      </c>
      <c r="O200" s="220"/>
      <c r="P200" s="196">
        <f t="shared" si="29"/>
        <v>412831.6752475244</v>
      </c>
      <c r="Q200" s="196">
        <f t="shared" si="136"/>
        <v>207099.44042904855</v>
      </c>
      <c r="R200" s="196">
        <f t="shared" si="137"/>
        <v>521665.17001335206</v>
      </c>
      <c r="S200" s="196">
        <f t="shared" si="32"/>
        <v>-449004.41286281223</v>
      </c>
      <c r="T200" s="196">
        <f t="shared" si="33"/>
        <v>0</v>
      </c>
      <c r="U200" s="214">
        <f t="shared" si="19"/>
        <v>0.72445098715944456</v>
      </c>
      <c r="V200" s="224"/>
      <c r="W200" s="196">
        <f t="shared" si="20"/>
        <v>-449004.41286281223</v>
      </c>
      <c r="X200" s="199">
        <f t="shared" si="21"/>
        <v>2.0812642782341664</v>
      </c>
      <c r="Y200" s="196">
        <f t="shared" si="22"/>
        <v>789780.73588608508</v>
      </c>
      <c r="Z200" s="196">
        <f t="shared" si="23"/>
        <v>340776.32302327285</v>
      </c>
      <c r="AA200" s="201">
        <f t="shared" si="24"/>
        <v>1141596.2856899251</v>
      </c>
      <c r="AB200" s="200">
        <f t="shared" si="25"/>
        <v>1.1415962856899251</v>
      </c>
      <c r="AC200" s="217">
        <f t="shared" si="26"/>
        <v>692591.87282711291</v>
      </c>
      <c r="AD200" s="199">
        <f t="shared" si="27"/>
        <v>0.69259187282711288</v>
      </c>
      <c r="AE200" s="125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7"/>
    </row>
    <row r="201" spans="1:49" ht="19.5" customHeight="1">
      <c r="A201" s="218" t="s">
        <v>290</v>
      </c>
      <c r="B201" s="219">
        <v>105.599998</v>
      </c>
      <c r="C201" s="220">
        <v>111.160004</v>
      </c>
      <c r="D201" s="220">
        <v>104.339996</v>
      </c>
      <c r="E201" s="220">
        <v>107.629997</v>
      </c>
      <c r="F201" s="220">
        <v>100.427818</v>
      </c>
      <c r="G201" s="220">
        <v>568699300</v>
      </c>
      <c r="H201" s="225" t="s">
        <v>290</v>
      </c>
      <c r="I201" s="220">
        <v>8.90625</v>
      </c>
      <c r="J201" s="220">
        <v>9.8524999999999991</v>
      </c>
      <c r="K201" s="220">
        <v>8.6974999999999998</v>
      </c>
      <c r="L201" s="220">
        <v>9.2287499999999998</v>
      </c>
      <c r="M201" s="220">
        <v>9.1266429999999996</v>
      </c>
      <c r="N201" s="220">
        <v>413508800</v>
      </c>
      <c r="O201" s="220"/>
      <c r="P201" s="196">
        <f t="shared" si="29"/>
        <v>413227.70693069272</v>
      </c>
      <c r="Q201" s="196">
        <f t="shared" si="136"/>
        <v>207382.58710589621</v>
      </c>
      <c r="R201" s="196">
        <f t="shared" si="137"/>
        <v>522751.97245087993</v>
      </c>
      <c r="S201" s="196">
        <f t="shared" si="32"/>
        <v>-452541.93124974065</v>
      </c>
      <c r="T201" s="196">
        <f t="shared" si="33"/>
        <v>0</v>
      </c>
      <c r="U201" s="214">
        <f t="shared" si="19"/>
        <v>0.72417369840808898</v>
      </c>
      <c r="V201" s="224"/>
      <c r="W201" s="196">
        <f t="shared" si="20"/>
        <v>-452541.93124974065</v>
      </c>
      <c r="X201" s="199">
        <f t="shared" si="21"/>
        <v>2.0682717219082205</v>
      </c>
      <c r="Y201" s="196">
        <f t="shared" si="22"/>
        <v>791101.28840432956</v>
      </c>
      <c r="Z201" s="196">
        <f t="shared" si="23"/>
        <v>338559.35715458891</v>
      </c>
      <c r="AA201" s="201">
        <f t="shared" si="24"/>
        <v>1143362.2664874687</v>
      </c>
      <c r="AB201" s="200">
        <f t="shared" si="25"/>
        <v>1.1433622664874687</v>
      </c>
      <c r="AC201" s="217">
        <f t="shared" si="26"/>
        <v>690820.33523772808</v>
      </c>
      <c r="AD201" s="199">
        <f t="shared" si="27"/>
        <v>0.69082033523772812</v>
      </c>
      <c r="AE201" s="125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7"/>
    </row>
    <row r="202" spans="1:49" ht="19.5" customHeight="1">
      <c r="A202" s="218" t="s">
        <v>291</v>
      </c>
      <c r="B202" s="219">
        <v>108.050003</v>
      </c>
      <c r="C202" s="220">
        <v>111.08000199999999</v>
      </c>
      <c r="D202" s="220">
        <v>106</v>
      </c>
      <c r="E202" s="220">
        <v>110.050003</v>
      </c>
      <c r="F202" s="220">
        <v>102.685875</v>
      </c>
      <c r="G202" s="220">
        <v>518233500</v>
      </c>
      <c r="H202" s="225" t="s">
        <v>291</v>
      </c>
      <c r="I202" s="220">
        <v>9.3043750000000003</v>
      </c>
      <c r="J202" s="220">
        <v>9.8112499999999994</v>
      </c>
      <c r="K202" s="220">
        <v>8.9481249999999992</v>
      </c>
      <c r="L202" s="220">
        <v>9.6374999999999993</v>
      </c>
      <c r="M202" s="220">
        <v>9.5308689999999991</v>
      </c>
      <c r="N202" s="220">
        <v>326836800</v>
      </c>
      <c r="O202" s="220"/>
      <c r="P202" s="196">
        <f t="shared" si="29"/>
        <v>419801.98019801948</v>
      </c>
      <c r="Q202" s="196">
        <f t="shared" si="136"/>
        <v>213358.47223304943</v>
      </c>
      <c r="R202" s="196">
        <f t="shared" si="137"/>
        <v>523841.03906015266</v>
      </c>
      <c r="S202" s="196">
        <f t="shared" si="32"/>
        <v>-456094.18929661455</v>
      </c>
      <c r="T202" s="196">
        <f t="shared" si="33"/>
        <v>0</v>
      </c>
      <c r="U202" s="214">
        <f t="shared" si="19"/>
        <v>0.7316489485014126</v>
      </c>
      <c r="V202" s="224"/>
      <c r="W202" s="196">
        <f t="shared" si="20"/>
        <v>-456094.18929661455</v>
      </c>
      <c r="X202" s="199">
        <f t="shared" si="21"/>
        <v>2.0689652299965764</v>
      </c>
      <c r="Y202" s="196">
        <f t="shared" si="22"/>
        <v>796748.7836363602</v>
      </c>
      <c r="Z202" s="196">
        <f t="shared" si="23"/>
        <v>340654.59433974564</v>
      </c>
      <c r="AA202" s="201">
        <f t="shared" si="24"/>
        <v>1157001.4914912216</v>
      </c>
      <c r="AB202" s="200">
        <f t="shared" si="25"/>
        <v>1.1570014914912217</v>
      </c>
      <c r="AC202" s="217">
        <f t="shared" si="26"/>
        <v>700907.30219460698</v>
      </c>
      <c r="AD202" s="199">
        <f t="shared" si="27"/>
        <v>0.70090730219460695</v>
      </c>
      <c r="AE202" s="125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7"/>
    </row>
    <row r="203" spans="1:49" ht="19.5" customHeight="1">
      <c r="A203" s="218" t="s">
        <v>292</v>
      </c>
      <c r="B203" s="219">
        <v>110.639999</v>
      </c>
      <c r="C203" s="220">
        <v>111.129997</v>
      </c>
      <c r="D203" s="220">
        <v>106.639999</v>
      </c>
      <c r="E203" s="220">
        <v>107.07</v>
      </c>
      <c r="F203" s="220">
        <v>99.905288999999996</v>
      </c>
      <c r="G203" s="220">
        <v>577030600</v>
      </c>
      <c r="H203" s="225" t="s">
        <v>292</v>
      </c>
      <c r="I203" s="220">
        <v>9.7312499999999993</v>
      </c>
      <c r="J203" s="220">
        <v>9.8487500000000008</v>
      </c>
      <c r="K203" s="220">
        <v>9.0662500000000001</v>
      </c>
      <c r="L203" s="220">
        <v>9.1437500000000007</v>
      </c>
      <c r="M203" s="220">
        <v>9.0425850000000008</v>
      </c>
      <c r="N203" s="220">
        <v>302827200</v>
      </c>
      <c r="O203" s="220"/>
      <c r="P203" s="196">
        <f t="shared" si="29"/>
        <v>422336.62970296998</v>
      </c>
      <c r="Q203" s="196">
        <f t="shared" si="136"/>
        <v>216175.03654484986</v>
      </c>
      <c r="R203" s="196">
        <f t="shared" si="137"/>
        <v>524932.37455819466</v>
      </c>
      <c r="S203" s="196">
        <f t="shared" si="32"/>
        <v>-459661.24841868377</v>
      </c>
      <c r="T203" s="196">
        <f t="shared" si="33"/>
        <v>0</v>
      </c>
      <c r="U203" s="214">
        <f t="shared" si="19"/>
        <v>0.73461780095633733</v>
      </c>
      <c r="V203" s="224"/>
      <c r="W203" s="196">
        <f t="shared" si="20"/>
        <v>-459661.24841868377</v>
      </c>
      <c r="X203" s="199">
        <f t="shared" si="21"/>
        <v>2.0607980496940694</v>
      </c>
      <c r="Y203" s="196">
        <f t="shared" si="22"/>
        <v>799570.72036794585</v>
      </c>
      <c r="Z203" s="196">
        <f t="shared" si="23"/>
        <v>339909.47194926208</v>
      </c>
      <c r="AA203" s="201">
        <f t="shared" si="24"/>
        <v>1163444.0408060146</v>
      </c>
      <c r="AB203" s="200">
        <f t="shared" si="25"/>
        <v>1.1634440408060145</v>
      </c>
      <c r="AC203" s="217">
        <f t="shared" si="26"/>
        <v>703782.79238733079</v>
      </c>
      <c r="AD203" s="199">
        <f t="shared" si="27"/>
        <v>0.70378279238733077</v>
      </c>
      <c r="AE203" s="125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7"/>
    </row>
    <row r="204" spans="1:49" ht="19.5" customHeight="1">
      <c r="A204" s="218" t="s">
        <v>293</v>
      </c>
      <c r="B204" s="219">
        <v>108.129997</v>
      </c>
      <c r="C204" s="220">
        <v>114.389999</v>
      </c>
      <c r="D204" s="220">
        <v>105.83000199999999</v>
      </c>
      <c r="E204" s="220">
        <v>111.949997</v>
      </c>
      <c r="F204" s="220">
        <v>104.69899700000001</v>
      </c>
      <c r="G204" s="220">
        <v>644885700</v>
      </c>
      <c r="H204" s="225" t="s">
        <v>293</v>
      </c>
      <c r="I204" s="220">
        <v>9.3212499999999991</v>
      </c>
      <c r="J204" s="220">
        <v>10.407500000000001</v>
      </c>
      <c r="K204" s="220">
        <v>8.9224999999999994</v>
      </c>
      <c r="L204" s="220">
        <v>9.9587500000000002</v>
      </c>
      <c r="M204" s="220">
        <v>9.8485669999999992</v>
      </c>
      <c r="N204" s="220">
        <v>328721600</v>
      </c>
      <c r="O204" s="220"/>
      <c r="P204" s="196">
        <f t="shared" si="29"/>
        <v>419128.72079207888</v>
      </c>
      <c r="Q204" s="196">
        <f t="shared" si="136"/>
        <v>212747.47150932555</v>
      </c>
      <c r="R204" s="196">
        <f t="shared" si="137"/>
        <v>526025.98367185763</v>
      </c>
      <c r="S204" s="196">
        <f t="shared" si="32"/>
        <v>-463243.17028709495</v>
      </c>
      <c r="T204" s="196">
        <f t="shared" si="33"/>
        <v>0</v>
      </c>
      <c r="U204" s="214">
        <f t="shared" si="19"/>
        <v>0.72944302319908039</v>
      </c>
      <c r="V204" s="224"/>
      <c r="W204" s="196">
        <f t="shared" si="20"/>
        <v>-463243.17028709495</v>
      </c>
      <c r="X204" s="199">
        <f t="shared" si="21"/>
        <v>2.0402992749535342</v>
      </c>
      <c r="Y204" s="196">
        <f t="shared" si="22"/>
        <v>798375.04887943855</v>
      </c>
      <c r="Z204" s="196">
        <f t="shared" si="23"/>
        <v>335131.87859234359</v>
      </c>
      <c r="AA204" s="201">
        <f t="shared" si="24"/>
        <v>1157902.1759732622</v>
      </c>
      <c r="AB204" s="200">
        <f t="shared" si="25"/>
        <v>1.1579021759732622</v>
      </c>
      <c r="AC204" s="217">
        <f t="shared" si="26"/>
        <v>694659.00568616716</v>
      </c>
      <c r="AD204" s="199">
        <f t="shared" si="27"/>
        <v>0.69465900568616712</v>
      </c>
      <c r="AE204" s="125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7"/>
    </row>
    <row r="205" spans="1:49" ht="19.5" customHeight="1">
      <c r="A205" s="218" t="s">
        <v>294</v>
      </c>
      <c r="B205" s="219">
        <v>111.970001</v>
      </c>
      <c r="C205" s="220">
        <v>113</v>
      </c>
      <c r="D205" s="220">
        <v>84.739998</v>
      </c>
      <c r="E205" s="220">
        <v>104.30999799999999</v>
      </c>
      <c r="F205" s="220">
        <v>97.553832999999997</v>
      </c>
      <c r="G205" s="220">
        <v>1010304800</v>
      </c>
      <c r="H205" s="225" t="s">
        <v>294</v>
      </c>
      <c r="I205" s="220">
        <v>9.9612499999999997</v>
      </c>
      <c r="J205" s="220">
        <v>10.141249999999999</v>
      </c>
      <c r="K205" s="220">
        <v>6.875</v>
      </c>
      <c r="L205" s="220">
        <v>8.5637500000000006</v>
      </c>
      <c r="M205" s="220">
        <v>8.4690010000000004</v>
      </c>
      <c r="N205" s="220">
        <v>428079200</v>
      </c>
      <c r="O205" s="220"/>
      <c r="P205" s="196">
        <f t="shared" si="29"/>
        <v>335603.95247524726</v>
      </c>
      <c r="Q205" s="196">
        <f t="shared" si="136"/>
        <v>163927.0234381186</v>
      </c>
      <c r="R205" s="196">
        <f t="shared" si="137"/>
        <v>527121.87113784067</v>
      </c>
      <c r="S205" s="196">
        <f t="shared" si="32"/>
        <v>-466840.01682995784</v>
      </c>
      <c r="T205" s="196">
        <f t="shared" si="33"/>
        <v>0</v>
      </c>
      <c r="U205" s="214">
        <f t="shared" si="19"/>
        <v>0.64623402278296427</v>
      </c>
      <c r="V205" s="224"/>
      <c r="W205" s="196">
        <f t="shared" si="20"/>
        <v>-466840.01682995784</v>
      </c>
      <c r="X205" s="199">
        <f t="shared" si="21"/>
        <v>1.8480117224555062</v>
      </c>
      <c r="Y205" s="196">
        <f t="shared" si="22"/>
        <v>740959.76302500011</v>
      </c>
      <c r="Z205" s="196">
        <f t="shared" si="23"/>
        <v>274119.74619504227</v>
      </c>
      <c r="AA205" s="201">
        <f t="shared" si="24"/>
        <v>1026652.8470512065</v>
      </c>
      <c r="AB205" s="200">
        <f t="shared" si="25"/>
        <v>1.0266528470512064</v>
      </c>
      <c r="AC205" s="217">
        <f t="shared" si="26"/>
        <v>559812.83022124867</v>
      </c>
      <c r="AD205" s="199">
        <f t="shared" si="27"/>
        <v>0.55981283022124873</v>
      </c>
      <c r="AE205" s="125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7"/>
    </row>
    <row r="206" spans="1:49" ht="19.5" customHeight="1">
      <c r="A206" s="218" t="s">
        <v>295</v>
      </c>
      <c r="B206" s="219">
        <v>101.709999</v>
      </c>
      <c r="C206" s="220">
        <v>108.730003</v>
      </c>
      <c r="D206" s="220">
        <v>98.75</v>
      </c>
      <c r="E206" s="220">
        <v>101.760002</v>
      </c>
      <c r="F206" s="220">
        <v>95.169005999999996</v>
      </c>
      <c r="G206" s="220">
        <v>881201500</v>
      </c>
      <c r="H206" s="225" t="s">
        <v>295</v>
      </c>
      <c r="I206" s="220">
        <v>8.1449999999999996</v>
      </c>
      <c r="J206" s="220">
        <v>9.2650000000000006</v>
      </c>
      <c r="K206" s="220">
        <v>7.6687500000000002</v>
      </c>
      <c r="L206" s="220">
        <v>8.1312499999999996</v>
      </c>
      <c r="M206" s="220">
        <v>8.0412859999999995</v>
      </c>
      <c r="N206" s="220">
        <v>353514400</v>
      </c>
      <c r="O206" s="220"/>
      <c r="P206" s="196">
        <f t="shared" si="29"/>
        <v>391089.10891089082</v>
      </c>
      <c r="Q206" s="196">
        <f t="shared" si="136"/>
        <v>182853.14341688322</v>
      </c>
      <c r="R206" s="196">
        <f t="shared" si="137"/>
        <v>528220.04170271126</v>
      </c>
      <c r="S206" s="196">
        <f t="shared" si="32"/>
        <v>-470451.85023341601</v>
      </c>
      <c r="T206" s="196">
        <f t="shared" si="33"/>
        <v>0</v>
      </c>
      <c r="U206" s="214">
        <f t="shared" si="19"/>
        <v>0.68664605915444676</v>
      </c>
      <c r="V206" s="224"/>
      <c r="W206" s="196">
        <f t="shared" si="20"/>
        <v>-470451.85023341601</v>
      </c>
      <c r="X206" s="199">
        <f t="shared" si="21"/>
        <v>1.9540982784050784</v>
      </c>
      <c r="Y206" s="196">
        <f t="shared" si="22"/>
        <v>780853.61627222644</v>
      </c>
      <c r="Z206" s="196">
        <f t="shared" si="23"/>
        <v>310401.76603881043</v>
      </c>
      <c r="AA206" s="201">
        <f t="shared" si="24"/>
        <v>1102162.2940304852</v>
      </c>
      <c r="AB206" s="200">
        <f t="shared" si="25"/>
        <v>1.1021622940304852</v>
      </c>
      <c r="AC206" s="217">
        <f t="shared" si="26"/>
        <v>631710.44379706914</v>
      </c>
      <c r="AD206" s="199">
        <f t="shared" si="27"/>
        <v>0.63171044379706909</v>
      </c>
      <c r="AE206" s="125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7"/>
    </row>
    <row r="207" spans="1:49" ht="19.5" customHeight="1">
      <c r="A207" s="218" t="s">
        <v>296</v>
      </c>
      <c r="B207" s="219">
        <v>101.94000200000001</v>
      </c>
      <c r="C207" s="220">
        <v>114.08000199999999</v>
      </c>
      <c r="D207" s="220">
        <v>100.480003</v>
      </c>
      <c r="E207" s="220">
        <v>113.33000199999999</v>
      </c>
      <c r="F207" s="220">
        <v>106.24749</v>
      </c>
      <c r="G207" s="220">
        <v>740627200</v>
      </c>
      <c r="H207" s="225" t="s">
        <v>296</v>
      </c>
      <c r="I207" s="220">
        <v>8.1612500000000008</v>
      </c>
      <c r="J207" s="220">
        <v>10.19875</v>
      </c>
      <c r="K207" s="220">
        <v>7.9337499999999999</v>
      </c>
      <c r="L207" s="220">
        <v>10.067500000000001</v>
      </c>
      <c r="M207" s="220">
        <v>9.9561130000000002</v>
      </c>
      <c r="N207" s="220">
        <v>318868800</v>
      </c>
      <c r="O207" s="220"/>
      <c r="P207" s="196">
        <f t="shared" si="29"/>
        <v>397940.60594059381</v>
      </c>
      <c r="Q207" s="196">
        <f t="shared" si="136"/>
        <v>189171.78504758887</v>
      </c>
      <c r="R207" s="196">
        <f t="shared" si="137"/>
        <v>529320.50012292527</v>
      </c>
      <c r="S207" s="196">
        <f t="shared" si="32"/>
        <v>-474078.73294272192</v>
      </c>
      <c r="T207" s="196">
        <f t="shared" si="33"/>
        <v>0</v>
      </c>
      <c r="U207" s="214">
        <f t="shared" si="19"/>
        <v>0.69532542637935901</v>
      </c>
      <c r="V207" s="224"/>
      <c r="W207" s="196">
        <f t="shared" si="20"/>
        <v>-474078.73294272192</v>
      </c>
      <c r="X207" s="199">
        <f t="shared" si="21"/>
        <v>1.9559221741666919</v>
      </c>
      <c r="Y207" s="196">
        <f t="shared" si="22"/>
        <v>786706.10427642381</v>
      </c>
      <c r="Z207" s="196">
        <f t="shared" si="23"/>
        <v>312627.37133370189</v>
      </c>
      <c r="AA207" s="201">
        <f t="shared" si="24"/>
        <v>1116432.891111108</v>
      </c>
      <c r="AB207" s="200">
        <f t="shared" si="25"/>
        <v>1.1164328911111081</v>
      </c>
      <c r="AC207" s="217">
        <f t="shared" si="26"/>
        <v>642354.15816838609</v>
      </c>
      <c r="AD207" s="199">
        <f t="shared" si="27"/>
        <v>0.64235415816838604</v>
      </c>
      <c r="AE207" s="125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7"/>
    </row>
    <row r="208" spans="1:49" ht="19.5" customHeight="1">
      <c r="A208" s="218" t="s">
        <v>297</v>
      </c>
      <c r="B208" s="219">
        <v>113.629997</v>
      </c>
      <c r="C208" s="220">
        <v>115.470001</v>
      </c>
      <c r="D208" s="220">
        <v>109.480003</v>
      </c>
      <c r="E208" s="220">
        <v>114.019997</v>
      </c>
      <c r="F208" s="220">
        <v>106.894386</v>
      </c>
      <c r="G208" s="220">
        <v>543413300</v>
      </c>
      <c r="H208" s="225" t="s">
        <v>297</v>
      </c>
      <c r="I208" s="220">
        <v>10.12125</v>
      </c>
      <c r="J208" s="220">
        <v>10.442500000000001</v>
      </c>
      <c r="K208" s="220">
        <v>9.3837499999999991</v>
      </c>
      <c r="L208" s="220">
        <v>10.16375</v>
      </c>
      <c r="M208" s="220">
        <v>10.051297</v>
      </c>
      <c r="N208" s="220">
        <v>195098400</v>
      </c>
      <c r="O208" s="220"/>
      <c r="P208" s="196">
        <f t="shared" si="29"/>
        <v>433584.17029702949</v>
      </c>
      <c r="Q208" s="196">
        <f t="shared" si="136"/>
        <v>223745.48453635568</v>
      </c>
      <c r="R208" s="196">
        <f t="shared" si="137"/>
        <v>530423.2511648481</v>
      </c>
      <c r="S208" s="196">
        <f t="shared" si="32"/>
        <v>-477720.72766331659</v>
      </c>
      <c r="T208" s="196">
        <f t="shared" si="33"/>
        <v>0</v>
      </c>
      <c r="U208" s="214">
        <f t="shared" si="19"/>
        <v>0.74180002837311643</v>
      </c>
      <c r="V208" s="224"/>
      <c r="W208" s="196">
        <f t="shared" si="20"/>
        <v>-477720.72766331659</v>
      </c>
      <c r="X208" s="199">
        <f t="shared" si="21"/>
        <v>2.0179309074093212</v>
      </c>
      <c r="Y208" s="196">
        <f t="shared" si="22"/>
        <v>812715.24032617477</v>
      </c>
      <c r="Z208" s="196">
        <f t="shared" si="23"/>
        <v>334994.51266285818</v>
      </c>
      <c r="AA208" s="201">
        <f t="shared" si="24"/>
        <v>1187752.9059982332</v>
      </c>
      <c r="AB208" s="200">
        <f t="shared" si="25"/>
        <v>1.1877529059982332</v>
      </c>
      <c r="AC208" s="217">
        <f t="shared" si="26"/>
        <v>710032.17833491671</v>
      </c>
      <c r="AD208" s="199">
        <f t="shared" si="27"/>
        <v>0.71003217833491672</v>
      </c>
      <c r="AE208" s="125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7"/>
    </row>
    <row r="209" spans="1:49" ht="19.5" customHeight="1">
      <c r="A209" s="221" t="s">
        <v>298</v>
      </c>
      <c r="B209" s="222">
        <v>114.480003</v>
      </c>
      <c r="C209" s="223">
        <v>115.75</v>
      </c>
      <c r="D209" s="223">
        <v>109.379997</v>
      </c>
      <c r="E209" s="223">
        <v>111.860001</v>
      </c>
      <c r="F209" s="223">
        <v>104.86937</v>
      </c>
      <c r="G209" s="223">
        <v>757497500</v>
      </c>
      <c r="H209" s="226" t="s">
        <v>298</v>
      </c>
      <c r="I209" s="223">
        <v>10.241250000000001</v>
      </c>
      <c r="J209" s="223">
        <v>10.47125</v>
      </c>
      <c r="K209" s="223">
        <v>9.33</v>
      </c>
      <c r="L209" s="223">
        <v>9.7949999999999999</v>
      </c>
      <c r="M209" s="223">
        <v>9.6866280000000007</v>
      </c>
      <c r="N209" s="223">
        <v>249093600</v>
      </c>
      <c r="O209" s="223"/>
      <c r="P209" s="196">
        <f t="shared" si="29"/>
        <v>433188.10693069291</v>
      </c>
      <c r="Q209" s="196">
        <f t="shared" si="136"/>
        <v>222463.87326220312</v>
      </c>
      <c r="R209" s="196">
        <f t="shared" si="137"/>
        <v>531528.29960477492</v>
      </c>
      <c r="S209" s="196">
        <f t="shared" si="32"/>
        <v>-481377.89736191375</v>
      </c>
      <c r="T209" s="196">
        <f t="shared" si="33"/>
        <v>0</v>
      </c>
      <c r="U209" s="214">
        <f t="shared" si="19"/>
        <v>0.73966512786478811</v>
      </c>
      <c r="V209" s="199">
        <f>(E209-B198)/B198</f>
        <v>7.8064753699599934E-2</v>
      </c>
      <c r="W209" s="196">
        <f t="shared" si="20"/>
        <v>-481377.89736191375</v>
      </c>
      <c r="X209" s="199">
        <f t="shared" si="21"/>
        <v>2.0040729161483837</v>
      </c>
      <c r="Y209" s="196">
        <f t="shared" si="22"/>
        <v>813498.84247206897</v>
      </c>
      <c r="Z209" s="196">
        <f t="shared" si="23"/>
        <v>332120.94511015521</v>
      </c>
      <c r="AA209" s="201">
        <f t="shared" si="24"/>
        <v>1187180.2797976709</v>
      </c>
      <c r="AB209" s="200">
        <f t="shared" si="25"/>
        <v>1.1871802797976709</v>
      </c>
      <c r="AC209" s="217">
        <f t="shared" si="26"/>
        <v>705802.3824357572</v>
      </c>
      <c r="AD209" s="199">
        <f t="shared" si="27"/>
        <v>0.70580238243575721</v>
      </c>
      <c r="AE209" s="125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7"/>
    </row>
    <row r="210" spans="1:49" ht="19.5" customHeight="1">
      <c r="A210" s="218" t="s">
        <v>299</v>
      </c>
      <c r="B210" s="219">
        <v>109.449997</v>
      </c>
      <c r="C210" s="220">
        <v>110.18</v>
      </c>
      <c r="D210" s="220">
        <v>97.25</v>
      </c>
      <c r="E210" s="220">
        <v>104.129997</v>
      </c>
      <c r="F210" s="220">
        <v>97.920592999999997</v>
      </c>
      <c r="G210" s="220">
        <v>1077308200</v>
      </c>
      <c r="H210" s="225" t="s">
        <v>299</v>
      </c>
      <c r="I210" s="220">
        <v>9.3574999999999999</v>
      </c>
      <c r="J210" s="220">
        <v>9.4924999999999997</v>
      </c>
      <c r="K210" s="220">
        <v>7.35</v>
      </c>
      <c r="L210" s="220">
        <v>8.4149999999999991</v>
      </c>
      <c r="M210" s="220">
        <v>8.3268500000000003</v>
      </c>
      <c r="N210" s="220">
        <v>394146400</v>
      </c>
      <c r="O210" s="220"/>
      <c r="P210" s="196">
        <f t="shared" si="29"/>
        <v>385148.51485148497</v>
      </c>
      <c r="Q210" s="196">
        <f>(Q198+(Q209-Q198)*(1-$Q$3))*K210/K209</f>
        <v>161898.77991734192</v>
      </c>
      <c r="R210" s="196">
        <f>R209*(1+($S$5/2/12))+(Q209-Q198)*($Q$3)</f>
        <v>549587.1946981207</v>
      </c>
      <c r="S210" s="196">
        <f t="shared" si="32"/>
        <v>-485050.30526758841</v>
      </c>
      <c r="T210" s="196">
        <f t="shared" si="33"/>
        <v>0</v>
      </c>
      <c r="U210" s="214">
        <f t="shared" si="19"/>
        <v>0.64647435539873777</v>
      </c>
      <c r="V210" s="224"/>
      <c r="W210" s="196">
        <f t="shared" si="20"/>
        <v>-485050.30526758841</v>
      </c>
      <c r="X210" s="199">
        <f t="shared" si="21"/>
        <v>1.9270902407409858</v>
      </c>
      <c r="Y210" s="196">
        <f t="shared" si="22"/>
        <v>797207.66730623529</v>
      </c>
      <c r="Z210" s="196">
        <f t="shared" si="23"/>
        <v>312157.36203864688</v>
      </c>
      <c r="AA210" s="201">
        <f t="shared" si="24"/>
        <v>1096634.4894669475</v>
      </c>
      <c r="AB210" s="200">
        <f t="shared" si="25"/>
        <v>1.0966344894669475</v>
      </c>
      <c r="AC210" s="217">
        <f t="shared" si="26"/>
        <v>611584.18419935904</v>
      </c>
      <c r="AD210" s="199">
        <f t="shared" si="27"/>
        <v>0.611584184199359</v>
      </c>
      <c r="AE210" s="125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7"/>
    </row>
    <row r="211" spans="1:49" ht="19.5" customHeight="1">
      <c r="A211" s="218" t="s">
        <v>300</v>
      </c>
      <c r="B211" s="219">
        <v>103.629997</v>
      </c>
      <c r="C211" s="220">
        <v>104.800003</v>
      </c>
      <c r="D211" s="220">
        <v>94.839995999999999</v>
      </c>
      <c r="E211" s="220">
        <v>102.5</v>
      </c>
      <c r="F211" s="220">
        <v>96.387787000000003</v>
      </c>
      <c r="G211" s="220">
        <v>942259600</v>
      </c>
      <c r="H211" s="225" t="s">
        <v>300</v>
      </c>
      <c r="I211" s="220">
        <v>8.3287499999999994</v>
      </c>
      <c r="J211" s="220">
        <v>8.5225000000000009</v>
      </c>
      <c r="K211" s="220">
        <v>6.9537500000000003</v>
      </c>
      <c r="L211" s="220">
        <v>8.11</v>
      </c>
      <c r="M211" s="220">
        <v>8.0250430000000001</v>
      </c>
      <c r="N211" s="220">
        <v>444541600</v>
      </c>
      <c r="O211" s="220"/>
      <c r="P211" s="196">
        <f t="shared" si="29"/>
        <v>375603.94455445523</v>
      </c>
      <c r="Q211" s="196">
        <f t="shared" ref="Q211:Q221" si="138">Q210*K211/K210</f>
        <v>153170.56338098182</v>
      </c>
      <c r="R211" s="196">
        <f t="shared" ref="R211:R221" si="139">R210*(1+$S$5/2/12)</f>
        <v>550732.16802040848</v>
      </c>
      <c r="S211" s="196">
        <f t="shared" si="32"/>
        <v>-488738.01487287006</v>
      </c>
      <c r="T211" s="196">
        <f t="shared" si="33"/>
        <v>0</v>
      </c>
      <c r="U211" s="214">
        <f t="shared" si="19"/>
        <v>0.63171917923767629</v>
      </c>
      <c r="V211" s="224"/>
      <c r="W211" s="196">
        <f t="shared" si="20"/>
        <v>-488738.01487287006</v>
      </c>
      <c r="X211" s="199">
        <f t="shared" si="21"/>
        <v>1.8953633324713264</v>
      </c>
      <c r="Y211" s="196">
        <f t="shared" si="22"/>
        <v>791625.64248771081</v>
      </c>
      <c r="Z211" s="196">
        <f t="shared" si="23"/>
        <v>302887.62761484075</v>
      </c>
      <c r="AA211" s="201">
        <f t="shared" si="24"/>
        <v>1079506.6759558455</v>
      </c>
      <c r="AB211" s="200">
        <f t="shared" si="25"/>
        <v>1.0795066759558456</v>
      </c>
      <c r="AC211" s="217">
        <f t="shared" si="26"/>
        <v>590768.66108297545</v>
      </c>
      <c r="AD211" s="199">
        <f t="shared" si="27"/>
        <v>0.59076866108297543</v>
      </c>
      <c r="AE211" s="125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7"/>
    </row>
    <row r="212" spans="1:49" ht="19.5" customHeight="1">
      <c r="A212" s="218" t="s">
        <v>301</v>
      </c>
      <c r="B212" s="219">
        <v>103.480003</v>
      </c>
      <c r="C212" s="220">
        <v>110.040001</v>
      </c>
      <c r="D212" s="220">
        <v>103.160004</v>
      </c>
      <c r="E212" s="220">
        <v>109.199997</v>
      </c>
      <c r="F212" s="220">
        <v>102.688255</v>
      </c>
      <c r="G212" s="220">
        <v>601605100</v>
      </c>
      <c r="H212" s="225" t="s">
        <v>301</v>
      </c>
      <c r="I212" s="220">
        <v>8.2562499999999996</v>
      </c>
      <c r="J212" s="220">
        <v>9.3625000000000007</v>
      </c>
      <c r="K212" s="220">
        <v>8.2149999999999999</v>
      </c>
      <c r="L212" s="220">
        <v>9.2249999999999996</v>
      </c>
      <c r="M212" s="220">
        <v>9.1283659999999998</v>
      </c>
      <c r="N212" s="220">
        <v>303573600</v>
      </c>
      <c r="O212" s="220"/>
      <c r="P212" s="196">
        <f t="shared" si="29"/>
        <v>408554.47128712846</v>
      </c>
      <c r="Q212" s="196">
        <f t="shared" si="138"/>
        <v>180952.17374434884</v>
      </c>
      <c r="R212" s="196">
        <f t="shared" si="139"/>
        <v>551879.52670378436</v>
      </c>
      <c r="S212" s="196">
        <f t="shared" si="32"/>
        <v>-492441.08993484039</v>
      </c>
      <c r="T212" s="196">
        <f t="shared" si="33"/>
        <v>0</v>
      </c>
      <c r="U212" s="214">
        <f t="shared" si="19"/>
        <v>0.67502028485634213</v>
      </c>
      <c r="V212" s="224"/>
      <c r="W212" s="196">
        <f t="shared" si="20"/>
        <v>-492441.08993484039</v>
      </c>
      <c r="X212" s="199">
        <f t="shared" si="21"/>
        <v>1.95035308308248</v>
      </c>
      <c r="Y212" s="196">
        <f t="shared" si="22"/>
        <v>815792.47553662281</v>
      </c>
      <c r="Z212" s="196">
        <f t="shared" si="23"/>
        <v>323351.38560178241</v>
      </c>
      <c r="AA212" s="201">
        <f t="shared" si="24"/>
        <v>1141386.1717352616</v>
      </c>
      <c r="AB212" s="200">
        <f t="shared" si="25"/>
        <v>1.1413861717352616</v>
      </c>
      <c r="AC212" s="217">
        <f t="shared" si="26"/>
        <v>648945.08180042123</v>
      </c>
      <c r="AD212" s="199">
        <f t="shared" si="27"/>
        <v>0.64894508180042121</v>
      </c>
      <c r="AE212" s="125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7"/>
    </row>
    <row r="213" spans="1:49" ht="19.5" customHeight="1">
      <c r="A213" s="218" t="s">
        <v>302</v>
      </c>
      <c r="B213" s="219">
        <v>108.540001</v>
      </c>
      <c r="C213" s="220">
        <v>111.44000200000001</v>
      </c>
      <c r="D213" s="220">
        <v>104.879997</v>
      </c>
      <c r="E213" s="220">
        <v>105.720001</v>
      </c>
      <c r="F213" s="220">
        <v>99.710669999999993</v>
      </c>
      <c r="G213" s="220">
        <v>559253800</v>
      </c>
      <c r="H213" s="225" t="s">
        <v>302</v>
      </c>
      <c r="I213" s="220">
        <v>9.11</v>
      </c>
      <c r="J213" s="220">
        <v>9.61</v>
      </c>
      <c r="K213" s="220">
        <v>8.4887499999999996</v>
      </c>
      <c r="L213" s="220">
        <v>8.6199999999999992</v>
      </c>
      <c r="M213" s="220">
        <v>8.5297029999999996</v>
      </c>
      <c r="N213" s="220">
        <v>232353600</v>
      </c>
      <c r="O213" s="220"/>
      <c r="P213" s="196">
        <f t="shared" si="29"/>
        <v>415366.32475247496</v>
      </c>
      <c r="Q213" s="196">
        <f t="shared" si="138"/>
        <v>186982.07728208657</v>
      </c>
      <c r="R213" s="196">
        <f t="shared" si="139"/>
        <v>553029.27571775066</v>
      </c>
      <c r="S213" s="196">
        <f t="shared" si="32"/>
        <v>-496159.59447623556</v>
      </c>
      <c r="T213" s="196">
        <f t="shared" si="33"/>
        <v>0</v>
      </c>
      <c r="U213" s="214">
        <f t="shared" si="19"/>
        <v>0.68317961694761364</v>
      </c>
      <c r="V213" s="224"/>
      <c r="W213" s="196">
        <f t="shared" si="20"/>
        <v>-496159.59447623556</v>
      </c>
      <c r="X213" s="199">
        <f t="shared" si="21"/>
        <v>1.9517824733239308</v>
      </c>
      <c r="Y213" s="196">
        <f t="shared" si="22"/>
        <v>821664.532015773</v>
      </c>
      <c r="Z213" s="196">
        <f t="shared" si="23"/>
        <v>325504.93753953744</v>
      </c>
      <c r="AA213" s="201">
        <f t="shared" si="24"/>
        <v>1155377.6777523123</v>
      </c>
      <c r="AB213" s="200">
        <f t="shared" si="25"/>
        <v>1.1553776777523124</v>
      </c>
      <c r="AC213" s="217">
        <f t="shared" si="26"/>
        <v>659218.08327607671</v>
      </c>
      <c r="AD213" s="199">
        <f t="shared" si="27"/>
        <v>0.65921808327607667</v>
      </c>
      <c r="AE213" s="125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7"/>
    </row>
    <row r="214" spans="1:49" ht="19.5" customHeight="1">
      <c r="A214" s="218" t="s">
        <v>303</v>
      </c>
      <c r="B214" s="219">
        <v>105.989998</v>
      </c>
      <c r="C214" s="220">
        <v>110.510002</v>
      </c>
      <c r="D214" s="220">
        <v>104.400002</v>
      </c>
      <c r="E214" s="220">
        <v>110.339996</v>
      </c>
      <c r="F214" s="220">
        <v>104.068062</v>
      </c>
      <c r="G214" s="220">
        <v>536482700</v>
      </c>
      <c r="H214" s="225" t="s">
        <v>303</v>
      </c>
      <c r="I214" s="220">
        <v>8.6537500000000005</v>
      </c>
      <c r="J214" s="220">
        <v>9.3937500000000007</v>
      </c>
      <c r="K214" s="220">
        <v>8.4024999999999999</v>
      </c>
      <c r="L214" s="220">
        <v>9.3674999999999997</v>
      </c>
      <c r="M214" s="220">
        <v>9.2693729999999999</v>
      </c>
      <c r="N214" s="220">
        <v>186081600</v>
      </c>
      <c r="O214" s="220"/>
      <c r="P214" s="196">
        <f t="shared" si="29"/>
        <v>413465.35445544525</v>
      </c>
      <c r="Q214" s="196">
        <f t="shared" si="138"/>
        <v>185082.24466060757</v>
      </c>
      <c r="R214" s="196">
        <f t="shared" si="139"/>
        <v>554181.42004216264</v>
      </c>
      <c r="S214" s="196">
        <f t="shared" si="32"/>
        <v>-499893.5927865532</v>
      </c>
      <c r="T214" s="196">
        <f t="shared" si="33"/>
        <v>0</v>
      </c>
      <c r="U214" s="214">
        <f t="shared" si="19"/>
        <v>0.67980403959024893</v>
      </c>
      <c r="V214" s="224"/>
      <c r="W214" s="196">
        <f t="shared" si="20"/>
        <v>-499893.5927865532</v>
      </c>
      <c r="X214" s="199">
        <f t="shared" si="21"/>
        <v>1.9357054950507799</v>
      </c>
      <c r="Y214" s="196">
        <f t="shared" si="22"/>
        <v>821439.9113592878</v>
      </c>
      <c r="Z214" s="196">
        <f t="shared" si="23"/>
        <v>321546.3185727346</v>
      </c>
      <c r="AA214" s="201">
        <f t="shared" si="24"/>
        <v>1152729.0191582155</v>
      </c>
      <c r="AB214" s="200">
        <f t="shared" si="25"/>
        <v>1.1527290191582156</v>
      </c>
      <c r="AC214" s="217">
        <f t="shared" si="26"/>
        <v>652835.4263716623</v>
      </c>
      <c r="AD214" s="199">
        <f t="shared" si="27"/>
        <v>0.65283542637166225</v>
      </c>
      <c r="AE214" s="125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7"/>
    </row>
    <row r="215" spans="1:49" ht="19.5" customHeight="1">
      <c r="A215" s="218" t="s">
        <v>304</v>
      </c>
      <c r="B215" s="219">
        <v>110</v>
      </c>
      <c r="C215" s="220">
        <v>110.75</v>
      </c>
      <c r="D215" s="220">
        <v>101.75</v>
      </c>
      <c r="E215" s="220">
        <v>107.540001</v>
      </c>
      <c r="F215" s="220">
        <v>101.427223</v>
      </c>
      <c r="G215" s="220">
        <v>577926300</v>
      </c>
      <c r="H215" s="225" t="s">
        <v>304</v>
      </c>
      <c r="I215" s="220">
        <v>9.3037500000000009</v>
      </c>
      <c r="J215" s="220">
        <v>9.4312500000000004</v>
      </c>
      <c r="K215" s="220">
        <v>7.9725000000000001</v>
      </c>
      <c r="L215" s="220">
        <v>8.8949999999999996</v>
      </c>
      <c r="M215" s="220">
        <v>8.8018219999999996</v>
      </c>
      <c r="N215" s="220">
        <v>215028000</v>
      </c>
      <c r="O215" s="220"/>
      <c r="P215" s="196">
        <f t="shared" si="29"/>
        <v>402970.29702970269</v>
      </c>
      <c r="Q215" s="196">
        <f t="shared" si="138"/>
        <v>175610.61535932092</v>
      </c>
      <c r="R215" s="196">
        <f t="shared" si="139"/>
        <v>555335.96466725052</v>
      </c>
      <c r="S215" s="196">
        <f t="shared" si="32"/>
        <v>-503643.14942316385</v>
      </c>
      <c r="T215" s="196">
        <f t="shared" si="33"/>
        <v>0</v>
      </c>
      <c r="U215" s="214">
        <f t="shared" si="19"/>
        <v>0.66512064773766955</v>
      </c>
      <c r="V215" s="224"/>
      <c r="W215" s="196">
        <f t="shared" si="20"/>
        <v>-503643.14942316385</v>
      </c>
      <c r="X215" s="199">
        <f t="shared" si="21"/>
        <v>1.9027485289823307</v>
      </c>
      <c r="Y215" s="196">
        <f t="shared" si="22"/>
        <v>815201.73400135245</v>
      </c>
      <c r="Z215" s="196">
        <f t="shared" si="23"/>
        <v>311558.5845781886</v>
      </c>
      <c r="AA215" s="201">
        <f t="shared" si="24"/>
        <v>1133916.8770562741</v>
      </c>
      <c r="AB215" s="200">
        <f t="shared" si="25"/>
        <v>1.1339168770562742</v>
      </c>
      <c r="AC215" s="217">
        <f t="shared" si="26"/>
        <v>630273.72763311025</v>
      </c>
      <c r="AD215" s="199">
        <f t="shared" si="27"/>
        <v>0.63027372763311029</v>
      </c>
      <c r="AE215" s="125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7"/>
    </row>
    <row r="216" spans="1:49" ht="19.5" customHeight="1">
      <c r="A216" s="218" t="s">
        <v>305</v>
      </c>
      <c r="B216" s="219">
        <v>107.489998</v>
      </c>
      <c r="C216" s="220">
        <v>115.540001</v>
      </c>
      <c r="D216" s="220">
        <v>106.57</v>
      </c>
      <c r="E216" s="220">
        <v>115.230003</v>
      </c>
      <c r="F216" s="220">
        <v>108.969566</v>
      </c>
      <c r="G216" s="220">
        <v>421072600</v>
      </c>
      <c r="H216" s="225" t="s">
        <v>305</v>
      </c>
      <c r="I216" s="220">
        <v>8.8925000000000001</v>
      </c>
      <c r="J216" s="220">
        <v>10.248749999999999</v>
      </c>
      <c r="K216" s="220">
        <v>8.7349999999999994</v>
      </c>
      <c r="L216" s="220">
        <v>10.19375</v>
      </c>
      <c r="M216" s="220">
        <v>10.092622</v>
      </c>
      <c r="N216" s="220">
        <v>151238400</v>
      </c>
      <c r="O216" s="220"/>
      <c r="P216" s="196">
        <f t="shared" si="29"/>
        <v>422059.40594059374</v>
      </c>
      <c r="Q216" s="196">
        <f t="shared" si="138"/>
        <v>192406.2370854397</v>
      </c>
      <c r="R216" s="196">
        <f t="shared" si="139"/>
        <v>556492.91459364071</v>
      </c>
      <c r="S216" s="196">
        <f t="shared" si="32"/>
        <v>-507408.32921242702</v>
      </c>
      <c r="T216" s="196">
        <f t="shared" si="33"/>
        <v>0</v>
      </c>
      <c r="U216" s="214">
        <f t="shared" si="19"/>
        <v>0.68906954465722781</v>
      </c>
      <c r="V216" s="224"/>
      <c r="W216" s="196">
        <f t="shared" si="20"/>
        <v>-507408.32921242702</v>
      </c>
      <c r="X216" s="199">
        <f t="shared" si="21"/>
        <v>1.9285302668426683</v>
      </c>
      <c r="Y216" s="196">
        <f t="shared" si="22"/>
        <v>829674.7821683106</v>
      </c>
      <c r="Z216" s="196">
        <f t="shared" si="23"/>
        <v>322266.45295588358</v>
      </c>
      <c r="AA216" s="201">
        <f t="shared" si="24"/>
        <v>1170958.5576196741</v>
      </c>
      <c r="AB216" s="200">
        <f t="shared" si="25"/>
        <v>1.1709585576196742</v>
      </c>
      <c r="AC216" s="217">
        <f t="shared" si="26"/>
        <v>663550.22840724711</v>
      </c>
      <c r="AD216" s="199">
        <f t="shared" si="27"/>
        <v>0.66355022840724709</v>
      </c>
      <c r="AE216" s="125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7"/>
    </row>
    <row r="217" spans="1:49" ht="19.5" customHeight="1">
      <c r="A217" s="218" t="s">
        <v>306</v>
      </c>
      <c r="B217" s="219">
        <v>115.30999799999999</v>
      </c>
      <c r="C217" s="220">
        <v>118.010002</v>
      </c>
      <c r="D217" s="220">
        <v>114.220001</v>
      </c>
      <c r="E217" s="220">
        <v>116.44000200000001</v>
      </c>
      <c r="F217" s="220">
        <v>110.113861</v>
      </c>
      <c r="G217" s="220">
        <v>369269900</v>
      </c>
      <c r="H217" s="225" t="s">
        <v>306</v>
      </c>
      <c r="I217" s="220">
        <v>10.20875</v>
      </c>
      <c r="J217" s="220">
        <v>10.68125</v>
      </c>
      <c r="K217" s="220">
        <v>10.01375</v>
      </c>
      <c r="L217" s="220">
        <v>10.38875</v>
      </c>
      <c r="M217" s="220">
        <v>10.285686</v>
      </c>
      <c r="N217" s="220">
        <v>153288000</v>
      </c>
      <c r="O217" s="220"/>
      <c r="P217" s="196">
        <f t="shared" si="29"/>
        <v>452356.43960396003</v>
      </c>
      <c r="Q217" s="196">
        <f t="shared" si="138"/>
        <v>220573.3207343242</v>
      </c>
      <c r="R217" s="196">
        <f t="shared" si="139"/>
        <v>557652.27483237756</v>
      </c>
      <c r="S217" s="196">
        <f t="shared" si="32"/>
        <v>-511189.19725081214</v>
      </c>
      <c r="T217" s="196">
        <f t="shared" si="33"/>
        <v>0</v>
      </c>
      <c r="U217" s="214">
        <f t="shared" si="19"/>
        <v>0.72608168779962245</v>
      </c>
      <c r="V217" s="224"/>
      <c r="W217" s="196">
        <f t="shared" si="20"/>
        <v>-511189.19725081214</v>
      </c>
      <c r="X217" s="199">
        <f t="shared" si="21"/>
        <v>1.9758021489268336</v>
      </c>
      <c r="Y217" s="196">
        <f t="shared" si="22"/>
        <v>851995.69156185444</v>
      </c>
      <c r="Z217" s="196">
        <f t="shared" si="23"/>
        <v>340806.4943110423</v>
      </c>
      <c r="AA217" s="201">
        <f t="shared" si="24"/>
        <v>1230582.0351706618</v>
      </c>
      <c r="AB217" s="200">
        <f t="shared" si="25"/>
        <v>1.2305820351706618</v>
      </c>
      <c r="AC217" s="217">
        <f t="shared" si="26"/>
        <v>719392.83791984967</v>
      </c>
      <c r="AD217" s="199">
        <f t="shared" si="27"/>
        <v>0.71939283791984965</v>
      </c>
      <c r="AE217" s="125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7"/>
    </row>
    <row r="218" spans="1:49" ht="19.5" customHeight="1">
      <c r="A218" s="218" t="s">
        <v>307</v>
      </c>
      <c r="B218" s="219">
        <v>116.480003</v>
      </c>
      <c r="C218" s="220">
        <v>119.220001</v>
      </c>
      <c r="D218" s="220">
        <v>113.629997</v>
      </c>
      <c r="E218" s="220">
        <v>118.720001</v>
      </c>
      <c r="F218" s="220">
        <v>112.269974</v>
      </c>
      <c r="G218" s="220">
        <v>540756600</v>
      </c>
      <c r="H218" s="225" t="s">
        <v>307</v>
      </c>
      <c r="I218" s="220">
        <v>10.4025</v>
      </c>
      <c r="J218" s="220">
        <v>10.92375</v>
      </c>
      <c r="K218" s="220">
        <v>9.8849999999999998</v>
      </c>
      <c r="L218" s="220">
        <v>10.817500000000001</v>
      </c>
      <c r="M218" s="220">
        <v>10.710184999999999</v>
      </c>
      <c r="N218" s="220">
        <v>202340000</v>
      </c>
      <c r="O218" s="220"/>
      <c r="P218" s="196">
        <f t="shared" si="29"/>
        <v>450019.79009900952</v>
      </c>
      <c r="Q218" s="196">
        <f t="shared" si="138"/>
        <v>217737.33870515987</v>
      </c>
      <c r="R218" s="196">
        <f t="shared" si="139"/>
        <v>558814.05040494504</v>
      </c>
      <c r="S218" s="196">
        <f t="shared" si="32"/>
        <v>-514985.81890602387</v>
      </c>
      <c r="T218" s="196">
        <f t="shared" si="33"/>
        <v>0</v>
      </c>
      <c r="U218" s="214">
        <f t="shared" si="19"/>
        <v>0.72192668678249117</v>
      </c>
      <c r="V218" s="224"/>
      <c r="W218" s="196">
        <f t="shared" si="20"/>
        <v>-514985.81890602387</v>
      </c>
      <c r="X218" s="199">
        <f t="shared" si="21"/>
        <v>1.9589546031519938</v>
      </c>
      <c r="Y218" s="196">
        <f t="shared" si="22"/>
        <v>851475.34145805379</v>
      </c>
      <c r="Z218" s="196">
        <f t="shared" si="23"/>
        <v>336489.52255202993</v>
      </c>
      <c r="AA218" s="201">
        <f t="shared" si="24"/>
        <v>1226571.1792091145</v>
      </c>
      <c r="AB218" s="200">
        <f t="shared" si="25"/>
        <v>1.2265711792091145</v>
      </c>
      <c r="AC218" s="217">
        <f t="shared" si="26"/>
        <v>711585.36030309065</v>
      </c>
      <c r="AD218" s="199">
        <f t="shared" si="27"/>
        <v>0.71158536030309061</v>
      </c>
      <c r="AE218" s="125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7"/>
    </row>
    <row r="219" spans="1:49" ht="19.5" customHeight="1">
      <c r="A219" s="218" t="s">
        <v>308</v>
      </c>
      <c r="B219" s="219">
        <v>118.57</v>
      </c>
      <c r="C219" s="220">
        <v>119.660004</v>
      </c>
      <c r="D219" s="220">
        <v>115.94000200000001</v>
      </c>
      <c r="E219" s="220">
        <v>116.989998</v>
      </c>
      <c r="F219" s="220">
        <v>110.91115600000001</v>
      </c>
      <c r="G219" s="220">
        <v>406941800</v>
      </c>
      <c r="H219" s="225" t="s">
        <v>308</v>
      </c>
      <c r="I219" s="220">
        <v>10.7875</v>
      </c>
      <c r="J219" s="220">
        <v>10.98</v>
      </c>
      <c r="K219" s="220">
        <v>10.31625</v>
      </c>
      <c r="L219" s="220">
        <v>10.48625</v>
      </c>
      <c r="M219" s="220">
        <v>10.382218999999999</v>
      </c>
      <c r="N219" s="220">
        <v>157292000</v>
      </c>
      <c r="O219" s="220"/>
      <c r="P219" s="196">
        <f t="shared" si="29"/>
        <v>459168.3247524749</v>
      </c>
      <c r="Q219" s="196">
        <f t="shared" si="138"/>
        <v>227236.50181255495</v>
      </c>
      <c r="R219" s="196">
        <f t="shared" si="139"/>
        <v>559978.24634328869</v>
      </c>
      <c r="S219" s="196">
        <f t="shared" si="32"/>
        <v>-518798.25981813233</v>
      </c>
      <c r="T219" s="196">
        <f t="shared" si="33"/>
        <v>0</v>
      </c>
      <c r="U219" s="214">
        <f t="shared" si="19"/>
        <v>0.73303412749796737</v>
      </c>
      <c r="V219" s="224"/>
      <c r="W219" s="196">
        <f t="shared" si="20"/>
        <v>-518798.25981813233</v>
      </c>
      <c r="X219" s="199">
        <f t="shared" si="21"/>
        <v>1.9644371425860818</v>
      </c>
      <c r="Y219" s="196">
        <f t="shared" si="22"/>
        <v>858996.94381628954</v>
      </c>
      <c r="Z219" s="196">
        <f t="shared" si="23"/>
        <v>340198.68399815721</v>
      </c>
      <c r="AA219" s="201">
        <f t="shared" si="24"/>
        <v>1246383.0729083186</v>
      </c>
      <c r="AB219" s="200">
        <f t="shared" si="25"/>
        <v>1.2463830729083185</v>
      </c>
      <c r="AC219" s="217">
        <f t="shared" si="26"/>
        <v>727584.81309018633</v>
      </c>
      <c r="AD219" s="199">
        <f t="shared" si="27"/>
        <v>0.7275848130901863</v>
      </c>
      <c r="AE219" s="125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7"/>
    </row>
    <row r="220" spans="1:49" ht="19.5" customHeight="1">
      <c r="A220" s="218" t="s">
        <v>309</v>
      </c>
      <c r="B220" s="219">
        <v>117.19000200000001</v>
      </c>
      <c r="C220" s="220">
        <v>119.510002</v>
      </c>
      <c r="D220" s="220">
        <v>113.449997</v>
      </c>
      <c r="E220" s="220">
        <v>117.5</v>
      </c>
      <c r="F220" s="220">
        <v>111.394638</v>
      </c>
      <c r="G220" s="220">
        <v>598118800</v>
      </c>
      <c r="H220" s="225" t="s">
        <v>309</v>
      </c>
      <c r="I220" s="220">
        <v>10.525</v>
      </c>
      <c r="J220" s="220">
        <v>10.91625</v>
      </c>
      <c r="K220" s="220">
        <v>9.86</v>
      </c>
      <c r="L220" s="220">
        <v>10.546250000000001</v>
      </c>
      <c r="M220" s="220">
        <v>10.441625</v>
      </c>
      <c r="N220" s="220">
        <v>186165600</v>
      </c>
      <c r="O220" s="220"/>
      <c r="P220" s="196">
        <f t="shared" si="29"/>
        <v>449306.91881188081</v>
      </c>
      <c r="Q220" s="196">
        <f t="shared" si="138"/>
        <v>217186.66258299202</v>
      </c>
      <c r="R220" s="196">
        <f t="shared" si="139"/>
        <v>561144.86768983724</v>
      </c>
      <c r="S220" s="196">
        <f t="shared" si="32"/>
        <v>-522626.58590070787</v>
      </c>
      <c r="T220" s="196">
        <f t="shared" si="33"/>
        <v>0</v>
      </c>
      <c r="U220" s="214">
        <f t="shared" si="19"/>
        <v>0.71982125082243065</v>
      </c>
      <c r="V220" s="224"/>
      <c r="W220" s="196">
        <f t="shared" si="20"/>
        <v>-522626.58590070787</v>
      </c>
      <c r="X220" s="199">
        <f t="shared" si="21"/>
        <v>1.9334106104845008</v>
      </c>
      <c r="Y220" s="196">
        <f t="shared" si="22"/>
        <v>853213.91615056025</v>
      </c>
      <c r="Z220" s="196">
        <f t="shared" si="23"/>
        <v>330587.33024985238</v>
      </c>
      <c r="AA220" s="201">
        <f t="shared" si="24"/>
        <v>1227638.4490847101</v>
      </c>
      <c r="AB220" s="200">
        <f t="shared" si="25"/>
        <v>1.2276384490847101</v>
      </c>
      <c r="AC220" s="217">
        <f t="shared" si="26"/>
        <v>705011.86318400223</v>
      </c>
      <c r="AD220" s="199">
        <f t="shared" si="27"/>
        <v>0.70501186318400222</v>
      </c>
      <c r="AE220" s="125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7"/>
    </row>
    <row r="221" spans="1:49" ht="19.5" customHeight="1">
      <c r="A221" s="221" t="s">
        <v>310</v>
      </c>
      <c r="B221" s="222">
        <v>117.459999</v>
      </c>
      <c r="C221" s="223">
        <v>121.519997</v>
      </c>
      <c r="D221" s="223">
        <v>115.220001</v>
      </c>
      <c r="E221" s="223">
        <v>118.480003</v>
      </c>
      <c r="F221" s="223">
        <v>112.323723</v>
      </c>
      <c r="G221" s="223">
        <v>498414300</v>
      </c>
      <c r="H221" s="226" t="s">
        <v>310</v>
      </c>
      <c r="I221" s="223">
        <v>10.546250000000001</v>
      </c>
      <c r="J221" s="223">
        <v>11.31875</v>
      </c>
      <c r="K221" s="223">
        <v>10.141249999999999</v>
      </c>
      <c r="L221" s="223">
        <v>10.765000000000001</v>
      </c>
      <c r="M221" s="223">
        <v>10.658204</v>
      </c>
      <c r="N221" s="223">
        <v>153863200</v>
      </c>
      <c r="O221" s="223"/>
      <c r="P221" s="196">
        <f t="shared" si="29"/>
        <v>456316.835643564</v>
      </c>
      <c r="Q221" s="196">
        <f t="shared" si="138"/>
        <v>223381.76895738009</v>
      </c>
      <c r="R221" s="196">
        <f t="shared" si="139"/>
        <v>562313.9194975245</v>
      </c>
      <c r="S221" s="196">
        <f t="shared" si="32"/>
        <v>-526470.86334196082</v>
      </c>
      <c r="T221" s="196">
        <f t="shared" si="33"/>
        <v>0</v>
      </c>
      <c r="U221" s="214">
        <f t="shared" si="19"/>
        <v>0.72711052105842267</v>
      </c>
      <c r="V221" s="199">
        <f>(E221-B210)/B210</f>
        <v>8.250348330297351E-2</v>
      </c>
      <c r="W221" s="196">
        <f t="shared" si="20"/>
        <v>-526470.86334196082</v>
      </c>
      <c r="X221" s="199">
        <f t="shared" si="21"/>
        <v>1.9348283562645194</v>
      </c>
      <c r="Y221" s="196">
        <f t="shared" si="22"/>
        <v>859243.14766811824</v>
      </c>
      <c r="Z221" s="196">
        <f t="shared" si="23"/>
        <v>332772.28432615742</v>
      </c>
      <c r="AA221" s="201">
        <f t="shared" si="24"/>
        <v>1242012.5240984685</v>
      </c>
      <c r="AB221" s="200">
        <f t="shared" si="25"/>
        <v>1.2420125240984685</v>
      </c>
      <c r="AC221" s="217">
        <f t="shared" si="26"/>
        <v>715541.66075650766</v>
      </c>
      <c r="AD221" s="199">
        <f t="shared" si="27"/>
        <v>0.7155416607565076</v>
      </c>
      <c r="AE221" s="125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7"/>
    </row>
    <row r="222" spans="1:49" ht="19.5" customHeight="1">
      <c r="A222" s="218" t="s">
        <v>311</v>
      </c>
      <c r="B222" s="219">
        <v>119.269997</v>
      </c>
      <c r="C222" s="220">
        <v>125.91999800000001</v>
      </c>
      <c r="D222" s="220">
        <v>118.889999</v>
      </c>
      <c r="E222" s="220">
        <v>124.57</v>
      </c>
      <c r="F222" s="220">
        <v>118.446533</v>
      </c>
      <c r="G222" s="220">
        <v>366254600</v>
      </c>
      <c r="H222" s="225" t="s">
        <v>311</v>
      </c>
      <c r="I222" s="220">
        <v>10.90875</v>
      </c>
      <c r="J222" s="220">
        <v>12.12875</v>
      </c>
      <c r="K222" s="220">
        <v>10.83375</v>
      </c>
      <c r="L222" s="220">
        <v>11.87125</v>
      </c>
      <c r="M222" s="220">
        <v>11.761251</v>
      </c>
      <c r="N222" s="220">
        <v>129528800</v>
      </c>
      <c r="O222" s="220"/>
      <c r="P222" s="196">
        <f t="shared" si="29"/>
        <v>470851.48118811846</v>
      </c>
      <c r="Q222" s="196">
        <f>(Q210+(Q221-Q210)*(1-$Q$3))*K222/K221</f>
        <v>205794.80568822974</v>
      </c>
      <c r="R222" s="196">
        <f>R221*(1+($S$5/2/12))+(Q221-Q210)*($Q$3)</f>
        <v>594226.90134983009</v>
      </c>
      <c r="S222" s="196">
        <f t="shared" si="32"/>
        <v>-530331.15860588558</v>
      </c>
      <c r="T222" s="196">
        <f t="shared" si="33"/>
        <v>0</v>
      </c>
      <c r="U222" s="214">
        <f t="shared" si="19"/>
        <v>0.6943581001942809</v>
      </c>
      <c r="V222" s="224"/>
      <c r="W222" s="196">
        <f t="shared" si="20"/>
        <v>-530331.15860588558</v>
      </c>
      <c r="X222" s="199">
        <f t="shared" si="21"/>
        <v>2.0083269957921877</v>
      </c>
      <c r="Y222" s="196">
        <f t="shared" si="22"/>
        <v>900053.86212751979</v>
      </c>
      <c r="Z222" s="196">
        <f t="shared" si="23"/>
        <v>369722.70352163422</v>
      </c>
      <c r="AA222" s="201">
        <f t="shared" si="24"/>
        <v>1270873.1882261783</v>
      </c>
      <c r="AB222" s="200">
        <f t="shared" si="25"/>
        <v>1.2708731882261783</v>
      </c>
      <c r="AC222" s="217">
        <f t="shared" si="26"/>
        <v>740542.02962029271</v>
      </c>
      <c r="AD222" s="199">
        <f t="shared" si="27"/>
        <v>0.7405420296202927</v>
      </c>
      <c r="AE222" s="125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7"/>
    </row>
    <row r="223" spans="1:49" ht="19.5" customHeight="1">
      <c r="A223" s="218" t="s">
        <v>312</v>
      </c>
      <c r="B223" s="219">
        <v>125.449997</v>
      </c>
      <c r="C223" s="220">
        <v>130.699997</v>
      </c>
      <c r="D223" s="220">
        <v>124.860001</v>
      </c>
      <c r="E223" s="220">
        <v>130.020004</v>
      </c>
      <c r="F223" s="220">
        <v>123.628624</v>
      </c>
      <c r="G223" s="220">
        <v>307437600</v>
      </c>
      <c r="H223" s="225" t="s">
        <v>312</v>
      </c>
      <c r="I223" s="220">
        <v>12.02875</v>
      </c>
      <c r="J223" s="220">
        <v>13.046250000000001</v>
      </c>
      <c r="K223" s="220">
        <v>11.922499999999999</v>
      </c>
      <c r="L223" s="220">
        <v>12.911250000000001</v>
      </c>
      <c r="M223" s="220">
        <v>12.791615</v>
      </c>
      <c r="N223" s="220">
        <v>139516800</v>
      </c>
      <c r="O223" s="220"/>
      <c r="P223" s="196">
        <f t="shared" si="29"/>
        <v>494495.05346534611</v>
      </c>
      <c r="Q223" s="196">
        <f t="shared" ref="Q223:Q233" si="140">Q222*K223/K222</f>
        <v>226476.38821441503</v>
      </c>
      <c r="R223" s="196">
        <f t="shared" ref="R223:R233" si="141">R222*(1+$S$5/2/12)</f>
        <v>595464.87406097562</v>
      </c>
      <c r="S223" s="196">
        <f t="shared" si="32"/>
        <v>-534207.53843340999</v>
      </c>
      <c r="T223" s="196">
        <f t="shared" si="33"/>
        <v>0</v>
      </c>
      <c r="U223" s="214">
        <f t="shared" si="19"/>
        <v>0.71970654300968839</v>
      </c>
      <c r="V223" s="224"/>
      <c r="W223" s="196">
        <f t="shared" si="20"/>
        <v>-534207.53843340999</v>
      </c>
      <c r="X223" s="199">
        <f t="shared" si="21"/>
        <v>2.0403304878899369</v>
      </c>
      <c r="Y223" s="196">
        <f t="shared" si="22"/>
        <v>917792.81652427884</v>
      </c>
      <c r="Z223" s="196">
        <f t="shared" si="23"/>
        <v>383585.27809086884</v>
      </c>
      <c r="AA223" s="201">
        <f t="shared" si="24"/>
        <v>1316436.3157407367</v>
      </c>
      <c r="AB223" s="200">
        <f t="shared" si="25"/>
        <v>1.3164363157407366</v>
      </c>
      <c r="AC223" s="217">
        <f t="shared" si="26"/>
        <v>782228.77730732667</v>
      </c>
      <c r="AD223" s="199">
        <f t="shared" si="27"/>
        <v>0.78222877730732665</v>
      </c>
      <c r="AE223" s="125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7"/>
    </row>
    <row r="224" spans="1:49" ht="19.5" customHeight="1">
      <c r="A224" s="218" t="s">
        <v>313</v>
      </c>
      <c r="B224" s="219">
        <v>130.85000600000001</v>
      </c>
      <c r="C224" s="220">
        <v>132.740005</v>
      </c>
      <c r="D224" s="220">
        <v>129.39999399999999</v>
      </c>
      <c r="E224" s="220">
        <v>132.38000500000001</v>
      </c>
      <c r="F224" s="220">
        <v>125.872597</v>
      </c>
      <c r="G224" s="220">
        <v>442963500</v>
      </c>
      <c r="H224" s="225" t="s">
        <v>313</v>
      </c>
      <c r="I224" s="220">
        <v>13.07</v>
      </c>
      <c r="J224" s="220">
        <v>13.477499999999999</v>
      </c>
      <c r="K224" s="220">
        <v>12.815</v>
      </c>
      <c r="L224" s="220">
        <v>13.407500000000001</v>
      </c>
      <c r="M224" s="220">
        <v>13.283265999999999</v>
      </c>
      <c r="N224" s="220">
        <v>130948800</v>
      </c>
      <c r="O224" s="220"/>
      <c r="P224" s="196">
        <f t="shared" si="29"/>
        <v>512475.22376237577</v>
      </c>
      <c r="Q224" s="196">
        <f t="shared" si="140"/>
        <v>243430.06206481261</v>
      </c>
      <c r="R224" s="196">
        <f t="shared" si="141"/>
        <v>596705.4258819361</v>
      </c>
      <c r="S224" s="196">
        <f t="shared" si="32"/>
        <v>-538100.06984354916</v>
      </c>
      <c r="T224" s="196">
        <f t="shared" si="33"/>
        <v>0</v>
      </c>
      <c r="U224" s="214">
        <f t="shared" si="19"/>
        <v>0.738819631724834</v>
      </c>
      <c r="V224" s="224"/>
      <c r="W224" s="196">
        <f t="shared" si="20"/>
        <v>-538100.06984354916</v>
      </c>
      <c r="X224" s="199">
        <f t="shared" si="21"/>
        <v>2.0612906628441854</v>
      </c>
      <c r="Y224" s="196">
        <f t="shared" si="22"/>
        <v>931569.86548032158</v>
      </c>
      <c r="Z224" s="196">
        <f t="shared" si="23"/>
        <v>393469.79563677241</v>
      </c>
      <c r="AA224" s="201">
        <f t="shared" si="24"/>
        <v>1352610.7117091245</v>
      </c>
      <c r="AB224" s="200">
        <f t="shared" si="25"/>
        <v>1.3526107117091244</v>
      </c>
      <c r="AC224" s="217">
        <f t="shared" si="26"/>
        <v>814510.64186557534</v>
      </c>
      <c r="AD224" s="199">
        <f t="shared" si="27"/>
        <v>0.81451064186557531</v>
      </c>
      <c r="AE224" s="125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7"/>
    </row>
    <row r="225" spans="1:49" ht="19.5" customHeight="1">
      <c r="A225" s="218" t="s">
        <v>314</v>
      </c>
      <c r="B225" s="219">
        <v>132.490005</v>
      </c>
      <c r="C225" s="220">
        <v>136.33999600000001</v>
      </c>
      <c r="D225" s="220">
        <v>130.38000500000001</v>
      </c>
      <c r="E225" s="220">
        <v>135.990005</v>
      </c>
      <c r="F225" s="220">
        <v>129.57409699999999</v>
      </c>
      <c r="G225" s="220">
        <v>388248100</v>
      </c>
      <c r="H225" s="225" t="s">
        <v>314</v>
      </c>
      <c r="I225" s="220">
        <v>13.428750000000001</v>
      </c>
      <c r="J225" s="220">
        <v>14.19375</v>
      </c>
      <c r="K225" s="220">
        <v>12.994999999999999</v>
      </c>
      <c r="L225" s="220">
        <v>14.12125</v>
      </c>
      <c r="M225" s="220">
        <v>13.992979</v>
      </c>
      <c r="N225" s="220">
        <v>109240000</v>
      </c>
      <c r="O225" s="220"/>
      <c r="P225" s="196">
        <f t="shared" si="29"/>
        <v>516356.45544554415</v>
      </c>
      <c r="Q225" s="196">
        <f t="shared" si="140"/>
        <v>246849.29040438859</v>
      </c>
      <c r="R225" s="196">
        <f t="shared" si="141"/>
        <v>597948.56218585686</v>
      </c>
      <c r="S225" s="196">
        <f t="shared" si="32"/>
        <v>-542008.82013456395</v>
      </c>
      <c r="T225" s="196">
        <f t="shared" si="33"/>
        <v>0</v>
      </c>
      <c r="U225" s="214">
        <f t="shared" si="19"/>
        <v>0.74205770079946254</v>
      </c>
      <c r="V225" s="224"/>
      <c r="W225" s="196">
        <f t="shared" si="20"/>
        <v>-542008.82013456395</v>
      </c>
      <c r="X225" s="199">
        <f t="shared" si="21"/>
        <v>2.0558798606907427</v>
      </c>
      <c r="Y225" s="196">
        <f t="shared" si="22"/>
        <v>935480.13851030357</v>
      </c>
      <c r="Z225" s="196">
        <f t="shared" si="23"/>
        <v>393471.31837573962</v>
      </c>
      <c r="AA225" s="201">
        <f t="shared" si="24"/>
        <v>1361154.3080357895</v>
      </c>
      <c r="AB225" s="200">
        <f t="shared" si="25"/>
        <v>1.3611543080357895</v>
      </c>
      <c r="AC225" s="217">
        <f t="shared" si="26"/>
        <v>819145.48790122557</v>
      </c>
      <c r="AD225" s="199">
        <f t="shared" si="27"/>
        <v>0.81914548790122554</v>
      </c>
      <c r="AE225" s="125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7"/>
    </row>
    <row r="226" spans="1:49" ht="19.5" customHeight="1">
      <c r="A226" s="218" t="s">
        <v>315</v>
      </c>
      <c r="B226" s="219">
        <v>136.44000199999999</v>
      </c>
      <c r="C226" s="220">
        <v>141.83999600000001</v>
      </c>
      <c r="D226" s="220">
        <v>135.86999499999999</v>
      </c>
      <c r="E226" s="220">
        <v>141.28999300000001</v>
      </c>
      <c r="F226" s="220">
        <v>134.624054</v>
      </c>
      <c r="G226" s="220">
        <v>532489700</v>
      </c>
      <c r="H226" s="225" t="s">
        <v>315</v>
      </c>
      <c r="I226" s="220">
        <v>14.213749999999999</v>
      </c>
      <c r="J226" s="220">
        <v>15.317500000000001</v>
      </c>
      <c r="K226" s="220">
        <v>14.071249999999999</v>
      </c>
      <c r="L226" s="220">
        <v>15.1975</v>
      </c>
      <c r="M226" s="220">
        <v>15.059453</v>
      </c>
      <c r="N226" s="220">
        <v>116898400</v>
      </c>
      <c r="O226" s="220"/>
      <c r="P226" s="196">
        <f t="shared" si="29"/>
        <v>538098.99009900936</v>
      </c>
      <c r="Q226" s="196">
        <f t="shared" si="140"/>
        <v>267293.42651810334</v>
      </c>
      <c r="R226" s="196">
        <f t="shared" si="141"/>
        <v>599194.28835707752</v>
      </c>
      <c r="S226" s="196">
        <f t="shared" si="32"/>
        <v>-545933.85688512458</v>
      </c>
      <c r="T226" s="196">
        <f t="shared" si="33"/>
        <v>0</v>
      </c>
      <c r="U226" s="214">
        <f t="shared" si="19"/>
        <v>0.76370211916175512</v>
      </c>
      <c r="V226" s="224"/>
      <c r="W226" s="196">
        <f t="shared" si="20"/>
        <v>-545933.85688512458</v>
      </c>
      <c r="X226" s="199">
        <f t="shared" si="21"/>
        <v>2.0832070847282074</v>
      </c>
      <c r="Y226" s="196">
        <f t="shared" si="22"/>
        <v>951895.80989210086</v>
      </c>
      <c r="Z226" s="196">
        <f t="shared" si="23"/>
        <v>405961.95300697628</v>
      </c>
      <c r="AA226" s="201">
        <f t="shared" si="24"/>
        <v>1404586.7049741903</v>
      </c>
      <c r="AB226" s="200">
        <f t="shared" si="25"/>
        <v>1.4045867049741902</v>
      </c>
      <c r="AC226" s="217">
        <f t="shared" si="26"/>
        <v>858652.84808906575</v>
      </c>
      <c r="AD226" s="199">
        <f t="shared" si="27"/>
        <v>0.85865284808906572</v>
      </c>
      <c r="AE226" s="125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7"/>
    </row>
    <row r="227" spans="1:49" ht="19.5" customHeight="1">
      <c r="A227" s="218" t="s">
        <v>316</v>
      </c>
      <c r="B227" s="219">
        <v>141.58000200000001</v>
      </c>
      <c r="C227" s="220">
        <v>143.89999399999999</v>
      </c>
      <c r="D227" s="220">
        <v>136.25</v>
      </c>
      <c r="E227" s="220">
        <v>137.63999899999999</v>
      </c>
      <c r="F227" s="220">
        <v>131.14627100000001</v>
      </c>
      <c r="G227" s="220">
        <v>1046003200</v>
      </c>
      <c r="H227" s="225" t="s">
        <v>316</v>
      </c>
      <c r="I227" s="220">
        <v>15.265000000000001</v>
      </c>
      <c r="J227" s="220">
        <v>15.758749999999999</v>
      </c>
      <c r="K227" s="220">
        <v>14.14875</v>
      </c>
      <c r="L227" s="220">
        <v>14.414999999999999</v>
      </c>
      <c r="M227" s="220">
        <v>14.284060999999999</v>
      </c>
      <c r="N227" s="220">
        <v>225859200</v>
      </c>
      <c r="O227" s="220"/>
      <c r="P227" s="196">
        <f t="shared" si="29"/>
        <v>539603.96039603907</v>
      </c>
      <c r="Q227" s="196">
        <f t="shared" si="140"/>
        <v>268765.59427542076</v>
      </c>
      <c r="R227" s="196">
        <f t="shared" si="141"/>
        <v>600442.60979115486</v>
      </c>
      <c r="S227" s="196">
        <f t="shared" si="32"/>
        <v>-549875.24795547919</v>
      </c>
      <c r="T227" s="196">
        <f t="shared" si="33"/>
        <v>0</v>
      </c>
      <c r="U227" s="214">
        <f t="shared" si="19"/>
        <v>0.76456973904519698</v>
      </c>
      <c r="V227" s="224"/>
      <c r="W227" s="196">
        <f t="shared" si="20"/>
        <v>-549875.24795547919</v>
      </c>
      <c r="X227" s="199">
        <f t="shared" si="21"/>
        <v>2.0732822116035634</v>
      </c>
      <c r="Y227" s="196">
        <f t="shared" si="22"/>
        <v>954147.67767673591</v>
      </c>
      <c r="Z227" s="196">
        <f t="shared" si="23"/>
        <v>404272.42972125672</v>
      </c>
      <c r="AA227" s="201">
        <f t="shared" si="24"/>
        <v>1408812.1644626148</v>
      </c>
      <c r="AB227" s="200">
        <f t="shared" si="25"/>
        <v>1.4088121644626148</v>
      </c>
      <c r="AC227" s="217">
        <f t="shared" si="26"/>
        <v>858936.91650713561</v>
      </c>
      <c r="AD227" s="199">
        <f t="shared" si="27"/>
        <v>0.85893691650713566</v>
      </c>
      <c r="AE227" s="125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7"/>
    </row>
    <row r="228" spans="1:49" ht="19.5" customHeight="1">
      <c r="A228" s="218" t="s">
        <v>317</v>
      </c>
      <c r="B228" s="219">
        <v>138.270004</v>
      </c>
      <c r="C228" s="220">
        <v>145.96000699999999</v>
      </c>
      <c r="D228" s="220">
        <v>135.800003</v>
      </c>
      <c r="E228" s="220">
        <v>143.229996</v>
      </c>
      <c r="F228" s="220">
        <v>136.844269</v>
      </c>
      <c r="G228" s="220">
        <v>705002300</v>
      </c>
      <c r="H228" s="225" t="s">
        <v>317</v>
      </c>
      <c r="I228" s="220">
        <v>14.56625</v>
      </c>
      <c r="J228" s="220">
        <v>16.202499</v>
      </c>
      <c r="K228" s="220">
        <v>14.05125</v>
      </c>
      <c r="L228" s="220">
        <v>15.5975</v>
      </c>
      <c r="M228" s="220">
        <v>15.456731</v>
      </c>
      <c r="N228" s="220">
        <v>115252400</v>
      </c>
      <c r="O228" s="220"/>
      <c r="P228" s="196">
        <f t="shared" si="29"/>
        <v>537821.79405940545</v>
      </c>
      <c r="Q228" s="196">
        <f t="shared" si="140"/>
        <v>266913.51225815044</v>
      </c>
      <c r="R228" s="196">
        <f t="shared" si="141"/>
        <v>601693.53189488652</v>
      </c>
      <c r="S228" s="196">
        <f t="shared" si="32"/>
        <v>-553833.06148862699</v>
      </c>
      <c r="T228" s="196">
        <f t="shared" si="33"/>
        <v>0</v>
      </c>
      <c r="U228" s="214">
        <f t="shared" si="19"/>
        <v>0.76196448014942697</v>
      </c>
      <c r="V228" s="224"/>
      <c r="W228" s="196">
        <f t="shared" si="20"/>
        <v>-553833.06148862699</v>
      </c>
      <c r="X228" s="199">
        <f t="shared" si="21"/>
        <v>2.0575068647787687</v>
      </c>
      <c r="Y228" s="196">
        <f t="shared" si="22"/>
        <v>954101.04646067484</v>
      </c>
      <c r="Z228" s="196">
        <f t="shared" si="23"/>
        <v>400267.98497204785</v>
      </c>
      <c r="AA228" s="201">
        <f t="shared" si="24"/>
        <v>1406428.8382124426</v>
      </c>
      <c r="AB228" s="200">
        <f t="shared" si="25"/>
        <v>1.4064288382124426</v>
      </c>
      <c r="AC228" s="217">
        <f t="shared" si="26"/>
        <v>852595.77672381559</v>
      </c>
      <c r="AD228" s="199">
        <f t="shared" si="27"/>
        <v>0.85259577672381559</v>
      </c>
      <c r="AE228" s="125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7"/>
    </row>
    <row r="229" spans="1:49" ht="19.5" customHeight="1">
      <c r="A229" s="218" t="s">
        <v>318</v>
      </c>
      <c r="B229" s="219">
        <v>143.720001</v>
      </c>
      <c r="C229" s="220">
        <v>146.21000699999999</v>
      </c>
      <c r="D229" s="220">
        <v>140.179993</v>
      </c>
      <c r="E229" s="220">
        <v>146.199997</v>
      </c>
      <c r="F229" s="220">
        <v>139.681915</v>
      </c>
      <c r="G229" s="220">
        <v>810771900</v>
      </c>
      <c r="H229" s="225" t="s">
        <v>318</v>
      </c>
      <c r="I229" s="220">
        <v>15.695</v>
      </c>
      <c r="J229" s="220">
        <v>16.192499000000002</v>
      </c>
      <c r="K229" s="220">
        <v>14.9025</v>
      </c>
      <c r="L229" s="220">
        <v>16.155000999999999</v>
      </c>
      <c r="M229" s="220">
        <v>16.009197</v>
      </c>
      <c r="N229" s="220">
        <v>139304400</v>
      </c>
      <c r="O229" s="220"/>
      <c r="P229" s="196">
        <f t="shared" si="29"/>
        <v>555168.28910891037</v>
      </c>
      <c r="Q229" s="196">
        <f t="shared" si="140"/>
        <v>283083.61294739519</v>
      </c>
      <c r="R229" s="196">
        <f t="shared" si="141"/>
        <v>602947.06008633424</v>
      </c>
      <c r="S229" s="196">
        <f t="shared" si="32"/>
        <v>-557807.36591149622</v>
      </c>
      <c r="T229" s="196">
        <f t="shared" si="33"/>
        <v>0</v>
      </c>
      <c r="U229" s="214">
        <f t="shared" si="19"/>
        <v>0.77805739835990717</v>
      </c>
      <c r="V229" s="224"/>
      <c r="W229" s="196">
        <f t="shared" si="20"/>
        <v>-557807.36591149622</v>
      </c>
      <c r="X229" s="199">
        <f t="shared" si="21"/>
        <v>2.076192284235622</v>
      </c>
      <c r="Y229" s="196">
        <f t="shared" si="22"/>
        <v>967446.98005911813</v>
      </c>
      <c r="Z229" s="196">
        <f t="shared" si="23"/>
        <v>409639.61414762191</v>
      </c>
      <c r="AA229" s="201">
        <f t="shared" si="24"/>
        <v>1441198.9621426398</v>
      </c>
      <c r="AB229" s="200">
        <f t="shared" si="25"/>
        <v>1.4411989621426398</v>
      </c>
      <c r="AC229" s="217">
        <f t="shared" si="26"/>
        <v>883391.59623114357</v>
      </c>
      <c r="AD229" s="199">
        <f t="shared" si="27"/>
        <v>0.88339159623114361</v>
      </c>
      <c r="AE229" s="125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7"/>
    </row>
    <row r="230" spans="1:49" ht="19.5" customHeight="1">
      <c r="A230" s="218" t="s">
        <v>319</v>
      </c>
      <c r="B230" s="219">
        <v>146.38999899999999</v>
      </c>
      <c r="C230" s="220">
        <v>146.58999600000001</v>
      </c>
      <c r="D230" s="220">
        <v>142.10000600000001</v>
      </c>
      <c r="E230" s="220">
        <v>145.449997</v>
      </c>
      <c r="F230" s="220">
        <v>138.965317</v>
      </c>
      <c r="G230" s="220">
        <v>631562000</v>
      </c>
      <c r="H230" s="225" t="s">
        <v>319</v>
      </c>
      <c r="I230" s="220">
        <v>16.235001</v>
      </c>
      <c r="J230" s="220">
        <v>16.2775</v>
      </c>
      <c r="K230" s="220">
        <v>15.3325</v>
      </c>
      <c r="L230" s="220">
        <v>16.055</v>
      </c>
      <c r="M230" s="220">
        <v>15.910100999999999</v>
      </c>
      <c r="N230" s="220">
        <v>87287200</v>
      </c>
      <c r="O230" s="220"/>
      <c r="P230" s="196">
        <f t="shared" si="29"/>
        <v>562772.30099009851</v>
      </c>
      <c r="Q230" s="196">
        <f t="shared" si="140"/>
        <v>291251.76953638229</v>
      </c>
      <c r="R230" s="196">
        <f t="shared" si="141"/>
        <v>604203.19979484752</v>
      </c>
      <c r="S230" s="196">
        <f t="shared" si="32"/>
        <v>-561798.22993612743</v>
      </c>
      <c r="T230" s="196">
        <f t="shared" si="33"/>
        <v>0</v>
      </c>
      <c r="U230" s="214">
        <f t="shared" si="19"/>
        <v>0.78538912511936187</v>
      </c>
      <c r="V230" s="224"/>
      <c r="W230" s="196">
        <f t="shared" si="20"/>
        <v>-561798.22993612743</v>
      </c>
      <c r="X230" s="199">
        <f t="shared" si="21"/>
        <v>2.0772146272472649</v>
      </c>
      <c r="Y230" s="196">
        <f t="shared" si="22"/>
        <v>973975.68249612255</v>
      </c>
      <c r="Z230" s="196">
        <f t="shared" si="23"/>
        <v>412177.45255999512</v>
      </c>
      <c r="AA230" s="201">
        <f t="shared" si="24"/>
        <v>1458227.2703213282</v>
      </c>
      <c r="AB230" s="200">
        <f t="shared" si="25"/>
        <v>1.4582272703213282</v>
      </c>
      <c r="AC230" s="217">
        <f t="shared" si="26"/>
        <v>896429.04038520076</v>
      </c>
      <c r="AD230" s="199">
        <f t="shared" si="27"/>
        <v>0.89642904038520077</v>
      </c>
      <c r="AE230" s="125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7"/>
    </row>
    <row r="231" spans="1:49" ht="19.5" customHeight="1">
      <c r="A231" s="218" t="s">
        <v>320</v>
      </c>
      <c r="B231" s="219">
        <v>145.66999799999999</v>
      </c>
      <c r="C231" s="220">
        <v>152.36999499999999</v>
      </c>
      <c r="D231" s="220">
        <v>144.929993</v>
      </c>
      <c r="E231" s="220">
        <v>152.14999399999999</v>
      </c>
      <c r="F231" s="220">
        <v>145.68481399999999</v>
      </c>
      <c r="G231" s="220">
        <v>549094600</v>
      </c>
      <c r="H231" s="225" t="s">
        <v>320</v>
      </c>
      <c r="I231" s="220">
        <v>16.107500000000002</v>
      </c>
      <c r="J231" s="220">
        <v>17.57</v>
      </c>
      <c r="K231" s="220">
        <v>15.945</v>
      </c>
      <c r="L231" s="220">
        <v>17.52</v>
      </c>
      <c r="M231" s="220">
        <v>17.361881</v>
      </c>
      <c r="N231" s="220">
        <v>79744000</v>
      </c>
      <c r="O231" s="220"/>
      <c r="P231" s="196">
        <f t="shared" si="29"/>
        <v>573980.17029702908</v>
      </c>
      <c r="Q231" s="196">
        <f t="shared" si="140"/>
        <v>302886.64374743949</v>
      </c>
      <c r="R231" s="196">
        <f t="shared" si="141"/>
        <v>605461.95646108687</v>
      </c>
      <c r="S231" s="196">
        <f t="shared" si="32"/>
        <v>-565805.72256086126</v>
      </c>
      <c r="T231" s="196">
        <f t="shared" si="33"/>
        <v>0</v>
      </c>
      <c r="U231" s="214">
        <f t="shared" si="19"/>
        <v>0.79587840515943542</v>
      </c>
      <c r="V231" s="224"/>
      <c r="W231" s="196">
        <f t="shared" si="20"/>
        <v>-565805.72256086126</v>
      </c>
      <c r="X231" s="199">
        <f t="shared" si="21"/>
        <v>2.0845355211677776</v>
      </c>
      <c r="Y231" s="196">
        <f t="shared" si="22"/>
        <v>983029.59741056361</v>
      </c>
      <c r="Z231" s="196">
        <f t="shared" si="23"/>
        <v>417223.87484970235</v>
      </c>
      <c r="AA231" s="201">
        <f t="shared" si="24"/>
        <v>1482328.7705055554</v>
      </c>
      <c r="AB231" s="200">
        <f t="shared" si="25"/>
        <v>1.4823287705055554</v>
      </c>
      <c r="AC231" s="217">
        <f t="shared" si="26"/>
        <v>916523.04794469418</v>
      </c>
      <c r="AD231" s="199">
        <f t="shared" si="27"/>
        <v>0.91652304794469419</v>
      </c>
      <c r="AE231" s="125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7"/>
    </row>
    <row r="232" spans="1:49" ht="19.5" customHeight="1">
      <c r="A232" s="218" t="s">
        <v>321</v>
      </c>
      <c r="B232" s="219">
        <v>152.759995</v>
      </c>
      <c r="C232" s="220">
        <v>156.69000199999999</v>
      </c>
      <c r="D232" s="220">
        <v>150.770004</v>
      </c>
      <c r="E232" s="220">
        <v>155.14999399999999</v>
      </c>
      <c r="F232" s="220">
        <v>148.55729700000001</v>
      </c>
      <c r="G232" s="220">
        <v>584198400</v>
      </c>
      <c r="H232" s="225" t="s">
        <v>321</v>
      </c>
      <c r="I232" s="220">
        <v>17.649999999999999</v>
      </c>
      <c r="J232" s="220">
        <v>18.535</v>
      </c>
      <c r="K232" s="220">
        <v>17.204999999999998</v>
      </c>
      <c r="L232" s="220">
        <v>18.170000000000002</v>
      </c>
      <c r="M232" s="220">
        <v>18.006014</v>
      </c>
      <c r="N232" s="220">
        <v>82902400</v>
      </c>
      <c r="O232" s="220"/>
      <c r="P232" s="196">
        <f t="shared" si="29"/>
        <v>597108.92673267261</v>
      </c>
      <c r="Q232" s="196">
        <f t="shared" si="140"/>
        <v>326821.24212447135</v>
      </c>
      <c r="R232" s="196">
        <f t="shared" si="141"/>
        <v>606723.33553704747</v>
      </c>
      <c r="S232" s="196">
        <f t="shared" si="32"/>
        <v>-569829.91307153145</v>
      </c>
      <c r="T232" s="196">
        <f t="shared" si="33"/>
        <v>0</v>
      </c>
      <c r="U232" s="214">
        <f t="shared" si="19"/>
        <v>0.81713556163492607</v>
      </c>
      <c r="V232" s="224"/>
      <c r="W232" s="196">
        <f t="shared" si="20"/>
        <v>-569829.91307153145</v>
      </c>
      <c r="X232" s="199">
        <f t="shared" si="21"/>
        <v>2.1126168259239866</v>
      </c>
      <c r="Y232" s="196">
        <f t="shared" si="22"/>
        <v>1000430.6508284365</v>
      </c>
      <c r="Z232" s="196">
        <f t="shared" si="23"/>
        <v>430600.73775690503</v>
      </c>
      <c r="AA232" s="201">
        <f t="shared" si="24"/>
        <v>1530653.5043941913</v>
      </c>
      <c r="AB232" s="200">
        <f t="shared" si="25"/>
        <v>1.5306535043941913</v>
      </c>
      <c r="AC232" s="232">
        <f t="shared" si="26"/>
        <v>960823.59132265986</v>
      </c>
      <c r="AD232" s="199">
        <f t="shared" si="27"/>
        <v>0.96082359132265982</v>
      </c>
      <c r="AE232" s="125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7"/>
    </row>
    <row r="233" spans="1:49" ht="19.5" customHeight="1">
      <c r="A233" s="221" t="s">
        <v>322</v>
      </c>
      <c r="B233" s="222">
        <v>154.199997</v>
      </c>
      <c r="C233" s="223">
        <v>158.770004</v>
      </c>
      <c r="D233" s="223">
        <v>152.05999800000001</v>
      </c>
      <c r="E233" s="223">
        <v>155.759995</v>
      </c>
      <c r="F233" s="223">
        <v>149.14137299999999</v>
      </c>
      <c r="G233" s="223">
        <v>622383900</v>
      </c>
      <c r="H233" s="226" t="s">
        <v>322</v>
      </c>
      <c r="I233" s="223">
        <v>17.934999000000001</v>
      </c>
      <c r="J233" s="223">
        <v>19.072500000000002</v>
      </c>
      <c r="K233" s="223">
        <v>17.440000999999999</v>
      </c>
      <c r="L233" s="223">
        <v>18.3325</v>
      </c>
      <c r="M233" s="223">
        <v>18.167048000000001</v>
      </c>
      <c r="N233" s="223">
        <v>94058800</v>
      </c>
      <c r="O233" s="223"/>
      <c r="P233" s="196">
        <f t="shared" si="29"/>
        <v>602217.81386138545</v>
      </c>
      <c r="Q233" s="196">
        <f t="shared" si="140"/>
        <v>331285.25367463077</v>
      </c>
      <c r="R233" s="196">
        <f t="shared" si="141"/>
        <v>607987.34248608304</v>
      </c>
      <c r="S233" s="196">
        <f t="shared" si="32"/>
        <v>-573870.87104266277</v>
      </c>
      <c r="T233" s="196">
        <f t="shared" si="33"/>
        <v>0</v>
      </c>
      <c r="U233" s="214">
        <f t="shared" si="19"/>
        <v>0.82049704168611381</v>
      </c>
      <c r="V233" s="199">
        <f>(E233-B222)/B222</f>
        <v>0.30594448660881579</v>
      </c>
      <c r="W233" s="196">
        <f t="shared" si="20"/>
        <v>-573870.87104266277</v>
      </c>
      <c r="X233" s="199">
        <f t="shared" si="21"/>
        <v>2.1088457655093271</v>
      </c>
      <c r="Y233" s="196">
        <f t="shared" si="22"/>
        <v>1005220.3184896095</v>
      </c>
      <c r="Z233" s="196">
        <f t="shared" si="23"/>
        <v>431349.44744694675</v>
      </c>
      <c r="AA233" s="201">
        <f t="shared" si="24"/>
        <v>1541490.4100220993</v>
      </c>
      <c r="AB233" s="200">
        <f t="shared" si="25"/>
        <v>1.5414904100220992</v>
      </c>
      <c r="AC233" s="217">
        <f t="shared" si="26"/>
        <v>967619.5389794365</v>
      </c>
      <c r="AD233" s="199">
        <f t="shared" si="27"/>
        <v>0.96761953897943653</v>
      </c>
      <c r="AE233" s="125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7"/>
    </row>
    <row r="234" spans="1:49" ht="19.5" customHeight="1">
      <c r="A234" s="218" t="s">
        <v>323</v>
      </c>
      <c r="B234" s="219">
        <v>156.55999800000001</v>
      </c>
      <c r="C234" s="220">
        <v>170.949997</v>
      </c>
      <c r="D234" s="220">
        <v>156.16999799999999</v>
      </c>
      <c r="E234" s="220">
        <v>169.39999399999999</v>
      </c>
      <c r="F234" s="220">
        <v>162.541</v>
      </c>
      <c r="G234" s="220">
        <v>698394900</v>
      </c>
      <c r="H234" s="225" t="s">
        <v>323</v>
      </c>
      <c r="I234" s="220">
        <v>18.514999</v>
      </c>
      <c r="J234" s="220">
        <v>22.002500999999999</v>
      </c>
      <c r="K234" s="220">
        <v>18.434999000000001</v>
      </c>
      <c r="L234" s="220">
        <v>21.602501</v>
      </c>
      <c r="M234" s="220">
        <v>21.407537000000001</v>
      </c>
      <c r="N234" s="220">
        <v>123760000</v>
      </c>
      <c r="O234" s="220"/>
      <c r="P234" s="196">
        <f t="shared" si="29"/>
        <v>618495.04158415762</v>
      </c>
      <c r="Q234" s="196">
        <f>(Q222+(Q233-Q222)*(1-$Q$3))*K234/K233</f>
        <v>283860.94580138719</v>
      </c>
      <c r="R234" s="196">
        <f>R233*(1+($S$5/2/12))+(Q233-Q222)*($Q$3)</f>
        <v>671999.20677612955</v>
      </c>
      <c r="S234" s="196">
        <f t="shared" si="32"/>
        <v>-577928.66633867379</v>
      </c>
      <c r="T234" s="196">
        <f t="shared" si="33"/>
        <v>0</v>
      </c>
      <c r="U234" s="214">
        <f t="shared" si="19"/>
        <v>0.75346207614767546</v>
      </c>
      <c r="V234" s="224"/>
      <c r="W234" s="196">
        <f t="shared" si="20"/>
        <v>-577928.66633867379</v>
      </c>
      <c r="X234" s="199">
        <f t="shared" si="21"/>
        <v>2.2329645915228586</v>
      </c>
      <c r="Y234" s="196">
        <f t="shared" si="22"/>
        <v>1078065.7676139947</v>
      </c>
      <c r="Z234" s="196">
        <f t="shared" si="23"/>
        <v>500137.10127532086</v>
      </c>
      <c r="AA234" s="201">
        <f t="shared" si="24"/>
        <v>1574355.1941616745</v>
      </c>
      <c r="AB234" s="200">
        <f t="shared" si="25"/>
        <v>1.5743551941616745</v>
      </c>
      <c r="AC234" s="217">
        <f t="shared" si="26"/>
        <v>996426.52782300068</v>
      </c>
      <c r="AD234" s="199">
        <f t="shared" si="27"/>
        <v>0.99642652782300067</v>
      </c>
      <c r="AE234" s="125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7"/>
    </row>
    <row r="235" spans="1:49" ht="19.5" customHeight="1">
      <c r="A235" s="218" t="s">
        <v>324</v>
      </c>
      <c r="B235" s="219">
        <v>168.10000600000001</v>
      </c>
      <c r="C235" s="220">
        <v>170.729996</v>
      </c>
      <c r="D235" s="220">
        <v>150.13000500000001</v>
      </c>
      <c r="E235" s="220">
        <v>167.21000699999999</v>
      </c>
      <c r="F235" s="220">
        <v>160.439682</v>
      </c>
      <c r="G235" s="220">
        <v>1179841200</v>
      </c>
      <c r="H235" s="225" t="s">
        <v>324</v>
      </c>
      <c r="I235" s="220">
        <v>21.280000999999999</v>
      </c>
      <c r="J235" s="220">
        <v>21.76</v>
      </c>
      <c r="K235" s="220">
        <v>16.870000999999998</v>
      </c>
      <c r="L235" s="220">
        <v>20.862499</v>
      </c>
      <c r="M235" s="220">
        <v>20.674213000000002</v>
      </c>
      <c r="N235" s="220">
        <v>203990000</v>
      </c>
      <c r="O235" s="220"/>
      <c r="P235" s="196">
        <f t="shared" si="29"/>
        <v>594574.27722772211</v>
      </c>
      <c r="Q235" s="196">
        <f t="shared" ref="Q235:Q245" si="142">Q234*K235/K234</f>
        <v>259763.20582010053</v>
      </c>
      <c r="R235" s="196">
        <f t="shared" ref="R235:R245" si="143">R234*(1+$S$5/2/12)</f>
        <v>673399.20512357994</v>
      </c>
      <c r="S235" s="196">
        <f t="shared" si="32"/>
        <v>-582003.36911508488</v>
      </c>
      <c r="T235" s="196">
        <f t="shared" si="33"/>
        <v>0</v>
      </c>
      <c r="U235" s="214">
        <f t="shared" si="19"/>
        <v>0.72924915497148024</v>
      </c>
      <c r="V235" s="224"/>
      <c r="W235" s="196">
        <f t="shared" si="20"/>
        <v>-582003.36911508488</v>
      </c>
      <c r="X235" s="199">
        <f t="shared" si="21"/>
        <v>2.1786359832920041</v>
      </c>
      <c r="Y235" s="196">
        <f t="shared" si="22"/>
        <v>1062665.2309780421</v>
      </c>
      <c r="Z235" s="196">
        <f t="shared" si="23"/>
        <v>480661.86186295724</v>
      </c>
      <c r="AA235" s="201">
        <f t="shared" si="24"/>
        <v>1527736.6881714026</v>
      </c>
      <c r="AB235" s="200">
        <f t="shared" si="25"/>
        <v>1.5277366881714025</v>
      </c>
      <c r="AC235" s="217">
        <f t="shared" si="26"/>
        <v>945733.31905631768</v>
      </c>
      <c r="AD235" s="199">
        <f t="shared" si="27"/>
        <v>0.94573331905631763</v>
      </c>
      <c r="AE235" s="125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7"/>
    </row>
    <row r="236" spans="1:49" ht="19.5" customHeight="1">
      <c r="A236" s="218" t="s">
        <v>325</v>
      </c>
      <c r="B236" s="219">
        <v>167.300003</v>
      </c>
      <c r="C236" s="220">
        <v>175.21000699999999</v>
      </c>
      <c r="D236" s="220">
        <v>156.03999300000001</v>
      </c>
      <c r="E236" s="220">
        <v>160.13000500000001</v>
      </c>
      <c r="F236" s="220">
        <v>153.646378</v>
      </c>
      <c r="G236" s="220">
        <v>1085306700</v>
      </c>
      <c r="H236" s="225" t="s">
        <v>325</v>
      </c>
      <c r="I236" s="220">
        <v>20.892499999999998</v>
      </c>
      <c r="J236" s="220">
        <v>22.870000999999998</v>
      </c>
      <c r="K236" s="220">
        <v>18.09</v>
      </c>
      <c r="L236" s="220">
        <v>19.049999</v>
      </c>
      <c r="M236" s="220">
        <v>18.878073000000001</v>
      </c>
      <c r="N236" s="220">
        <v>206254400</v>
      </c>
      <c r="O236" s="220"/>
      <c r="P236" s="196">
        <f t="shared" si="29"/>
        <v>617980.17029702896</v>
      </c>
      <c r="Q236" s="196">
        <f t="shared" si="142"/>
        <v>278548.67307272943</v>
      </c>
      <c r="R236" s="196">
        <f t="shared" si="143"/>
        <v>674802.1201342541</v>
      </c>
      <c r="S236" s="196">
        <f t="shared" si="32"/>
        <v>-586095.04981973104</v>
      </c>
      <c r="T236" s="196">
        <f t="shared" si="33"/>
        <v>0</v>
      </c>
      <c r="U236" s="214">
        <f t="shared" si="19"/>
        <v>0.7478230517535952</v>
      </c>
      <c r="V236" s="224"/>
      <c r="W236" s="196">
        <f t="shared" si="20"/>
        <v>-586095.04981973104</v>
      </c>
      <c r="X236" s="199">
        <f t="shared" si="21"/>
        <v>2.2057553477527443</v>
      </c>
      <c r="Y236" s="196">
        <f t="shared" si="22"/>
        <v>1080396.1545368042</v>
      </c>
      <c r="Z236" s="196">
        <f t="shared" si="23"/>
        <v>494301.10471707315</v>
      </c>
      <c r="AA236" s="201">
        <f t="shared" si="24"/>
        <v>1571330.9635040127</v>
      </c>
      <c r="AB236" s="200">
        <f t="shared" si="25"/>
        <v>1.5713309635040127</v>
      </c>
      <c r="AC236" s="217">
        <f t="shared" si="26"/>
        <v>985235.91368428164</v>
      </c>
      <c r="AD236" s="199">
        <f t="shared" si="27"/>
        <v>0.98523591368428165</v>
      </c>
      <c r="AE236" s="125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7"/>
    </row>
    <row r="237" spans="1:49" ht="19.5" customHeight="1">
      <c r="A237" s="218" t="s">
        <v>326</v>
      </c>
      <c r="B237" s="219">
        <v>158.990005</v>
      </c>
      <c r="C237" s="220">
        <v>167</v>
      </c>
      <c r="D237" s="220">
        <v>153.88000500000001</v>
      </c>
      <c r="E237" s="220">
        <v>160.94000199999999</v>
      </c>
      <c r="F237" s="220">
        <v>154.674103</v>
      </c>
      <c r="G237" s="220">
        <v>987380500</v>
      </c>
      <c r="H237" s="225" t="s">
        <v>326</v>
      </c>
      <c r="I237" s="220">
        <v>18.772499</v>
      </c>
      <c r="J237" s="220">
        <v>20.622499000000001</v>
      </c>
      <c r="K237" s="220">
        <v>17.555</v>
      </c>
      <c r="L237" s="220">
        <v>19.100000000000001</v>
      </c>
      <c r="M237" s="220">
        <v>18.927620000000001</v>
      </c>
      <c r="N237" s="220">
        <v>174409200</v>
      </c>
      <c r="O237" s="220"/>
      <c r="P237" s="196">
        <f t="shared" si="29"/>
        <v>609425.76237623685</v>
      </c>
      <c r="Q237" s="196">
        <f t="shared" si="142"/>
        <v>270310.7769923585</v>
      </c>
      <c r="R237" s="196">
        <f t="shared" si="143"/>
        <v>676207.95788453391</v>
      </c>
      <c r="S237" s="196">
        <f t="shared" si="32"/>
        <v>-590203.77919397992</v>
      </c>
      <c r="T237" s="196">
        <f t="shared" si="33"/>
        <v>0</v>
      </c>
      <c r="U237" s="214">
        <f t="shared" si="19"/>
        <v>0.73913132402296611</v>
      </c>
      <c r="V237" s="224"/>
      <c r="W237" s="196">
        <f t="shared" si="20"/>
        <v>-590203.77919397992</v>
      </c>
      <c r="X237" s="199">
        <f t="shared" si="21"/>
        <v>2.1782878483369159</v>
      </c>
      <c r="Y237" s="196">
        <f t="shared" si="22"/>
        <v>1075757.6732325181</v>
      </c>
      <c r="Z237" s="196">
        <f t="shared" si="23"/>
        <v>485553.89403853822</v>
      </c>
      <c r="AA237" s="201">
        <f t="shared" si="24"/>
        <v>1555944.4972531293</v>
      </c>
      <c r="AB237" s="200">
        <f t="shared" si="25"/>
        <v>1.5559444972531293</v>
      </c>
      <c r="AC237" s="217">
        <f t="shared" si="26"/>
        <v>965740.71805914934</v>
      </c>
      <c r="AD237" s="199">
        <f t="shared" si="27"/>
        <v>0.96574071805914929</v>
      </c>
      <c r="AE237" s="125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7"/>
    </row>
    <row r="238" spans="1:49" ht="19.5" customHeight="1">
      <c r="A238" s="218" t="s">
        <v>327</v>
      </c>
      <c r="B238" s="219">
        <v>160.520004</v>
      </c>
      <c r="C238" s="220">
        <v>171.199997</v>
      </c>
      <c r="D238" s="220">
        <v>159.220001</v>
      </c>
      <c r="E238" s="220">
        <v>170.070007</v>
      </c>
      <c r="F238" s="220">
        <v>163.448654</v>
      </c>
      <c r="G238" s="220">
        <v>687987000</v>
      </c>
      <c r="H238" s="225" t="s">
        <v>327</v>
      </c>
      <c r="I238" s="220">
        <v>19.010000000000002</v>
      </c>
      <c r="J238" s="220">
        <v>21.532499000000001</v>
      </c>
      <c r="K238" s="220">
        <v>18.684999000000001</v>
      </c>
      <c r="L238" s="220">
        <v>21.252500999999999</v>
      </c>
      <c r="M238" s="220">
        <v>21.060694000000002</v>
      </c>
      <c r="N238" s="220">
        <v>128710400</v>
      </c>
      <c r="O238" s="220"/>
      <c r="P238" s="196">
        <f t="shared" si="29"/>
        <v>630574.26138613769</v>
      </c>
      <c r="Q238" s="196">
        <f t="shared" si="142"/>
        <v>287710.42995109322</v>
      </c>
      <c r="R238" s="196">
        <f t="shared" si="143"/>
        <v>677616.72446346015</v>
      </c>
      <c r="S238" s="196">
        <f t="shared" si="32"/>
        <v>-594329.62827395473</v>
      </c>
      <c r="T238" s="196">
        <f t="shared" si="33"/>
        <v>0</v>
      </c>
      <c r="U238" s="214">
        <f t="shared" si="19"/>
        <v>0.75568271908779261</v>
      </c>
      <c r="V238" s="224"/>
      <c r="W238" s="196">
        <f t="shared" si="20"/>
        <v>-594329.62827395473</v>
      </c>
      <c r="X238" s="199">
        <f t="shared" si="21"/>
        <v>2.2011202598948856</v>
      </c>
      <c r="Y238" s="196">
        <f t="shared" si="22"/>
        <v>1091914.0384552181</v>
      </c>
      <c r="Z238" s="196">
        <f t="shared" si="23"/>
        <v>497584.41018126335</v>
      </c>
      <c r="AA238" s="201">
        <f t="shared" si="24"/>
        <v>1595901.4158006911</v>
      </c>
      <c r="AB238" s="200">
        <f t="shared" si="25"/>
        <v>1.5959014158006912</v>
      </c>
      <c r="AC238" s="217">
        <f t="shared" si="26"/>
        <v>1001571.7875267364</v>
      </c>
      <c r="AD238" s="199">
        <f t="shared" si="27"/>
        <v>1.0015717875267365</v>
      </c>
      <c r="AE238" s="125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7"/>
    </row>
    <row r="239" spans="1:49" ht="19.5" customHeight="1">
      <c r="A239" s="218" t="s">
        <v>328</v>
      </c>
      <c r="B239" s="219">
        <v>170.91999799999999</v>
      </c>
      <c r="C239" s="220">
        <v>177.979996</v>
      </c>
      <c r="D239" s="220">
        <v>169.16999799999999</v>
      </c>
      <c r="E239" s="220">
        <v>171.64999399999999</v>
      </c>
      <c r="F239" s="220">
        <v>164.96710200000001</v>
      </c>
      <c r="G239" s="220">
        <v>784338500</v>
      </c>
      <c r="H239" s="225" t="s">
        <v>328</v>
      </c>
      <c r="I239" s="220">
        <v>21.459999</v>
      </c>
      <c r="J239" s="220">
        <v>23.322500000000002</v>
      </c>
      <c r="K239" s="220">
        <v>21.040001</v>
      </c>
      <c r="L239" s="220">
        <v>21.614999999999998</v>
      </c>
      <c r="M239" s="220">
        <v>21.419917999999999</v>
      </c>
      <c r="N239" s="220">
        <v>117291600</v>
      </c>
      <c r="O239" s="220"/>
      <c r="P239" s="196">
        <f t="shared" si="29"/>
        <v>669980.19009900885</v>
      </c>
      <c r="Q239" s="196">
        <f t="shared" si="142"/>
        <v>323972.60143719736</v>
      </c>
      <c r="R239" s="196">
        <f t="shared" si="143"/>
        <v>679028.42597275914</v>
      </c>
      <c r="S239" s="196">
        <f t="shared" si="32"/>
        <v>-598472.66839176288</v>
      </c>
      <c r="T239" s="196">
        <f t="shared" si="33"/>
        <v>0</v>
      </c>
      <c r="U239" s="214">
        <f t="shared" si="19"/>
        <v>0.78777058533613864</v>
      </c>
      <c r="V239" s="224"/>
      <c r="W239" s="196">
        <f t="shared" si="20"/>
        <v>-598472.66839176288</v>
      </c>
      <c r="X239" s="199">
        <f t="shared" si="21"/>
        <v>2.25408558706093</v>
      </c>
      <c r="Y239" s="196">
        <f t="shared" si="22"/>
        <v>1120853.4220031549</v>
      </c>
      <c r="Z239" s="196">
        <f t="shared" si="23"/>
        <v>522380.75361139199</v>
      </c>
      <c r="AA239" s="201">
        <f t="shared" si="24"/>
        <v>1672981.2175089652</v>
      </c>
      <c r="AB239" s="200">
        <f t="shared" si="25"/>
        <v>1.6729812175089651</v>
      </c>
      <c r="AC239" s="217">
        <f t="shared" si="26"/>
        <v>1074508.5491172024</v>
      </c>
      <c r="AD239" s="199">
        <f t="shared" si="27"/>
        <v>1.0745085491172024</v>
      </c>
      <c r="AE239" s="125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7"/>
    </row>
    <row r="240" spans="1:49" ht="19.5" customHeight="1">
      <c r="A240" s="218" t="s">
        <v>329</v>
      </c>
      <c r="B240" s="219">
        <v>170.03999300000001</v>
      </c>
      <c r="C240" s="220">
        <v>182.929993</v>
      </c>
      <c r="D240" s="220">
        <v>169.66999799999999</v>
      </c>
      <c r="E240" s="220">
        <v>176.449997</v>
      </c>
      <c r="F240" s="220">
        <v>169.94323700000001</v>
      </c>
      <c r="G240" s="220">
        <v>708010500</v>
      </c>
      <c r="H240" s="225" t="s">
        <v>329</v>
      </c>
      <c r="I240" s="220">
        <v>21.247499000000001</v>
      </c>
      <c r="J240" s="220">
        <v>24.5075</v>
      </c>
      <c r="K240" s="220">
        <v>21.157499000000001</v>
      </c>
      <c r="L240" s="220">
        <v>22.704999999999998</v>
      </c>
      <c r="M240" s="220">
        <v>22.500081999999999</v>
      </c>
      <c r="N240" s="220">
        <v>105476400</v>
      </c>
      <c r="O240" s="220"/>
      <c r="P240" s="196">
        <f t="shared" si="29"/>
        <v>671960.38811881084</v>
      </c>
      <c r="Q240" s="196">
        <f t="shared" si="142"/>
        <v>325781.82819168601</v>
      </c>
      <c r="R240" s="196">
        <f t="shared" si="143"/>
        <v>680443.06852686917</v>
      </c>
      <c r="S240" s="196">
        <f t="shared" si="32"/>
        <v>-602632.97117672849</v>
      </c>
      <c r="T240" s="196">
        <f t="shared" si="33"/>
        <v>0</v>
      </c>
      <c r="U240" s="214">
        <f t="shared" si="19"/>
        <v>0.78866383614515267</v>
      </c>
      <c r="V240" s="224"/>
      <c r="W240" s="196">
        <f t="shared" si="20"/>
        <v>-602632.97117672849</v>
      </c>
      <c r="X240" s="199">
        <f t="shared" si="21"/>
        <v>2.2441577565942263</v>
      </c>
      <c r="Y240" s="196">
        <f t="shared" si="22"/>
        <v>1123597.617468962</v>
      </c>
      <c r="Z240" s="196">
        <f t="shared" si="23"/>
        <v>520964.64629223349</v>
      </c>
      <c r="AA240" s="201">
        <f t="shared" si="24"/>
        <v>1678185.2848373661</v>
      </c>
      <c r="AB240" s="200">
        <f t="shared" si="25"/>
        <v>1.6781852848373662</v>
      </c>
      <c r="AC240" s="217">
        <f t="shared" si="26"/>
        <v>1075552.3136606375</v>
      </c>
      <c r="AD240" s="199">
        <f t="shared" si="27"/>
        <v>1.0755523136606375</v>
      </c>
      <c r="AE240" s="125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7"/>
    </row>
    <row r="241" spans="1:49" ht="19.5" customHeight="1">
      <c r="A241" s="218" t="s">
        <v>330</v>
      </c>
      <c r="B241" s="219">
        <v>176.86000100000001</v>
      </c>
      <c r="C241" s="220">
        <v>187.520004</v>
      </c>
      <c r="D241" s="220">
        <v>175.78999300000001</v>
      </c>
      <c r="E241" s="220">
        <v>186.64999399999999</v>
      </c>
      <c r="F241" s="220">
        <v>179.767044</v>
      </c>
      <c r="G241" s="220">
        <v>667523000</v>
      </c>
      <c r="H241" s="225" t="s">
        <v>330</v>
      </c>
      <c r="I241" s="220">
        <v>22.889999</v>
      </c>
      <c r="J241" s="220">
        <v>25.627500999999999</v>
      </c>
      <c r="K241" s="220">
        <v>22.6</v>
      </c>
      <c r="L241" s="220">
        <v>25.379999000000002</v>
      </c>
      <c r="M241" s="220">
        <v>25.150936000000002</v>
      </c>
      <c r="N241" s="220">
        <v>99221600</v>
      </c>
      <c r="O241" s="220"/>
      <c r="P241" s="196">
        <f t="shared" si="29"/>
        <v>696197.99207920686</v>
      </c>
      <c r="Q241" s="196">
        <f t="shared" si="142"/>
        <v>347993.36713342648</v>
      </c>
      <c r="R241" s="196">
        <f t="shared" si="143"/>
        <v>681860.65825296694</v>
      </c>
      <c r="S241" s="196">
        <f t="shared" si="32"/>
        <v>-606810.60855663149</v>
      </c>
      <c r="T241" s="196">
        <f t="shared" si="33"/>
        <v>0</v>
      </c>
      <c r="U241" s="214">
        <f t="shared" si="19"/>
        <v>0.80657170946112899</v>
      </c>
      <c r="V241" s="224"/>
      <c r="W241" s="196">
        <f t="shared" si="20"/>
        <v>-606810.60855663149</v>
      </c>
      <c r="X241" s="199">
        <f t="shared" si="21"/>
        <v>2.2709864180028823</v>
      </c>
      <c r="Y241" s="196">
        <f t="shared" si="22"/>
        <v>1141924.8263782931</v>
      </c>
      <c r="Z241" s="196">
        <f t="shared" si="23"/>
        <v>535114.21782166162</v>
      </c>
      <c r="AA241" s="201">
        <f t="shared" si="24"/>
        <v>1726052.0174656003</v>
      </c>
      <c r="AB241" s="200">
        <f t="shared" si="25"/>
        <v>1.7260520174656002</v>
      </c>
      <c r="AC241" s="217">
        <f t="shared" si="26"/>
        <v>1119241.4089089688</v>
      </c>
      <c r="AD241" s="199">
        <f t="shared" si="27"/>
        <v>1.1192414089089688</v>
      </c>
      <c r="AE241" s="125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7"/>
    </row>
    <row r="242" spans="1:49" ht="19.5" customHeight="1">
      <c r="A242" s="218" t="s">
        <v>331</v>
      </c>
      <c r="B242" s="219">
        <v>186.08000200000001</v>
      </c>
      <c r="C242" s="220">
        <v>186.490005</v>
      </c>
      <c r="D242" s="220">
        <v>180.44000199999999</v>
      </c>
      <c r="E242" s="220">
        <v>185.78999300000001</v>
      </c>
      <c r="F242" s="220">
        <v>178.938828</v>
      </c>
      <c r="G242" s="220">
        <v>645534400</v>
      </c>
      <c r="H242" s="225" t="s">
        <v>331</v>
      </c>
      <c r="I242" s="220">
        <v>25.24</v>
      </c>
      <c r="J242" s="220">
        <v>25.344999000000001</v>
      </c>
      <c r="K242" s="220">
        <v>23.7075</v>
      </c>
      <c r="L242" s="220">
        <v>25.17</v>
      </c>
      <c r="M242" s="220">
        <v>24.942838999999999</v>
      </c>
      <c r="N242" s="220">
        <v>81350800</v>
      </c>
      <c r="O242" s="220"/>
      <c r="P242" s="196">
        <f t="shared" si="29"/>
        <v>714613.86930692953</v>
      </c>
      <c r="Q242" s="196">
        <f t="shared" si="142"/>
        <v>365046.58191662421</v>
      </c>
      <c r="R242" s="196">
        <f t="shared" si="143"/>
        <v>683281.20129099407</v>
      </c>
      <c r="S242" s="196">
        <f t="shared" si="32"/>
        <v>-611005.65275895072</v>
      </c>
      <c r="T242" s="196">
        <f t="shared" si="33"/>
        <v>0</v>
      </c>
      <c r="U242" s="214">
        <f t="shared" si="19"/>
        <v>0.81948658430047294</v>
      </c>
      <c r="V242" s="224"/>
      <c r="W242" s="196">
        <f t="shared" si="20"/>
        <v>-611005.65275895072</v>
      </c>
      <c r="X242" s="199">
        <f t="shared" si="21"/>
        <v>2.287859472798381</v>
      </c>
      <c r="Y242" s="196">
        <f t="shared" si="22"/>
        <v>1156179.6617542049</v>
      </c>
      <c r="Z242" s="196">
        <f t="shared" si="23"/>
        <v>545174.00899525417</v>
      </c>
      <c r="AA242" s="201">
        <f t="shared" si="24"/>
        <v>1762941.6525145476</v>
      </c>
      <c r="AB242" s="200">
        <f t="shared" si="25"/>
        <v>1.7629416525145476</v>
      </c>
      <c r="AC242" s="217">
        <f t="shared" si="26"/>
        <v>1151935.9997555967</v>
      </c>
      <c r="AD242" s="199">
        <f t="shared" si="27"/>
        <v>1.1519359997555967</v>
      </c>
      <c r="AE242" s="125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7"/>
    </row>
    <row r="243" spans="1:49" ht="19.5" customHeight="1">
      <c r="A243" s="218" t="s">
        <v>332</v>
      </c>
      <c r="B243" s="219">
        <v>186.86999499999999</v>
      </c>
      <c r="C243" s="220">
        <v>187.529999</v>
      </c>
      <c r="D243" s="220">
        <v>160.08999600000001</v>
      </c>
      <c r="E243" s="220">
        <v>169.820007</v>
      </c>
      <c r="F243" s="220">
        <v>163.85199</v>
      </c>
      <c r="G243" s="220">
        <v>1817070600</v>
      </c>
      <c r="H243" s="225" t="s">
        <v>332</v>
      </c>
      <c r="I243" s="220">
        <v>25.442499000000002</v>
      </c>
      <c r="J243" s="220">
        <v>25.625</v>
      </c>
      <c r="K243" s="220">
        <v>18.427499999999998</v>
      </c>
      <c r="L243" s="220">
        <v>20.702499</v>
      </c>
      <c r="M243" s="220">
        <v>20.515654000000001</v>
      </c>
      <c r="N243" s="220">
        <v>235472000</v>
      </c>
      <c r="O243" s="220"/>
      <c r="P243" s="196">
        <f t="shared" si="29"/>
        <v>634019.78613861289</v>
      </c>
      <c r="Q243" s="196">
        <f t="shared" si="142"/>
        <v>283745.47667483252</v>
      </c>
      <c r="R243" s="196">
        <f t="shared" si="143"/>
        <v>684704.70379368367</v>
      </c>
      <c r="S243" s="196">
        <f t="shared" si="32"/>
        <v>-615218.17631211295</v>
      </c>
      <c r="T243" s="196">
        <f t="shared" si="33"/>
        <v>0</v>
      </c>
      <c r="U243" s="214">
        <f t="shared" si="19"/>
        <v>0.74978674454174488</v>
      </c>
      <c r="V243" s="224"/>
      <c r="W243" s="196">
        <f t="shared" si="20"/>
        <v>-615218.17631211295</v>
      </c>
      <c r="X243" s="199">
        <f t="shared" si="21"/>
        <v>2.1435070365399613</v>
      </c>
      <c r="Y243" s="196">
        <f t="shared" si="22"/>
        <v>1101130.3659389652</v>
      </c>
      <c r="Z243" s="196">
        <f t="shared" si="23"/>
        <v>485912.18962685228</v>
      </c>
      <c r="AA243" s="201">
        <f t="shared" si="24"/>
        <v>1602469.9666071292</v>
      </c>
      <c r="AB243" s="200">
        <f t="shared" si="25"/>
        <v>1.6024699666071291</v>
      </c>
      <c r="AC243" s="217">
        <f t="shared" si="26"/>
        <v>987251.79029501625</v>
      </c>
      <c r="AD243" s="199">
        <f t="shared" si="27"/>
        <v>0.98725179029501631</v>
      </c>
      <c r="AE243" s="125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7"/>
    </row>
    <row r="244" spans="1:49" ht="19.5" customHeight="1">
      <c r="A244" s="218" t="s">
        <v>333</v>
      </c>
      <c r="B244" s="219">
        <v>170.070007</v>
      </c>
      <c r="C244" s="220">
        <v>175.58000200000001</v>
      </c>
      <c r="D244" s="220">
        <v>157.13000500000001</v>
      </c>
      <c r="E244" s="220">
        <v>169.36999499999999</v>
      </c>
      <c r="F244" s="220">
        <v>163.41783100000001</v>
      </c>
      <c r="G244" s="220">
        <v>1152121500</v>
      </c>
      <c r="H244" s="225" t="s">
        <v>333</v>
      </c>
      <c r="I244" s="220">
        <v>20.805</v>
      </c>
      <c r="J244" s="220">
        <v>22.114999999999998</v>
      </c>
      <c r="K244" s="220">
        <v>17.625</v>
      </c>
      <c r="L244" s="220">
        <v>20.459999</v>
      </c>
      <c r="M244" s="220">
        <v>20.275342999999999</v>
      </c>
      <c r="N244" s="220">
        <v>149764000</v>
      </c>
      <c r="O244" s="220"/>
      <c r="P244" s="196">
        <f t="shared" si="29"/>
        <v>622297.04950494948</v>
      </c>
      <c r="Q244" s="196">
        <f t="shared" si="142"/>
        <v>271388.63255427615</v>
      </c>
      <c r="R244" s="196">
        <f t="shared" si="143"/>
        <v>686131.17192658724</v>
      </c>
      <c r="S244" s="196">
        <f t="shared" si="32"/>
        <v>-619448.25204674667</v>
      </c>
      <c r="T244" s="196">
        <f t="shared" si="33"/>
        <v>0</v>
      </c>
      <c r="U244" s="214">
        <f t="shared" si="19"/>
        <v>0.73747429119651886</v>
      </c>
      <c r="V244" s="224"/>
      <c r="W244" s="196">
        <f t="shared" si="20"/>
        <v>-619448.25204674667</v>
      </c>
      <c r="X244" s="199">
        <f t="shared" si="21"/>
        <v>2.1122478223294689</v>
      </c>
      <c r="Y244" s="196">
        <f t="shared" si="22"/>
        <v>1094293.8597029883</v>
      </c>
      <c r="Z244" s="196">
        <f t="shared" si="23"/>
        <v>474845.60765624163</v>
      </c>
      <c r="AA244" s="201">
        <f t="shared" si="24"/>
        <v>1579816.853985813</v>
      </c>
      <c r="AB244" s="200">
        <f t="shared" si="25"/>
        <v>1.5798168539858131</v>
      </c>
      <c r="AC244" s="217">
        <f t="shared" si="26"/>
        <v>960368.60193906631</v>
      </c>
      <c r="AD244" s="199">
        <f t="shared" si="27"/>
        <v>0.96036860193906637</v>
      </c>
      <c r="AE244" s="125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7"/>
    </row>
    <row r="245" spans="1:49" ht="19.5" customHeight="1">
      <c r="A245" s="221" t="s">
        <v>334</v>
      </c>
      <c r="B245" s="222">
        <v>173.11000100000001</v>
      </c>
      <c r="C245" s="223">
        <v>173.30999800000001</v>
      </c>
      <c r="D245" s="223">
        <v>143.46000699999999</v>
      </c>
      <c r="E245" s="223">
        <v>154.259995</v>
      </c>
      <c r="F245" s="223">
        <v>148.838852</v>
      </c>
      <c r="G245" s="223">
        <v>1395544900</v>
      </c>
      <c r="H245" s="226" t="s">
        <v>334</v>
      </c>
      <c r="I245" s="223">
        <v>21.34</v>
      </c>
      <c r="J245" s="223">
        <v>21.385000000000002</v>
      </c>
      <c r="K245" s="223">
        <v>14.61</v>
      </c>
      <c r="L245" s="223">
        <v>16.797501</v>
      </c>
      <c r="M245" s="223">
        <v>16.645899</v>
      </c>
      <c r="N245" s="223">
        <v>217454400</v>
      </c>
      <c r="O245" s="223"/>
      <c r="P245" s="196">
        <f t="shared" si="29"/>
        <v>568158.44356435537</v>
      </c>
      <c r="Q245" s="196">
        <f t="shared" si="142"/>
        <v>224963.85370882126</v>
      </c>
      <c r="R245" s="196">
        <f t="shared" si="143"/>
        <v>687560.61186810106</v>
      </c>
      <c r="S245" s="196">
        <f t="shared" si="32"/>
        <v>-623695.95309694135</v>
      </c>
      <c r="T245" s="196">
        <f t="shared" si="33"/>
        <v>0</v>
      </c>
      <c r="U245" s="214">
        <f t="shared" si="19"/>
        <v>0.68757878185575672</v>
      </c>
      <c r="V245" s="199">
        <f>(E245-B234)/B234</f>
        <v>-1.4690872696613113E-2</v>
      </c>
      <c r="W245" s="196">
        <f t="shared" si="20"/>
        <v>-623695.95309694135</v>
      </c>
      <c r="X245" s="199">
        <f t="shared" si="21"/>
        <v>2.013351295927488</v>
      </c>
      <c r="Y245" s="196">
        <f t="shared" si="22"/>
        <v>1057769.0978884257</v>
      </c>
      <c r="Z245" s="196">
        <f t="shared" si="23"/>
        <v>434073.14479148434</v>
      </c>
      <c r="AA245" s="201">
        <f t="shared" si="24"/>
        <v>1480682.9091412777</v>
      </c>
      <c r="AB245" s="200">
        <f t="shared" si="25"/>
        <v>1.4806829091412776</v>
      </c>
      <c r="AC245" s="217">
        <f t="shared" si="26"/>
        <v>856986.95604433632</v>
      </c>
      <c r="AD245" s="199">
        <f t="shared" si="27"/>
        <v>0.85698695604433628</v>
      </c>
      <c r="AE245" s="125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7"/>
    </row>
    <row r="246" spans="1:49" ht="19.5" customHeight="1">
      <c r="A246" s="218" t="s">
        <v>335</v>
      </c>
      <c r="B246" s="219">
        <v>150.990005</v>
      </c>
      <c r="C246" s="220">
        <v>168.990005</v>
      </c>
      <c r="D246" s="220">
        <v>149.490005</v>
      </c>
      <c r="E246" s="220">
        <v>168.16000399999999</v>
      </c>
      <c r="F246" s="220">
        <v>162.71455399999999</v>
      </c>
      <c r="G246" s="220">
        <v>933706500</v>
      </c>
      <c r="H246" s="225" t="s">
        <v>335</v>
      </c>
      <c r="I246" s="220">
        <v>16.084999</v>
      </c>
      <c r="J246" s="220">
        <v>19.967500999999999</v>
      </c>
      <c r="K246" s="220">
        <v>15.7425</v>
      </c>
      <c r="L246" s="220">
        <v>19.7925</v>
      </c>
      <c r="M246" s="220">
        <v>19.627282999999998</v>
      </c>
      <c r="N246" s="220">
        <v>166696000</v>
      </c>
      <c r="O246" s="220"/>
      <c r="P246" s="196">
        <f t="shared" si="29"/>
        <v>592039.62376237509</v>
      </c>
      <c r="Q246" s="196">
        <f>(Q245+$S$3)*K246/K245</f>
        <v>263952.32491520321</v>
      </c>
      <c r="R246" s="196">
        <f>R245*(1+($S$5)/2/12)-$S$3</f>
        <v>668993.02980949299</v>
      </c>
      <c r="S246" s="196">
        <f t="shared" si="32"/>
        <v>-627961.35290151194</v>
      </c>
      <c r="T246" s="196">
        <f t="shared" si="33"/>
        <v>0</v>
      </c>
      <c r="U246" s="214">
        <f t="shared" si="19"/>
        <v>0.7343969215381202</v>
      </c>
      <c r="V246" s="224"/>
      <c r="W246" s="196">
        <f t="shared" si="20"/>
        <v>-627961.35290151194</v>
      </c>
      <c r="X246" s="199">
        <f t="shared" si="21"/>
        <v>2.0081373602774018</v>
      </c>
      <c r="Y246" s="196">
        <f t="shared" si="22"/>
        <v>1056661.0452507758</v>
      </c>
      <c r="Z246" s="196">
        <f t="shared" si="23"/>
        <v>428699.69234926382</v>
      </c>
      <c r="AA246" s="201">
        <f t="shared" si="24"/>
        <v>1524984.9784870711</v>
      </c>
      <c r="AB246" s="200">
        <f t="shared" si="25"/>
        <v>1.524984978487071</v>
      </c>
      <c r="AC246" s="217">
        <f t="shared" si="26"/>
        <v>897023.62558555917</v>
      </c>
      <c r="AD246" s="199">
        <f t="shared" si="27"/>
        <v>0.89702362558555915</v>
      </c>
      <c r="AE246" s="125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7"/>
    </row>
    <row r="247" spans="1:49" ht="19.5" customHeight="1">
      <c r="A247" s="218" t="s">
        <v>336</v>
      </c>
      <c r="B247" s="219">
        <v>167.33000200000001</v>
      </c>
      <c r="C247" s="220">
        <v>174.66000399999999</v>
      </c>
      <c r="D247" s="220">
        <v>166.570007</v>
      </c>
      <c r="E247" s="220">
        <v>173.19000199999999</v>
      </c>
      <c r="F247" s="220">
        <v>167.58169599999999</v>
      </c>
      <c r="G247" s="220">
        <v>535964100</v>
      </c>
      <c r="H247" s="225" t="s">
        <v>336</v>
      </c>
      <c r="I247" s="220">
        <v>19.594999000000001</v>
      </c>
      <c r="J247" s="220">
        <v>21.274999999999999</v>
      </c>
      <c r="K247" s="220">
        <v>19.3825</v>
      </c>
      <c r="L247" s="220">
        <v>20.905000999999999</v>
      </c>
      <c r="M247" s="220">
        <v>20.730501</v>
      </c>
      <c r="N247" s="220">
        <v>109219200</v>
      </c>
      <c r="O247" s="220"/>
      <c r="P247" s="196">
        <f t="shared" si="29"/>
        <v>659683.19603960274</v>
      </c>
      <c r="Q247" s="196">
        <f t="shared" ref="Q247:Q257" si="144">Q246*K247/K246</f>
        <v>324983.70256750367</v>
      </c>
      <c r="R247" s="196">
        <f t="shared" ref="R247:R257" si="145">R246*(1+$S$5/2/12)</f>
        <v>670386.76528826286</v>
      </c>
      <c r="S247" s="196">
        <f t="shared" si="32"/>
        <v>-632244.52520526818</v>
      </c>
      <c r="T247" s="196">
        <f t="shared" si="33"/>
        <v>0</v>
      </c>
      <c r="U247" s="214">
        <f t="shared" si="19"/>
        <v>0.79130401010211893</v>
      </c>
      <c r="V247" s="224"/>
      <c r="W247" s="196">
        <f t="shared" si="20"/>
        <v>-632244.52520526818</v>
      </c>
      <c r="X247" s="199">
        <f t="shared" si="21"/>
        <v>2.1037271313595598</v>
      </c>
      <c r="Y247" s="196">
        <f t="shared" si="22"/>
        <v>1105349.5319044541</v>
      </c>
      <c r="Z247" s="196">
        <f t="shared" si="23"/>
        <v>473105.00669918593</v>
      </c>
      <c r="AA247" s="201">
        <f t="shared" si="24"/>
        <v>1655053.6638953693</v>
      </c>
      <c r="AB247" s="200">
        <f t="shared" si="25"/>
        <v>1.6550536638953692</v>
      </c>
      <c r="AC247" s="217">
        <f t="shared" si="26"/>
        <v>1022809.1386901011</v>
      </c>
      <c r="AD247" s="199">
        <f t="shared" si="27"/>
        <v>1.022809138690101</v>
      </c>
      <c r="AE247" s="125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7"/>
    </row>
    <row r="248" spans="1:49" ht="19.5" customHeight="1">
      <c r="A248" s="218" t="s">
        <v>337</v>
      </c>
      <c r="B248" s="219">
        <v>174.44000199999999</v>
      </c>
      <c r="C248" s="220">
        <v>182.83000200000001</v>
      </c>
      <c r="D248" s="220">
        <v>169.33999600000001</v>
      </c>
      <c r="E248" s="220">
        <v>179.66000399999999</v>
      </c>
      <c r="F248" s="220">
        <v>173.84219400000001</v>
      </c>
      <c r="G248" s="220">
        <v>781972700</v>
      </c>
      <c r="H248" s="225" t="s">
        <v>337</v>
      </c>
      <c r="I248" s="220">
        <v>21.2075</v>
      </c>
      <c r="J248" s="220">
        <v>23.290001</v>
      </c>
      <c r="K248" s="220">
        <v>19.962499999999999</v>
      </c>
      <c r="L248" s="220">
        <v>22.482500000000002</v>
      </c>
      <c r="M248" s="220">
        <v>22.294830000000001</v>
      </c>
      <c r="N248" s="220">
        <v>121992800</v>
      </c>
      <c r="O248" s="220"/>
      <c r="P248" s="196">
        <f t="shared" si="29"/>
        <v>670653.44950494927</v>
      </c>
      <c r="Q248" s="196">
        <f t="shared" si="144"/>
        <v>334708.48252308997</v>
      </c>
      <c r="R248" s="196">
        <f t="shared" si="145"/>
        <v>671783.40438261349</v>
      </c>
      <c r="S248" s="196">
        <f t="shared" si="32"/>
        <v>-636545.54406029009</v>
      </c>
      <c r="T248" s="196">
        <f t="shared" si="33"/>
        <v>0</v>
      </c>
      <c r="U248" s="214">
        <f t="shared" si="19"/>
        <v>0.79901865715411668</v>
      </c>
      <c r="V248" s="224"/>
      <c r="W248" s="196">
        <f t="shared" si="20"/>
        <v>-636545.54406029009</v>
      </c>
      <c r="X248" s="199">
        <f t="shared" si="21"/>
        <v>2.1089407763734411</v>
      </c>
      <c r="Y248" s="196">
        <f t="shared" si="22"/>
        <v>1114369.4828607733</v>
      </c>
      <c r="Z248" s="196">
        <f t="shared" si="23"/>
        <v>477823.93880048324</v>
      </c>
      <c r="AA248" s="201">
        <f t="shared" si="24"/>
        <v>1677145.3364106528</v>
      </c>
      <c r="AB248" s="200">
        <f t="shared" si="25"/>
        <v>1.6771453364106528</v>
      </c>
      <c r="AC248" s="217">
        <f t="shared" si="26"/>
        <v>1040599.7923503628</v>
      </c>
      <c r="AD248" s="199">
        <f t="shared" si="27"/>
        <v>1.0405997923503627</v>
      </c>
      <c r="AE248" s="125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7"/>
    </row>
    <row r="249" spans="1:49" ht="19.5" customHeight="1">
      <c r="A249" s="218" t="s">
        <v>338</v>
      </c>
      <c r="B249" s="219">
        <v>181.509995</v>
      </c>
      <c r="C249" s="220">
        <v>191.320007</v>
      </c>
      <c r="D249" s="220">
        <v>180.770004</v>
      </c>
      <c r="E249" s="220">
        <v>189.53999300000001</v>
      </c>
      <c r="F249" s="220">
        <v>183.73597699999999</v>
      </c>
      <c r="G249" s="220">
        <v>550157700</v>
      </c>
      <c r="H249" s="225" t="s">
        <v>338</v>
      </c>
      <c r="I249" s="220">
        <v>22.9025</v>
      </c>
      <c r="J249" s="220">
        <v>25.3825</v>
      </c>
      <c r="K249" s="220">
        <v>22.74</v>
      </c>
      <c r="L249" s="220">
        <v>24.92</v>
      </c>
      <c r="M249" s="220">
        <v>24.729399000000001</v>
      </c>
      <c r="N249" s="220">
        <v>88063200</v>
      </c>
      <c r="O249" s="220"/>
      <c r="P249" s="196">
        <f t="shared" si="29"/>
        <v>715920.80792079074</v>
      </c>
      <c r="Q249" s="196">
        <f t="shared" si="144"/>
        <v>381278.44170695386</v>
      </c>
      <c r="R249" s="196">
        <f t="shared" si="145"/>
        <v>673182.95314174402</v>
      </c>
      <c r="S249" s="196">
        <f t="shared" si="32"/>
        <v>-640864.48382720794</v>
      </c>
      <c r="T249" s="196">
        <f t="shared" si="33"/>
        <v>0</v>
      </c>
      <c r="U249" s="214">
        <f t="shared" si="19"/>
        <v>0.83511780056410934</v>
      </c>
      <c r="V249" s="224"/>
      <c r="W249" s="196">
        <f t="shared" si="20"/>
        <v>-640864.48382720794</v>
      </c>
      <c r="X249" s="199">
        <f t="shared" si="21"/>
        <v>2.1675467998583451</v>
      </c>
      <c r="Y249" s="196">
        <f t="shared" si="22"/>
        <v>1147400.2005606277</v>
      </c>
      <c r="Z249" s="196">
        <f t="shared" si="23"/>
        <v>506535.7167334198</v>
      </c>
      <c r="AA249" s="201">
        <f t="shared" si="24"/>
        <v>1770382.2027694886</v>
      </c>
      <c r="AB249" s="200">
        <f t="shared" si="25"/>
        <v>1.7703822027694887</v>
      </c>
      <c r="AC249" s="217">
        <f t="shared" si="26"/>
        <v>1129517.7189422806</v>
      </c>
      <c r="AD249" s="199">
        <f t="shared" si="27"/>
        <v>1.1295177189422807</v>
      </c>
      <c r="AE249" s="125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7"/>
    </row>
    <row r="250" spans="1:49" ht="19.5" customHeight="1">
      <c r="A250" s="218" t="s">
        <v>339</v>
      </c>
      <c r="B250" s="219">
        <v>190.779999</v>
      </c>
      <c r="C250" s="220">
        <v>191.320007</v>
      </c>
      <c r="D250" s="220">
        <v>173.86999499999999</v>
      </c>
      <c r="E250" s="220">
        <v>173.949997</v>
      </c>
      <c r="F250" s="220">
        <v>168.62338299999999</v>
      </c>
      <c r="G250" s="220">
        <v>901554000</v>
      </c>
      <c r="H250" s="225" t="s">
        <v>339</v>
      </c>
      <c r="I250" s="220">
        <v>25.232500000000002</v>
      </c>
      <c r="J250" s="220">
        <v>25.377500999999999</v>
      </c>
      <c r="K250" s="220">
        <v>20.815000999999999</v>
      </c>
      <c r="L250" s="220">
        <v>20.817499000000002</v>
      </c>
      <c r="M250" s="220">
        <v>20.658276000000001</v>
      </c>
      <c r="N250" s="220">
        <v>184002400</v>
      </c>
      <c r="O250" s="220"/>
      <c r="P250" s="196">
        <f t="shared" si="29"/>
        <v>688594.03960395907</v>
      </c>
      <c r="Q250" s="196">
        <f t="shared" si="144"/>
        <v>349002.24913846469</v>
      </c>
      <c r="R250" s="196">
        <f t="shared" si="145"/>
        <v>674585.41762745602</v>
      </c>
      <c r="S250" s="196">
        <f t="shared" si="32"/>
        <v>-645201.41917648795</v>
      </c>
      <c r="T250" s="196">
        <f t="shared" si="33"/>
        <v>0</v>
      </c>
      <c r="U250" s="214">
        <f t="shared" si="19"/>
        <v>0.80984309826596401</v>
      </c>
      <c r="V250" s="224"/>
      <c r="W250" s="196">
        <f t="shared" si="20"/>
        <v>-645201.41917648795</v>
      </c>
      <c r="X250" s="199">
        <f t="shared" si="21"/>
        <v>2.112796743335327</v>
      </c>
      <c r="Y250" s="196">
        <f t="shared" si="22"/>
        <v>1129617.8286451292</v>
      </c>
      <c r="Z250" s="196">
        <f t="shared" si="23"/>
        <v>484416.40946864127</v>
      </c>
      <c r="AA250" s="201">
        <f t="shared" si="24"/>
        <v>1712181.7063698797</v>
      </c>
      <c r="AB250" s="200">
        <f t="shared" si="25"/>
        <v>1.7121817063698797</v>
      </c>
      <c r="AC250" s="217">
        <f t="shared" si="26"/>
        <v>1066980.2871933917</v>
      </c>
      <c r="AD250" s="199">
        <f t="shared" si="27"/>
        <v>1.0669802871933918</v>
      </c>
      <c r="AE250" s="125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7"/>
    </row>
    <row r="251" spans="1:49" ht="19.5" customHeight="1">
      <c r="A251" s="218" t="s">
        <v>340</v>
      </c>
      <c r="B251" s="219">
        <v>173.479996</v>
      </c>
      <c r="C251" s="220">
        <v>189.770004</v>
      </c>
      <c r="D251" s="220">
        <v>169.270004</v>
      </c>
      <c r="E251" s="220">
        <v>186.740005</v>
      </c>
      <c r="F251" s="220">
        <v>181.02174400000001</v>
      </c>
      <c r="G251" s="220">
        <v>688730400</v>
      </c>
      <c r="H251" s="225" t="s">
        <v>340</v>
      </c>
      <c r="I251" s="220">
        <v>20.727501</v>
      </c>
      <c r="J251" s="220">
        <v>24.695</v>
      </c>
      <c r="K251" s="220">
        <v>19.709999</v>
      </c>
      <c r="L251" s="220">
        <v>24.002500999999999</v>
      </c>
      <c r="M251" s="220">
        <v>23.818918</v>
      </c>
      <c r="N251" s="220">
        <v>121086000</v>
      </c>
      <c r="O251" s="220"/>
      <c r="P251" s="196">
        <f t="shared" si="29"/>
        <v>670376.25346534525</v>
      </c>
      <c r="Q251" s="196">
        <f t="shared" si="144"/>
        <v>330474.83310314949</v>
      </c>
      <c r="R251" s="196">
        <f t="shared" si="145"/>
        <v>675990.80391417991</v>
      </c>
      <c r="S251" s="196">
        <f t="shared" si="32"/>
        <v>-649556.42508972331</v>
      </c>
      <c r="T251" s="196">
        <f t="shared" si="33"/>
        <v>0</v>
      </c>
      <c r="U251" s="214">
        <f t="shared" si="19"/>
        <v>0.79394839026142494</v>
      </c>
      <c r="V251" s="224"/>
      <c r="W251" s="196">
        <f t="shared" si="20"/>
        <v>-649556.42508972331</v>
      </c>
      <c r="X251" s="199">
        <f t="shared" si="21"/>
        <v>2.0727484255021436</v>
      </c>
      <c r="Y251" s="196">
        <f t="shared" si="22"/>
        <v>1118214.5491833542</v>
      </c>
      <c r="Z251" s="196">
        <f t="shared" si="23"/>
        <v>468658.12409363093</v>
      </c>
      <c r="AA251" s="201">
        <f t="shared" si="24"/>
        <v>1676841.8904826748</v>
      </c>
      <c r="AB251" s="200">
        <f t="shared" si="25"/>
        <v>1.6768418904826747</v>
      </c>
      <c r="AC251" s="217">
        <f t="shared" si="26"/>
        <v>1027285.4653929515</v>
      </c>
      <c r="AD251" s="199">
        <f t="shared" si="27"/>
        <v>1.0272854653929515</v>
      </c>
      <c r="AE251" s="125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7"/>
    </row>
    <row r="252" spans="1:49" ht="19.5" customHeight="1">
      <c r="A252" s="218" t="s">
        <v>341</v>
      </c>
      <c r="B252" s="219">
        <v>190.320007</v>
      </c>
      <c r="C252" s="220">
        <v>195.550003</v>
      </c>
      <c r="D252" s="220">
        <v>188.38000500000001</v>
      </c>
      <c r="E252" s="220">
        <v>191.10000600000001</v>
      </c>
      <c r="F252" s="220">
        <v>185.657791</v>
      </c>
      <c r="G252" s="220">
        <v>494025500</v>
      </c>
      <c r="H252" s="225" t="s">
        <v>341</v>
      </c>
      <c r="I252" s="220">
        <v>24.897499</v>
      </c>
      <c r="J252" s="220">
        <v>26.200001</v>
      </c>
      <c r="K252" s="220">
        <v>24.4025</v>
      </c>
      <c r="L252" s="220">
        <v>25.037500000000001</v>
      </c>
      <c r="M252" s="220">
        <v>24.856449000000001</v>
      </c>
      <c r="N252" s="220">
        <v>78596800</v>
      </c>
      <c r="O252" s="220"/>
      <c r="P252" s="196">
        <f t="shared" si="29"/>
        <v>746059.42574257287</v>
      </c>
      <c r="Q252" s="196">
        <f t="shared" si="144"/>
        <v>409153.34976930264</v>
      </c>
      <c r="R252" s="196">
        <f t="shared" si="145"/>
        <v>677399.11808900116</v>
      </c>
      <c r="S252" s="196">
        <f t="shared" si="32"/>
        <v>-653929.57686093042</v>
      </c>
      <c r="T252" s="196">
        <f t="shared" si="33"/>
        <v>0</v>
      </c>
      <c r="U252" s="214">
        <f t="shared" si="19"/>
        <v>0.85362652656770355</v>
      </c>
      <c r="V252" s="224"/>
      <c r="W252" s="196">
        <f t="shared" si="20"/>
        <v>-653929.57686093042</v>
      </c>
      <c r="X252" s="199">
        <f t="shared" si="21"/>
        <v>2.1767765126401333</v>
      </c>
      <c r="Y252" s="196">
        <f t="shared" si="22"/>
        <v>1172544.7513852422</v>
      </c>
      <c r="Z252" s="196">
        <f t="shared" si="23"/>
        <v>518615.17452431179</v>
      </c>
      <c r="AA252" s="201">
        <f t="shared" si="24"/>
        <v>1832611.8936008767</v>
      </c>
      <c r="AB252" s="200">
        <f t="shared" si="25"/>
        <v>1.8326118936008766</v>
      </c>
      <c r="AC252" s="217">
        <f t="shared" si="26"/>
        <v>1178682.3167399461</v>
      </c>
      <c r="AD252" s="199">
        <f t="shared" si="27"/>
        <v>1.1786823167399461</v>
      </c>
      <c r="AE252" s="125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7"/>
    </row>
    <row r="253" spans="1:49" ht="19.5" customHeight="1">
      <c r="A253" s="218" t="s">
        <v>342</v>
      </c>
      <c r="B253" s="219">
        <v>191.429993</v>
      </c>
      <c r="C253" s="220">
        <v>194.979996</v>
      </c>
      <c r="D253" s="220">
        <v>179.199997</v>
      </c>
      <c r="E253" s="220">
        <v>187.470001</v>
      </c>
      <c r="F253" s="220">
        <v>182.13119499999999</v>
      </c>
      <c r="G253" s="220">
        <v>814286500</v>
      </c>
      <c r="H253" s="225" t="s">
        <v>342</v>
      </c>
      <c r="I253" s="220">
        <v>25.107500000000002</v>
      </c>
      <c r="J253" s="220">
        <v>26.012501</v>
      </c>
      <c r="K253" s="220">
        <v>21.927499999999998</v>
      </c>
      <c r="L253" s="220">
        <v>23.857500000000002</v>
      </c>
      <c r="M253" s="220">
        <v>23.684978000000001</v>
      </c>
      <c r="N253" s="220">
        <v>147426800</v>
      </c>
      <c r="O253" s="220"/>
      <c r="P253" s="196">
        <f t="shared" si="29"/>
        <v>709702.95841584017</v>
      </c>
      <c r="Q253" s="196">
        <f t="shared" si="144"/>
        <v>367655.36633813678</v>
      </c>
      <c r="R253" s="196">
        <f t="shared" si="145"/>
        <v>678810.3662516867</v>
      </c>
      <c r="S253" s="196">
        <f t="shared" si="32"/>
        <v>-658320.95009785087</v>
      </c>
      <c r="T253" s="196">
        <f t="shared" si="33"/>
        <v>0</v>
      </c>
      <c r="U253" s="214">
        <f t="shared" si="19"/>
        <v>0.82282169047475273</v>
      </c>
      <c r="V253" s="224"/>
      <c r="W253" s="196">
        <f t="shared" si="20"/>
        <v>-658320.95009785087</v>
      </c>
      <c r="X253" s="199">
        <f t="shared" si="21"/>
        <v>2.1091738375653128</v>
      </c>
      <c r="Y253" s="196">
        <f t="shared" si="22"/>
        <v>1148450.0224927072</v>
      </c>
      <c r="Z253" s="196">
        <f t="shared" si="23"/>
        <v>490129.07239485637</v>
      </c>
      <c r="AA253" s="201">
        <f t="shared" si="24"/>
        <v>1756168.6910056635</v>
      </c>
      <c r="AB253" s="200">
        <f t="shared" si="25"/>
        <v>1.7561686910056635</v>
      </c>
      <c r="AC253" s="217">
        <f t="shared" si="26"/>
        <v>1097847.7409078125</v>
      </c>
      <c r="AD253" s="199">
        <f t="shared" si="27"/>
        <v>1.0978477409078125</v>
      </c>
      <c r="AE253" s="125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7"/>
    </row>
    <row r="254" spans="1:49" ht="19.5" customHeight="1">
      <c r="A254" s="218" t="s">
        <v>343</v>
      </c>
      <c r="B254" s="219">
        <v>186.220001</v>
      </c>
      <c r="C254" s="220">
        <v>194.71000699999999</v>
      </c>
      <c r="D254" s="220">
        <v>185.029999</v>
      </c>
      <c r="E254" s="220">
        <v>188.80999800000001</v>
      </c>
      <c r="F254" s="220">
        <v>183.433029</v>
      </c>
      <c r="G254" s="220">
        <v>550650200</v>
      </c>
      <c r="H254" s="225" t="s">
        <v>343</v>
      </c>
      <c r="I254" s="220">
        <v>23.540001</v>
      </c>
      <c r="J254" s="220">
        <v>25.674999</v>
      </c>
      <c r="K254" s="220">
        <v>23.225000000000001</v>
      </c>
      <c r="L254" s="220">
        <v>24.182500999999998</v>
      </c>
      <c r="M254" s="220">
        <v>24.007629000000001</v>
      </c>
      <c r="N254" s="220">
        <v>79662000</v>
      </c>
      <c r="O254" s="220"/>
      <c r="P254" s="196">
        <f t="shared" si="29"/>
        <v>732792.07524752326</v>
      </c>
      <c r="Q254" s="196">
        <f t="shared" si="144"/>
        <v>389410.36977326317</v>
      </c>
      <c r="R254" s="196">
        <f t="shared" si="145"/>
        <v>680224.55451471114</v>
      </c>
      <c r="S254" s="196">
        <f t="shared" si="32"/>
        <v>-662730.62072325859</v>
      </c>
      <c r="T254" s="196">
        <f t="shared" si="33"/>
        <v>0</v>
      </c>
      <c r="U254" s="214">
        <f t="shared" si="19"/>
        <v>0.83865411202983886</v>
      </c>
      <c r="V254" s="224"/>
      <c r="W254" s="196">
        <f t="shared" si="20"/>
        <v>-662730.62072325859</v>
      </c>
      <c r="X254" s="199">
        <f t="shared" si="21"/>
        <v>2.1321130872452603</v>
      </c>
      <c r="Y254" s="196">
        <f t="shared" si="22"/>
        <v>1165970.025007389</v>
      </c>
      <c r="Z254" s="196">
        <f t="shared" si="23"/>
        <v>503239.40428413043</v>
      </c>
      <c r="AA254" s="201">
        <f t="shared" si="24"/>
        <v>1802426.9995354977</v>
      </c>
      <c r="AB254" s="200">
        <f t="shared" si="25"/>
        <v>1.8024269995354978</v>
      </c>
      <c r="AC254" s="217">
        <f t="shared" si="26"/>
        <v>1139696.378812239</v>
      </c>
      <c r="AD254" s="199">
        <f t="shared" si="27"/>
        <v>1.139696378812239</v>
      </c>
      <c r="AE254" s="125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7"/>
    </row>
    <row r="255" spans="1:49" ht="19.5" customHeight="1">
      <c r="A255" s="218" t="s">
        <v>344</v>
      </c>
      <c r="B255" s="219">
        <v>189.5</v>
      </c>
      <c r="C255" s="220">
        <v>197.83000200000001</v>
      </c>
      <c r="D255" s="220">
        <v>181.820007</v>
      </c>
      <c r="E255" s="220">
        <v>197.08000200000001</v>
      </c>
      <c r="F255" s="220">
        <v>191.85363799999999</v>
      </c>
      <c r="G255" s="220">
        <v>576983400</v>
      </c>
      <c r="H255" s="225" t="s">
        <v>344</v>
      </c>
      <c r="I255" s="220">
        <v>24.360001</v>
      </c>
      <c r="J255" s="220">
        <v>26.442499000000002</v>
      </c>
      <c r="K255" s="220">
        <v>22.412500000000001</v>
      </c>
      <c r="L255" s="220">
        <v>26.2225</v>
      </c>
      <c r="M255" s="220">
        <v>26.032879000000001</v>
      </c>
      <c r="N255" s="220">
        <v>85729200</v>
      </c>
      <c r="O255" s="220"/>
      <c r="P255" s="196">
        <f t="shared" si="29"/>
        <v>720079.23564356286</v>
      </c>
      <c r="Q255" s="196">
        <f t="shared" si="144"/>
        <v>375787.29440444609</v>
      </c>
      <c r="R255" s="196">
        <f t="shared" si="145"/>
        <v>681641.68900328351</v>
      </c>
      <c r="S255" s="196">
        <f t="shared" si="32"/>
        <v>-667158.66497627215</v>
      </c>
      <c r="T255" s="196">
        <f t="shared" si="33"/>
        <v>0</v>
      </c>
      <c r="U255" s="214">
        <f t="shared" si="19"/>
        <v>0.82793081274072489</v>
      </c>
      <c r="V255" s="224"/>
      <c r="W255" s="196">
        <f t="shared" si="20"/>
        <v>-667158.66497627215</v>
      </c>
      <c r="X255" s="199">
        <f t="shared" si="21"/>
        <v>2.1010308315439468</v>
      </c>
      <c r="Y255" s="196">
        <f t="shared" si="22"/>
        <v>1158431.4863936461</v>
      </c>
      <c r="Z255" s="196">
        <f t="shared" si="23"/>
        <v>491272.82141737395</v>
      </c>
      <c r="AA255" s="201">
        <f t="shared" si="24"/>
        <v>1777508.2190512926</v>
      </c>
      <c r="AB255" s="200">
        <f t="shared" si="25"/>
        <v>1.7775082190512925</v>
      </c>
      <c r="AC255" s="217">
        <f t="shared" si="26"/>
        <v>1110349.5540750204</v>
      </c>
      <c r="AD255" s="199">
        <f t="shared" si="27"/>
        <v>1.1103495540750203</v>
      </c>
      <c r="AE255" s="125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7"/>
    </row>
    <row r="256" spans="1:49" ht="19.5" customHeight="1">
      <c r="A256" s="218" t="s">
        <v>345</v>
      </c>
      <c r="B256" s="219">
        <v>197.929993</v>
      </c>
      <c r="C256" s="220">
        <v>206.050003</v>
      </c>
      <c r="D256" s="220">
        <v>197.63000500000001</v>
      </c>
      <c r="E256" s="220">
        <v>205.10000600000001</v>
      </c>
      <c r="F256" s="220">
        <v>199.66095000000001</v>
      </c>
      <c r="G256" s="220">
        <v>351429700</v>
      </c>
      <c r="H256" s="225" t="s">
        <v>345</v>
      </c>
      <c r="I256" s="220">
        <v>26.454999999999998</v>
      </c>
      <c r="J256" s="220">
        <v>28.6</v>
      </c>
      <c r="K256" s="220">
        <v>26.377500999999999</v>
      </c>
      <c r="L256" s="220">
        <v>28.33</v>
      </c>
      <c r="M256" s="220">
        <v>28.125136999999999</v>
      </c>
      <c r="N256" s="220">
        <v>53265600</v>
      </c>
      <c r="O256" s="220"/>
      <c r="P256" s="196">
        <f t="shared" si="29"/>
        <v>782693.08910890925</v>
      </c>
      <c r="Q256" s="196">
        <f t="shared" si="144"/>
        <v>442267.91897113534</v>
      </c>
      <c r="R256" s="196">
        <f t="shared" si="145"/>
        <v>683061.77585537371</v>
      </c>
      <c r="S256" s="196">
        <f t="shared" si="32"/>
        <v>-671605.15941367322</v>
      </c>
      <c r="T256" s="196">
        <f t="shared" si="33"/>
        <v>0</v>
      </c>
      <c r="U256" s="214">
        <f t="shared" si="19"/>
        <v>0.87379927592500461</v>
      </c>
      <c r="V256" s="224"/>
      <c r="W256" s="196">
        <f t="shared" si="20"/>
        <v>-671605.15941367322</v>
      </c>
      <c r="X256" s="199">
        <f t="shared" si="21"/>
        <v>2.1824651648655005</v>
      </c>
      <c r="Y256" s="196">
        <f t="shared" si="22"/>
        <v>1203624.4671973952</v>
      </c>
      <c r="Z256" s="196">
        <f t="shared" si="23"/>
        <v>532019.30778372195</v>
      </c>
      <c r="AA256" s="201">
        <f t="shared" si="24"/>
        <v>1908022.7839354184</v>
      </c>
      <c r="AB256" s="200">
        <f t="shared" si="25"/>
        <v>1.9080227839354182</v>
      </c>
      <c r="AC256" s="217">
        <f t="shared" si="26"/>
        <v>1236417.6245217451</v>
      </c>
      <c r="AD256" s="199">
        <f t="shared" si="27"/>
        <v>1.2364176245217451</v>
      </c>
      <c r="AE256" s="125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7"/>
    </row>
    <row r="257" spans="1:49" ht="19.5" customHeight="1">
      <c r="A257" s="221" t="s">
        <v>346</v>
      </c>
      <c r="B257" s="222">
        <v>205.11000100000001</v>
      </c>
      <c r="C257" s="223">
        <v>214.55999800000001</v>
      </c>
      <c r="D257" s="223">
        <v>199.229996</v>
      </c>
      <c r="E257" s="223">
        <v>212.61000100000001</v>
      </c>
      <c r="F257" s="223">
        <v>206.97178600000001</v>
      </c>
      <c r="G257" s="223">
        <v>429951100</v>
      </c>
      <c r="H257" s="226" t="s">
        <v>346</v>
      </c>
      <c r="I257" s="223">
        <v>28.337499999999999</v>
      </c>
      <c r="J257" s="223">
        <v>31.047501</v>
      </c>
      <c r="K257" s="223">
        <v>26.717500999999999</v>
      </c>
      <c r="L257" s="223">
        <v>30.4725</v>
      </c>
      <c r="M257" s="223">
        <v>30.252146</v>
      </c>
      <c r="N257" s="223">
        <v>74275600</v>
      </c>
      <c r="O257" s="223"/>
      <c r="P257" s="196">
        <f t="shared" si="29"/>
        <v>789029.68712871114</v>
      </c>
      <c r="Q257" s="196">
        <f t="shared" si="144"/>
        <v>447968.65204854804</v>
      </c>
      <c r="R257" s="196">
        <f t="shared" si="145"/>
        <v>684484.82122173917</v>
      </c>
      <c r="S257" s="196">
        <f t="shared" si="32"/>
        <v>-676070.18091123016</v>
      </c>
      <c r="T257" s="196">
        <f t="shared" si="33"/>
        <v>0</v>
      </c>
      <c r="U257" s="214">
        <f t="shared" si="19"/>
        <v>0.87690958003291675</v>
      </c>
      <c r="V257" s="199">
        <f>(E257-B246)/B246</f>
        <v>0.4081064571128401</v>
      </c>
      <c r="W257" s="196">
        <f t="shared" si="20"/>
        <v>-676070.18091123016</v>
      </c>
      <c r="X257" s="199">
        <f t="shared" si="21"/>
        <v>2.1795289157175928</v>
      </c>
      <c r="Y257" s="196">
        <f t="shared" si="22"/>
        <v>1209426.2093629674</v>
      </c>
      <c r="Z257" s="196">
        <f t="shared" si="23"/>
        <v>533356.02845173725</v>
      </c>
      <c r="AA257" s="201">
        <f t="shared" si="24"/>
        <v>1921483.1603989983</v>
      </c>
      <c r="AB257" s="200">
        <f t="shared" si="25"/>
        <v>1.9214831603989984</v>
      </c>
      <c r="AC257" s="217">
        <f t="shared" si="26"/>
        <v>1245412.9794877681</v>
      </c>
      <c r="AD257" s="199">
        <f t="shared" si="27"/>
        <v>1.2454129794877682</v>
      </c>
      <c r="AE257" s="125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7"/>
    </row>
    <row r="258" spans="1:49" ht="19.5" customHeight="1">
      <c r="A258" s="218" t="s">
        <v>347</v>
      </c>
      <c r="B258" s="219">
        <v>214.39999399999999</v>
      </c>
      <c r="C258" s="220">
        <v>225.88000500000001</v>
      </c>
      <c r="D258" s="220">
        <v>212.240005</v>
      </c>
      <c r="E258" s="220">
        <v>219.070007</v>
      </c>
      <c r="F258" s="220">
        <v>213.722824</v>
      </c>
      <c r="G258" s="220">
        <v>585493000</v>
      </c>
      <c r="H258" s="225" t="s">
        <v>347</v>
      </c>
      <c r="I258" s="220">
        <v>30.977501</v>
      </c>
      <c r="J258" s="220">
        <v>34.299999</v>
      </c>
      <c r="K258" s="220">
        <v>30.337499999999999</v>
      </c>
      <c r="L258" s="220">
        <v>32.185001</v>
      </c>
      <c r="M258" s="220">
        <v>31.965461999999999</v>
      </c>
      <c r="N258" s="220">
        <v>85392800</v>
      </c>
      <c r="O258" s="220"/>
      <c r="P258" s="196">
        <f t="shared" si="29"/>
        <v>840554.47524752293</v>
      </c>
      <c r="Q258" s="196">
        <f>(Q246+(Q257-Q246)*(1-$Q$3))*K258/K257</f>
        <v>404190.17180232919</v>
      </c>
      <c r="R258" s="196">
        <f>R257*(1+($S$5/2/12))+(Q257-Q246)*($Q$3)</f>
        <v>777918.99483262352</v>
      </c>
      <c r="S258" s="196">
        <f t="shared" si="32"/>
        <v>-680553.80666502693</v>
      </c>
      <c r="T258" s="196">
        <f t="shared" si="33"/>
        <v>0</v>
      </c>
      <c r="U258" s="214">
        <f t="shared" si="19"/>
        <v>0.81522937610997537</v>
      </c>
      <c r="V258" s="224"/>
      <c r="W258" s="196">
        <f t="shared" si="20"/>
        <v>-680553.80666502693</v>
      </c>
      <c r="X258" s="199">
        <f t="shared" si="21"/>
        <v>2.3781712103136758</v>
      </c>
      <c r="Y258" s="196">
        <f t="shared" si="22"/>
        <v>1335190.3677125846</v>
      </c>
      <c r="Z258" s="196">
        <f t="shared" si="23"/>
        <v>654636.56104755762</v>
      </c>
      <c r="AA258" s="201">
        <f t="shared" si="24"/>
        <v>2022663.6418824757</v>
      </c>
      <c r="AB258" s="200">
        <f t="shared" si="25"/>
        <v>2.0226636418824757</v>
      </c>
      <c r="AC258" s="217">
        <f t="shared" si="26"/>
        <v>1342109.8352174489</v>
      </c>
      <c r="AD258" s="199">
        <f t="shared" si="27"/>
        <v>1.342109835217449</v>
      </c>
      <c r="AE258" s="125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7"/>
    </row>
    <row r="259" spans="1:49" ht="19.5" customHeight="1">
      <c r="A259" s="218" t="s">
        <v>348</v>
      </c>
      <c r="B259" s="219">
        <v>220.13999899999999</v>
      </c>
      <c r="C259" s="220">
        <v>237.470001</v>
      </c>
      <c r="D259" s="220">
        <v>198.16999799999999</v>
      </c>
      <c r="E259" s="220">
        <v>205.800003</v>
      </c>
      <c r="F259" s="220">
        <v>200.77671799999999</v>
      </c>
      <c r="G259" s="220">
        <v>952392300</v>
      </c>
      <c r="H259" s="225" t="s">
        <v>348</v>
      </c>
      <c r="I259" s="220">
        <v>32.509998000000003</v>
      </c>
      <c r="J259" s="220">
        <v>37.759998000000003</v>
      </c>
      <c r="K259" s="220">
        <v>26.087499999999999</v>
      </c>
      <c r="L259" s="220">
        <v>28.395</v>
      </c>
      <c r="M259" s="220">
        <v>28.201315000000001</v>
      </c>
      <c r="N259" s="220">
        <v>152984800</v>
      </c>
      <c r="O259" s="220"/>
      <c r="P259" s="196">
        <f t="shared" si="29"/>
        <v>784831.67524752312</v>
      </c>
      <c r="Q259" s="196">
        <f t="shared" ref="Q259:Q269" si="146">Q258*K259/K258</f>
        <v>347566.90916829871</v>
      </c>
      <c r="R259" s="196">
        <f t="shared" ref="R259:R269" si="147">R258*(1+$S$5/2/12)</f>
        <v>779539.65940519155</v>
      </c>
      <c r="S259" s="196">
        <f t="shared" si="32"/>
        <v>-685056.1141927978</v>
      </c>
      <c r="T259" s="196">
        <f t="shared" si="33"/>
        <v>0</v>
      </c>
      <c r="U259" s="214">
        <f t="shared" si="19"/>
        <v>0.77406553185860538</v>
      </c>
      <c r="V259" s="224"/>
      <c r="W259" s="196">
        <f t="shared" si="20"/>
        <v>-685056.1141927978</v>
      </c>
      <c r="X259" s="199">
        <f t="shared" si="21"/>
        <v>2.2835667067887053</v>
      </c>
      <c r="Y259" s="196">
        <f t="shared" si="22"/>
        <v>1297740.2457022499</v>
      </c>
      <c r="Z259" s="196">
        <f t="shared" si="23"/>
        <v>612684.13150945213</v>
      </c>
      <c r="AA259" s="201">
        <f t="shared" si="24"/>
        <v>1911938.2438210133</v>
      </c>
      <c r="AB259" s="200">
        <f t="shared" si="25"/>
        <v>1.9119382438210133</v>
      </c>
      <c r="AC259" s="217">
        <f t="shared" si="26"/>
        <v>1226882.1296282155</v>
      </c>
      <c r="AD259" s="199">
        <f t="shared" si="27"/>
        <v>1.2268821296282155</v>
      </c>
      <c r="AE259" s="125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7"/>
    </row>
    <row r="260" spans="1:49" ht="19.5" customHeight="1">
      <c r="A260" s="218" t="s">
        <v>349</v>
      </c>
      <c r="B260" s="219">
        <v>208.88000500000001</v>
      </c>
      <c r="C260" s="220">
        <v>219.61000100000001</v>
      </c>
      <c r="D260" s="220">
        <v>164.929993</v>
      </c>
      <c r="E260" s="220">
        <v>190.39999399999999</v>
      </c>
      <c r="F260" s="220">
        <v>185.75262499999999</v>
      </c>
      <c r="G260" s="220">
        <v>2191775700</v>
      </c>
      <c r="H260" s="225" t="s">
        <v>349</v>
      </c>
      <c r="I260" s="220">
        <v>28.9925</v>
      </c>
      <c r="J260" s="220">
        <v>31.982500000000002</v>
      </c>
      <c r="K260" s="220">
        <v>17.0075</v>
      </c>
      <c r="L260" s="220">
        <v>22.395</v>
      </c>
      <c r="M260" s="220">
        <v>22.242236999999999</v>
      </c>
      <c r="N260" s="220">
        <v>303825200</v>
      </c>
      <c r="O260" s="220"/>
      <c r="P260" s="196">
        <f t="shared" si="29"/>
        <v>653188.09108910756</v>
      </c>
      <c r="Q260" s="196">
        <f t="shared" si="146"/>
        <v>226592.97394077014</v>
      </c>
      <c r="R260" s="196">
        <f t="shared" si="147"/>
        <v>781163.70036228583</v>
      </c>
      <c r="S260" s="196">
        <f t="shared" si="32"/>
        <v>-689577.18133526773</v>
      </c>
      <c r="T260" s="196">
        <f t="shared" si="33"/>
        <v>0</v>
      </c>
      <c r="U260" s="214">
        <f t="shared" si="19"/>
        <v>0.66611127716184071</v>
      </c>
      <c r="V260" s="224"/>
      <c r="W260" s="196">
        <f t="shared" si="20"/>
        <v>-689577.18133526773</v>
      </c>
      <c r="X260" s="199">
        <f t="shared" si="21"/>
        <v>2.0800453238228909</v>
      </c>
      <c r="Y260" s="196">
        <f t="shared" si="22"/>
        <v>1207148.8161101695</v>
      </c>
      <c r="Z260" s="196">
        <f t="shared" si="23"/>
        <v>517571.63477490179</v>
      </c>
      <c r="AA260" s="201">
        <f t="shared" si="24"/>
        <v>1660944.7653921635</v>
      </c>
      <c r="AB260" s="200">
        <f t="shared" si="25"/>
        <v>1.6609447653921636</v>
      </c>
      <c r="AC260" s="217">
        <f t="shared" si="26"/>
        <v>971367.58405689581</v>
      </c>
      <c r="AD260" s="199">
        <f t="shared" si="27"/>
        <v>0.97136758405689583</v>
      </c>
      <c r="AE260" s="125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7"/>
    </row>
    <row r="261" spans="1:49" ht="19.5" customHeight="1">
      <c r="A261" s="218" t="s">
        <v>350</v>
      </c>
      <c r="B261" s="219">
        <v>184.770004</v>
      </c>
      <c r="C261" s="220">
        <v>220.03999300000001</v>
      </c>
      <c r="D261" s="220">
        <v>180.86000100000001</v>
      </c>
      <c r="E261" s="220">
        <v>218.91000399999999</v>
      </c>
      <c r="F261" s="220">
        <v>214.02186599999999</v>
      </c>
      <c r="G261" s="220">
        <v>1092071200</v>
      </c>
      <c r="H261" s="225" t="s">
        <v>350</v>
      </c>
      <c r="I261" s="220">
        <v>21.105</v>
      </c>
      <c r="J261" s="220">
        <v>29.462499999999999</v>
      </c>
      <c r="K261" s="220">
        <v>20.1875</v>
      </c>
      <c r="L261" s="220">
        <v>29.245000999999998</v>
      </c>
      <c r="M261" s="220">
        <v>29.048622000000002</v>
      </c>
      <c r="N261" s="220">
        <v>181504400</v>
      </c>
      <c r="O261" s="220"/>
      <c r="P261" s="196">
        <f t="shared" si="29"/>
        <v>716277.23168316693</v>
      </c>
      <c r="Q261" s="196">
        <f t="shared" si="146"/>
        <v>268960.49751164467</v>
      </c>
      <c r="R261" s="196">
        <f t="shared" si="147"/>
        <v>782791.12473804073</v>
      </c>
      <c r="S261" s="196">
        <f t="shared" si="32"/>
        <v>-694117.08625749801</v>
      </c>
      <c r="T261" s="196">
        <f t="shared" si="33"/>
        <v>0</v>
      </c>
      <c r="U261" s="214">
        <f t="shared" si="19"/>
        <v>0.70937656018259154</v>
      </c>
      <c r="V261" s="224"/>
      <c r="W261" s="196">
        <f t="shared" si="20"/>
        <v>-694117.08625749801</v>
      </c>
      <c r="X261" s="199">
        <f t="shared" si="21"/>
        <v>2.1596764956526298</v>
      </c>
      <c r="Y261" s="196">
        <f t="shared" si="22"/>
        <v>1252873.5419267358</v>
      </c>
      <c r="Z261" s="196">
        <f t="shared" si="23"/>
        <v>558756.45566923777</v>
      </c>
      <c r="AA261" s="201">
        <f t="shared" si="24"/>
        <v>1768028.8539328524</v>
      </c>
      <c r="AB261" s="200">
        <f t="shared" si="25"/>
        <v>1.7680288539328524</v>
      </c>
      <c r="AC261" s="217">
        <f t="shared" si="26"/>
        <v>1073911.7676753544</v>
      </c>
      <c r="AD261" s="199">
        <f t="shared" si="27"/>
        <v>1.0739117676753545</v>
      </c>
      <c r="AE261" s="125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7"/>
    </row>
    <row r="262" spans="1:49" ht="19.5" customHeight="1">
      <c r="A262" s="218" t="s">
        <v>351</v>
      </c>
      <c r="B262" s="219">
        <v>214.5</v>
      </c>
      <c r="C262" s="220">
        <v>233.60000600000001</v>
      </c>
      <c r="D262" s="220">
        <v>211.11999499999999</v>
      </c>
      <c r="E262" s="220">
        <v>233.36000100000001</v>
      </c>
      <c r="F262" s="220">
        <v>228.149216</v>
      </c>
      <c r="G262" s="220">
        <v>846592000</v>
      </c>
      <c r="H262" s="225" t="s">
        <v>351</v>
      </c>
      <c r="I262" s="220">
        <v>27.985001</v>
      </c>
      <c r="J262" s="220">
        <v>33.047500999999997</v>
      </c>
      <c r="K262" s="220">
        <v>27.09</v>
      </c>
      <c r="L262" s="220">
        <v>32.8675</v>
      </c>
      <c r="M262" s="220">
        <v>32.646796999999999</v>
      </c>
      <c r="N262" s="220">
        <v>138845600</v>
      </c>
      <c r="O262" s="220"/>
      <c r="P262" s="196">
        <f t="shared" si="29"/>
        <v>836118.79207920632</v>
      </c>
      <c r="Q262" s="196">
        <f t="shared" si="146"/>
        <v>360923.33758962003</v>
      </c>
      <c r="R262" s="196">
        <f t="shared" si="147"/>
        <v>784421.93958124507</v>
      </c>
      <c r="S262" s="196">
        <f t="shared" si="32"/>
        <v>-698675.90745023754</v>
      </c>
      <c r="T262" s="196">
        <f t="shared" si="33"/>
        <v>0</v>
      </c>
      <c r="U262" s="214">
        <f t="shared" si="19"/>
        <v>0.78626985542467731</v>
      </c>
      <c r="V262" s="224"/>
      <c r="W262" s="196">
        <f t="shared" si="20"/>
        <v>-698675.90745023754</v>
      </c>
      <c r="X262" s="199">
        <f t="shared" si="21"/>
        <v>2.3194455603521331</v>
      </c>
      <c r="Y262" s="196">
        <f t="shared" si="22"/>
        <v>1338328.2164534396</v>
      </c>
      <c r="Z262" s="196">
        <f t="shared" si="23"/>
        <v>639652.30900320201</v>
      </c>
      <c r="AA262" s="201">
        <f t="shared" si="24"/>
        <v>1981464.0692500714</v>
      </c>
      <c r="AB262" s="200">
        <f t="shared" si="25"/>
        <v>1.9814640692500713</v>
      </c>
      <c r="AC262" s="217">
        <f t="shared" si="26"/>
        <v>1282788.1617998339</v>
      </c>
      <c r="AD262" s="199">
        <f t="shared" si="27"/>
        <v>1.2827881617998338</v>
      </c>
      <c r="AE262" s="125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7"/>
    </row>
    <row r="263" spans="1:49" ht="19.5" customHeight="1">
      <c r="A263" s="218" t="s">
        <v>352</v>
      </c>
      <c r="B263" s="219">
        <v>232.46000699999999</v>
      </c>
      <c r="C263" s="220">
        <v>251.14999399999999</v>
      </c>
      <c r="D263" s="220">
        <v>231.470001</v>
      </c>
      <c r="E263" s="220">
        <v>247.60000600000001</v>
      </c>
      <c r="F263" s="220">
        <v>242.07122799999999</v>
      </c>
      <c r="G263" s="220">
        <v>928360400</v>
      </c>
      <c r="H263" s="225" t="s">
        <v>352</v>
      </c>
      <c r="I263" s="220">
        <v>32.709999000000003</v>
      </c>
      <c r="J263" s="220">
        <v>38.130001</v>
      </c>
      <c r="K263" s="220">
        <v>32.307499</v>
      </c>
      <c r="L263" s="220">
        <v>36.922500999999997</v>
      </c>
      <c r="M263" s="220">
        <v>36.674571999999998</v>
      </c>
      <c r="N263" s="220">
        <v>144789600</v>
      </c>
      <c r="O263" s="220"/>
      <c r="P263" s="196">
        <f t="shared" si="29"/>
        <v>916712.87524752307</v>
      </c>
      <c r="Q263" s="196">
        <f t="shared" si="146"/>
        <v>430436.70610015915</v>
      </c>
      <c r="R263" s="196">
        <f t="shared" si="147"/>
        <v>786056.15195537277</v>
      </c>
      <c r="S263" s="196">
        <f t="shared" si="32"/>
        <v>-703253.72373128019</v>
      </c>
      <c r="T263" s="196">
        <f t="shared" si="33"/>
        <v>0</v>
      </c>
      <c r="U263" s="214">
        <f t="shared" si="19"/>
        <v>0.8332934136153044</v>
      </c>
      <c r="V263" s="224"/>
      <c r="W263" s="196">
        <f t="shared" si="20"/>
        <v>-703253.72373128019</v>
      </c>
      <c r="X263" s="199">
        <f t="shared" si="21"/>
        <v>2.421272678327886</v>
      </c>
      <c r="Y263" s="196">
        <f t="shared" si="22"/>
        <v>1396312.9185504238</v>
      </c>
      <c r="Z263" s="196">
        <f t="shared" si="23"/>
        <v>693059.19481914362</v>
      </c>
      <c r="AA263" s="201">
        <f t="shared" si="24"/>
        <v>2133205.7333030552</v>
      </c>
      <c r="AB263" s="200">
        <f t="shared" si="25"/>
        <v>2.133205733303055</v>
      </c>
      <c r="AC263" s="217">
        <f t="shared" si="26"/>
        <v>1429952.0095717749</v>
      </c>
      <c r="AD263" s="199">
        <f t="shared" si="27"/>
        <v>1.4299520095717748</v>
      </c>
      <c r="AE263" s="125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7"/>
    </row>
    <row r="264" spans="1:49" ht="19.5" customHeight="1">
      <c r="A264" s="218" t="s">
        <v>353</v>
      </c>
      <c r="B264" s="219">
        <v>247.63999899999999</v>
      </c>
      <c r="C264" s="220">
        <v>269.790009</v>
      </c>
      <c r="D264" s="220">
        <v>247.08000200000001</v>
      </c>
      <c r="E264" s="220">
        <v>265.790009</v>
      </c>
      <c r="F264" s="220">
        <v>260.30694599999998</v>
      </c>
      <c r="G264" s="220">
        <v>924935100</v>
      </c>
      <c r="H264" s="225" t="s">
        <v>353</v>
      </c>
      <c r="I264" s="220">
        <v>37.009998000000003</v>
      </c>
      <c r="J264" s="220">
        <v>43.845001000000003</v>
      </c>
      <c r="K264" s="220">
        <v>36.849997999999999</v>
      </c>
      <c r="L264" s="220">
        <v>42.419998</v>
      </c>
      <c r="M264" s="220">
        <v>42.135147000000003</v>
      </c>
      <c r="N264" s="220">
        <v>122141200</v>
      </c>
      <c r="O264" s="220"/>
      <c r="P264" s="196">
        <f t="shared" si="29"/>
        <v>978534.6613861369</v>
      </c>
      <c r="Q264" s="196">
        <f t="shared" si="146"/>
        <v>490956.96819235227</v>
      </c>
      <c r="R264" s="196">
        <f t="shared" si="147"/>
        <v>787693.76893861324</v>
      </c>
      <c r="S264" s="196">
        <f t="shared" si="32"/>
        <v>-707850.61424682708</v>
      </c>
      <c r="T264" s="196">
        <f t="shared" si="33"/>
        <v>0</v>
      </c>
      <c r="U264" s="214">
        <f t="shared" si="19"/>
        <v>0.86853680652851661</v>
      </c>
      <c r="V264" s="224"/>
      <c r="W264" s="196">
        <f t="shared" si="20"/>
        <v>-707850.61424682708</v>
      </c>
      <c r="X264" s="199">
        <f t="shared" si="21"/>
        <v>2.4951994033431286</v>
      </c>
      <c r="Y264" s="196">
        <f t="shared" si="22"/>
        <v>1441160.2811513646</v>
      </c>
      <c r="Z264" s="196">
        <f t="shared" si="23"/>
        <v>733309.66690453747</v>
      </c>
      <c r="AA264" s="201">
        <f t="shared" si="24"/>
        <v>2257185.3985171025</v>
      </c>
      <c r="AB264" s="200">
        <f t="shared" si="25"/>
        <v>2.2571853985171026</v>
      </c>
      <c r="AC264" s="217">
        <f t="shared" si="26"/>
        <v>1549334.7842702754</v>
      </c>
      <c r="AD264" s="199">
        <f t="shared" si="27"/>
        <v>1.5493347842702754</v>
      </c>
      <c r="AE264" s="125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7"/>
    </row>
    <row r="265" spans="1:49" ht="19.5" customHeight="1">
      <c r="A265" s="218" t="s">
        <v>354</v>
      </c>
      <c r="B265" s="219">
        <v>268</v>
      </c>
      <c r="C265" s="220">
        <v>296.75</v>
      </c>
      <c r="D265" s="220">
        <v>264.63000499999998</v>
      </c>
      <c r="E265" s="220">
        <v>294.88000499999998</v>
      </c>
      <c r="F265" s="220">
        <v>288.79684400000002</v>
      </c>
      <c r="G265" s="220">
        <v>701414600</v>
      </c>
      <c r="H265" s="225" t="s">
        <v>354</v>
      </c>
      <c r="I265" s="220">
        <v>43.137501</v>
      </c>
      <c r="J265" s="220">
        <v>52.674999</v>
      </c>
      <c r="K265" s="220">
        <v>41.987499</v>
      </c>
      <c r="L265" s="220">
        <v>52.080002</v>
      </c>
      <c r="M265" s="220">
        <v>51.730288999999999</v>
      </c>
      <c r="N265" s="220">
        <v>74779000</v>
      </c>
      <c r="O265" s="220"/>
      <c r="P265" s="196">
        <f t="shared" si="29"/>
        <v>1048039.6237623744</v>
      </c>
      <c r="Q265" s="196">
        <f t="shared" si="146"/>
        <v>559404.51369955088</v>
      </c>
      <c r="R265" s="196">
        <f t="shared" si="147"/>
        <v>789334.79762390209</v>
      </c>
      <c r="S265" s="196">
        <f t="shared" si="32"/>
        <v>-712466.65847285546</v>
      </c>
      <c r="T265" s="196">
        <f t="shared" si="33"/>
        <v>0</v>
      </c>
      <c r="U265" s="214">
        <f t="shared" si="19"/>
        <v>0.904066962305759</v>
      </c>
      <c r="V265" s="224"/>
      <c r="W265" s="196">
        <f t="shared" si="20"/>
        <v>-712466.65847285546</v>
      </c>
      <c r="X265" s="199">
        <f t="shared" si="21"/>
        <v>2.5788917973012477</v>
      </c>
      <c r="Y265" s="196">
        <f t="shared" si="22"/>
        <v>1491389.142352608</v>
      </c>
      <c r="Z265" s="196">
        <f t="shared" si="23"/>
        <v>778922.48387975257</v>
      </c>
      <c r="AA265" s="201">
        <f t="shared" si="24"/>
        <v>2396778.9350858275</v>
      </c>
      <c r="AB265" s="200">
        <f t="shared" si="25"/>
        <v>2.3967789350858273</v>
      </c>
      <c r="AC265" s="217">
        <f t="shared" si="26"/>
        <v>1684312.2766129719</v>
      </c>
      <c r="AD265" s="199">
        <f t="shared" si="27"/>
        <v>1.6843122766129719</v>
      </c>
      <c r="AE265" s="125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7"/>
    </row>
    <row r="266" spans="1:49" ht="19.5" customHeight="1">
      <c r="A266" s="218" t="s">
        <v>355</v>
      </c>
      <c r="B266" s="219">
        <v>297.61999500000002</v>
      </c>
      <c r="C266" s="220">
        <v>303.5</v>
      </c>
      <c r="D266" s="220">
        <v>260.10998499999999</v>
      </c>
      <c r="E266" s="220">
        <v>277.83999599999999</v>
      </c>
      <c r="F266" s="220">
        <v>272.10830700000002</v>
      </c>
      <c r="G266" s="220">
        <v>1325374300</v>
      </c>
      <c r="H266" s="225" t="s">
        <v>355</v>
      </c>
      <c r="I266" s="220">
        <v>52.994999</v>
      </c>
      <c r="J266" s="220">
        <v>55.014999000000003</v>
      </c>
      <c r="K266" s="220">
        <v>40.189999</v>
      </c>
      <c r="L266" s="220">
        <v>45.825001</v>
      </c>
      <c r="M266" s="220">
        <v>45.517291999999998</v>
      </c>
      <c r="N266" s="220">
        <v>135627600</v>
      </c>
      <c r="O266" s="220"/>
      <c r="P266" s="196">
        <f t="shared" si="29"/>
        <v>1030138.5544554439</v>
      </c>
      <c r="Q266" s="196">
        <f t="shared" si="146"/>
        <v>535456.20438551088</v>
      </c>
      <c r="R266" s="196">
        <f t="shared" si="147"/>
        <v>790979.24511895201</v>
      </c>
      <c r="S266" s="196">
        <f t="shared" si="32"/>
        <v>-717101.93621649232</v>
      </c>
      <c r="T266" s="196">
        <f t="shared" si="33"/>
        <v>0</v>
      </c>
      <c r="U266" s="214">
        <f t="shared" si="19"/>
        <v>0.89157011818679621</v>
      </c>
      <c r="V266" s="224"/>
      <c r="W266" s="196">
        <f t="shared" si="20"/>
        <v>-717101.93621649232</v>
      </c>
      <c r="X266" s="199">
        <f t="shared" si="21"/>
        <v>2.5395521997650867</v>
      </c>
      <c r="Y266" s="196">
        <f t="shared" si="22"/>
        <v>1480437.0634330045</v>
      </c>
      <c r="Z266" s="196">
        <f t="shared" si="23"/>
        <v>763335.12721651222</v>
      </c>
      <c r="AA266" s="201">
        <f t="shared" si="24"/>
        <v>2356574.0039599068</v>
      </c>
      <c r="AB266" s="200">
        <f t="shared" si="25"/>
        <v>2.3565740039599068</v>
      </c>
      <c r="AC266" s="217">
        <f t="shared" si="26"/>
        <v>1639472.0677434145</v>
      </c>
      <c r="AD266" s="199">
        <f t="shared" si="27"/>
        <v>1.6394720677434145</v>
      </c>
      <c r="AE266" s="125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7"/>
    </row>
    <row r="267" spans="1:49" ht="19.5" customHeight="1">
      <c r="A267" s="218" t="s">
        <v>356</v>
      </c>
      <c r="B267" s="219">
        <v>281.790009</v>
      </c>
      <c r="C267" s="220">
        <v>297.459991</v>
      </c>
      <c r="D267" s="220">
        <v>267.07000699999998</v>
      </c>
      <c r="E267" s="220">
        <v>269.38000499999998</v>
      </c>
      <c r="F267" s="220">
        <v>263.82287600000001</v>
      </c>
      <c r="G267" s="220">
        <v>936826500</v>
      </c>
      <c r="H267" s="225" t="s">
        <v>356</v>
      </c>
      <c r="I267" s="220">
        <v>47.055</v>
      </c>
      <c r="J267" s="220">
        <v>52.200001</v>
      </c>
      <c r="K267" s="220">
        <v>41.904998999999997</v>
      </c>
      <c r="L267" s="220">
        <v>42.75</v>
      </c>
      <c r="M267" s="220">
        <v>42.462935999999999</v>
      </c>
      <c r="N267" s="220">
        <v>113851000</v>
      </c>
      <c r="O267" s="220"/>
      <c r="P267" s="196">
        <f t="shared" si="29"/>
        <v>1057702.9980198001</v>
      </c>
      <c r="Q267" s="196">
        <f t="shared" si="146"/>
        <v>558305.35624841962</v>
      </c>
      <c r="R267" s="196">
        <f t="shared" si="147"/>
        <v>792627.11854628322</v>
      </c>
      <c r="S267" s="196">
        <f t="shared" si="32"/>
        <v>-721756.52761739434</v>
      </c>
      <c r="T267" s="196">
        <f t="shared" si="33"/>
        <v>0</v>
      </c>
      <c r="U267" s="214">
        <f t="shared" si="19"/>
        <v>0.90271597136944182</v>
      </c>
      <c r="V267" s="224"/>
      <c r="W267" s="196">
        <f t="shared" si="20"/>
        <v>-721756.52761739434</v>
      </c>
      <c r="X267" s="199">
        <f t="shared" si="21"/>
        <v>2.5636486069260047</v>
      </c>
      <c r="Y267" s="196">
        <f t="shared" si="22"/>
        <v>1501314.1324182919</v>
      </c>
      <c r="Z267" s="196">
        <f t="shared" si="23"/>
        <v>779557.60480089753</v>
      </c>
      <c r="AA267" s="201">
        <f t="shared" si="24"/>
        <v>2408635.4728145031</v>
      </c>
      <c r="AB267" s="200">
        <f t="shared" si="25"/>
        <v>2.408635472814503</v>
      </c>
      <c r="AC267" s="217">
        <f t="shared" si="26"/>
        <v>1686878.9451971087</v>
      </c>
      <c r="AD267" s="199">
        <f t="shared" si="27"/>
        <v>1.6868789451971087</v>
      </c>
      <c r="AE267" s="125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7"/>
    </row>
    <row r="268" spans="1:49" ht="19.5" customHeight="1">
      <c r="A268" s="218" t="s">
        <v>357</v>
      </c>
      <c r="B268" s="219">
        <v>271.85000600000001</v>
      </c>
      <c r="C268" s="220">
        <v>300.17001299999998</v>
      </c>
      <c r="D268" s="220">
        <v>266.97000100000002</v>
      </c>
      <c r="E268" s="220">
        <v>299.61999500000002</v>
      </c>
      <c r="F268" s="220">
        <v>293.43899499999998</v>
      </c>
      <c r="G268" s="220">
        <v>751645800</v>
      </c>
      <c r="H268" s="225" t="s">
        <v>357</v>
      </c>
      <c r="I268" s="220">
        <v>43.400002000000001</v>
      </c>
      <c r="J268" s="220">
        <v>52.66</v>
      </c>
      <c r="K268" s="220">
        <v>41.900002000000001</v>
      </c>
      <c r="L268" s="220">
        <v>52.404998999999997</v>
      </c>
      <c r="M268" s="220">
        <v>52.053103999999998</v>
      </c>
      <c r="N268" s="220">
        <v>70319600</v>
      </c>
      <c r="O268" s="220"/>
      <c r="P268" s="196">
        <f t="shared" si="29"/>
        <v>1057306.9346534638</v>
      </c>
      <c r="Q268" s="196">
        <f t="shared" si="146"/>
        <v>558238.78061468271</v>
      </c>
      <c r="R268" s="196">
        <f t="shared" si="147"/>
        <v>794278.42504325474</v>
      </c>
      <c r="S268" s="196">
        <f t="shared" si="32"/>
        <v>-726430.51314913342</v>
      </c>
      <c r="T268" s="196">
        <f t="shared" si="33"/>
        <v>0</v>
      </c>
      <c r="U268" s="214">
        <f t="shared" si="19"/>
        <v>0.90205109141363704</v>
      </c>
      <c r="V268" s="224"/>
      <c r="W268" s="196">
        <f t="shared" si="20"/>
        <v>-726430.51314913342</v>
      </c>
      <c r="X268" s="199">
        <f t="shared" si="21"/>
        <v>2.5488815876826956</v>
      </c>
      <c r="Y268" s="196">
        <f t="shared" si="22"/>
        <v>1502622.142298949</v>
      </c>
      <c r="Z268" s="196">
        <f t="shared" si="23"/>
        <v>776191.62914981553</v>
      </c>
      <c r="AA268" s="201">
        <f t="shared" si="24"/>
        <v>2409824.1403114013</v>
      </c>
      <c r="AB268" s="200">
        <f t="shared" si="25"/>
        <v>2.4098241403114011</v>
      </c>
      <c r="AC268" s="217">
        <f t="shared" si="26"/>
        <v>1683393.6271622679</v>
      </c>
      <c r="AD268" s="199">
        <f t="shared" si="27"/>
        <v>1.6833936271622678</v>
      </c>
      <c r="AE268" s="125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7"/>
    </row>
    <row r="269" spans="1:49" ht="19.5" customHeight="1">
      <c r="A269" s="221" t="s">
        <v>358</v>
      </c>
      <c r="B269" s="222">
        <v>301.97000100000002</v>
      </c>
      <c r="C269" s="223">
        <v>314.69000199999999</v>
      </c>
      <c r="D269" s="223">
        <v>298.08999599999999</v>
      </c>
      <c r="E269" s="223">
        <v>313.73998999999998</v>
      </c>
      <c r="F269" s="223">
        <v>307.26773100000003</v>
      </c>
      <c r="G269" s="223">
        <v>569870600</v>
      </c>
      <c r="H269" s="226" t="s">
        <v>358</v>
      </c>
      <c r="I269" s="223">
        <v>53.255001</v>
      </c>
      <c r="J269" s="223">
        <v>57.959999000000003</v>
      </c>
      <c r="K269" s="223">
        <v>51.880001</v>
      </c>
      <c r="L269" s="223">
        <v>57.555</v>
      </c>
      <c r="M269" s="223">
        <v>57.168526</v>
      </c>
      <c r="N269" s="223">
        <v>56182800</v>
      </c>
      <c r="O269" s="223"/>
      <c r="P269" s="196">
        <f t="shared" si="29"/>
        <v>1180554.4396039585</v>
      </c>
      <c r="Q269" s="196">
        <f t="shared" si="146"/>
        <v>691203.51107688539</v>
      </c>
      <c r="R269" s="196">
        <f t="shared" si="147"/>
        <v>795933.17176209495</v>
      </c>
      <c r="S269" s="196">
        <f t="shared" si="32"/>
        <v>-731123.97362058808</v>
      </c>
      <c r="T269" s="196">
        <f t="shared" si="33"/>
        <v>0</v>
      </c>
      <c r="U269" s="214">
        <f t="shared" si="19"/>
        <v>0.96074145923261789</v>
      </c>
      <c r="V269" s="199">
        <f>(E269-B258)/B258</f>
        <v>0.46333954654868131</v>
      </c>
      <c r="W269" s="196">
        <f t="shared" si="20"/>
        <v>-731123.97362058808</v>
      </c>
      <c r="X269" s="199">
        <f t="shared" si="21"/>
        <v>2.7033549475587826</v>
      </c>
      <c r="Y269" s="196">
        <f t="shared" si="22"/>
        <v>1590483.9526143819</v>
      </c>
      <c r="Z269" s="196">
        <f t="shared" si="23"/>
        <v>859359.97899379383</v>
      </c>
      <c r="AA269" s="201">
        <f t="shared" si="24"/>
        <v>2667691.1224429389</v>
      </c>
      <c r="AB269" s="200">
        <f t="shared" si="25"/>
        <v>2.6676911224429389</v>
      </c>
      <c r="AC269" s="217">
        <f t="shared" si="26"/>
        <v>1936567.1488223509</v>
      </c>
      <c r="AD269" s="199">
        <f t="shared" si="27"/>
        <v>1.9365671488223508</v>
      </c>
      <c r="AE269" s="125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7"/>
    </row>
    <row r="270" spans="1:49" ht="19.5" customHeight="1">
      <c r="A270" s="218" t="s">
        <v>359</v>
      </c>
      <c r="B270" s="219">
        <v>315.10998499999999</v>
      </c>
      <c r="C270" s="220">
        <v>330.32000699999998</v>
      </c>
      <c r="D270" s="220">
        <v>305.17999300000002</v>
      </c>
      <c r="E270" s="220">
        <v>314.55999800000001</v>
      </c>
      <c r="F270" s="220">
        <v>308.62924199999998</v>
      </c>
      <c r="G270" s="220">
        <v>655263000</v>
      </c>
      <c r="H270" s="225" t="s">
        <v>359</v>
      </c>
      <c r="I270" s="220">
        <v>58.110000999999997</v>
      </c>
      <c r="J270" s="220">
        <v>63.604999999999997</v>
      </c>
      <c r="K270" s="220">
        <v>54.48</v>
      </c>
      <c r="L270" s="220">
        <v>57.685001</v>
      </c>
      <c r="M270" s="220">
        <v>57.297649</v>
      </c>
      <c r="N270" s="220">
        <v>78100400</v>
      </c>
      <c r="O270" s="220"/>
      <c r="P270" s="196">
        <f t="shared" si="29"/>
        <v>1208633.6356435625</v>
      </c>
      <c r="Q270" s="196">
        <f>(Q258+(Q269-Q258)*(1-$Q$3))*K270/K269</f>
        <v>575145.01438868139</v>
      </c>
      <c r="R270" s="196">
        <f>R269*(1+($S$5/2/12))+(Q269-Q258)*($Q$3)</f>
        <v>941098.03550721076</v>
      </c>
      <c r="S270" s="196">
        <f t="shared" si="32"/>
        <v>-735836.99017734046</v>
      </c>
      <c r="T270" s="196">
        <f t="shared" si="33"/>
        <v>0</v>
      </c>
      <c r="U270" s="214">
        <f t="shared" si="19"/>
        <v>0.86569923583676578</v>
      </c>
      <c r="V270" s="224"/>
      <c r="W270" s="196">
        <f t="shared" si="20"/>
        <v>-735836.99017734046</v>
      </c>
      <c r="X270" s="199">
        <f t="shared" si="21"/>
        <v>2.9214781260625089</v>
      </c>
      <c r="Y270" s="196">
        <f t="shared" si="22"/>
        <v>1749497.6590374159</v>
      </c>
      <c r="Z270" s="196">
        <f t="shared" si="23"/>
        <v>1013660.6688600754</v>
      </c>
      <c r="AA270" s="201">
        <f t="shared" si="24"/>
        <v>2724876.6855394547</v>
      </c>
      <c r="AB270" s="200">
        <f t="shared" si="25"/>
        <v>2.7248766855394546</v>
      </c>
      <c r="AC270" s="217">
        <f t="shared" si="26"/>
        <v>1989039.6953621143</v>
      </c>
      <c r="AD270" s="199">
        <f t="shared" si="27"/>
        <v>1.9890396953621143</v>
      </c>
      <c r="AE270" s="125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7"/>
    </row>
    <row r="271" spans="1:49" ht="19.5" customHeight="1">
      <c r="A271" s="218" t="s">
        <v>360</v>
      </c>
      <c r="B271" s="219">
        <v>318.10998499999999</v>
      </c>
      <c r="C271" s="220">
        <v>338.19000199999999</v>
      </c>
      <c r="D271" s="220">
        <v>310.88000499999998</v>
      </c>
      <c r="E271" s="220">
        <v>314.14001500000001</v>
      </c>
      <c r="F271" s="220">
        <v>308.21719400000001</v>
      </c>
      <c r="G271" s="220">
        <v>795468600</v>
      </c>
      <c r="H271" s="225" t="s">
        <v>360</v>
      </c>
      <c r="I271" s="220">
        <v>58.939999</v>
      </c>
      <c r="J271" s="220">
        <v>66.480002999999996</v>
      </c>
      <c r="K271" s="220">
        <v>56.044998</v>
      </c>
      <c r="L271" s="220">
        <v>57.27</v>
      </c>
      <c r="M271" s="220">
        <v>56.885437000000003</v>
      </c>
      <c r="N271" s="220">
        <v>74716400</v>
      </c>
      <c r="O271" s="220"/>
      <c r="P271" s="196">
        <f t="shared" si="29"/>
        <v>1231207.9405940573</v>
      </c>
      <c r="Q271" s="196">
        <f t="shared" ref="Q271:Q281" si="148">Q270*K271/K270</f>
        <v>591666.68834661564</v>
      </c>
      <c r="R271" s="196">
        <f t="shared" ref="R271:R281" si="149">R270*(1+$S$5/2/12)</f>
        <v>943058.65641451755</v>
      </c>
      <c r="S271" s="196">
        <f t="shared" si="32"/>
        <v>-740569.64430307935</v>
      </c>
      <c r="T271" s="196">
        <f t="shared" si="33"/>
        <v>0</v>
      </c>
      <c r="U271" s="214">
        <f t="shared" si="19"/>
        <v>0.87295717871127987</v>
      </c>
      <c r="V271" s="224"/>
      <c r="W271" s="196">
        <f t="shared" si="20"/>
        <v>-740569.64430307935</v>
      </c>
      <c r="X271" s="199">
        <f t="shared" si="21"/>
        <v>2.9359380494925507</v>
      </c>
      <c r="Y271" s="196">
        <f t="shared" si="22"/>
        <v>1767181.8685737769</v>
      </c>
      <c r="Z271" s="196">
        <f t="shared" si="23"/>
        <v>1026612.2242706976</v>
      </c>
      <c r="AA271" s="201">
        <f t="shared" si="24"/>
        <v>2765933.2853551907</v>
      </c>
      <c r="AB271" s="200">
        <f t="shared" si="25"/>
        <v>2.7659332853551906</v>
      </c>
      <c r="AC271" s="217">
        <f t="shared" si="26"/>
        <v>2025363.6410521115</v>
      </c>
      <c r="AD271" s="199">
        <f t="shared" si="27"/>
        <v>2.0253636410521114</v>
      </c>
      <c r="AE271" s="125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7"/>
    </row>
    <row r="272" spans="1:49" ht="19.5" customHeight="1">
      <c r="A272" s="218" t="s">
        <v>361</v>
      </c>
      <c r="B272" s="219">
        <v>319.26998900000001</v>
      </c>
      <c r="C272" s="220">
        <v>324.32998700000002</v>
      </c>
      <c r="D272" s="220">
        <v>297.45001200000002</v>
      </c>
      <c r="E272" s="220">
        <v>319.13000499999998</v>
      </c>
      <c r="F272" s="220">
        <v>313.11309799999998</v>
      </c>
      <c r="G272" s="220">
        <v>1621173600</v>
      </c>
      <c r="H272" s="225" t="s">
        <v>361</v>
      </c>
      <c r="I272" s="220">
        <v>59.115001999999997</v>
      </c>
      <c r="J272" s="220">
        <v>60.919998</v>
      </c>
      <c r="K272" s="220">
        <v>51.200001</v>
      </c>
      <c r="L272" s="220">
        <v>58.595001000000003</v>
      </c>
      <c r="M272" s="220">
        <v>58.201542000000003</v>
      </c>
      <c r="N272" s="220">
        <v>116862600</v>
      </c>
      <c r="O272" s="220"/>
      <c r="P272" s="196">
        <f t="shared" si="29"/>
        <v>1178019.8495049486</v>
      </c>
      <c r="Q272" s="196">
        <f t="shared" si="148"/>
        <v>540518.085753405</v>
      </c>
      <c r="R272" s="196">
        <f t="shared" si="149"/>
        <v>945023.36194871459</v>
      </c>
      <c r="S272" s="196">
        <f t="shared" si="32"/>
        <v>-745322.01782100881</v>
      </c>
      <c r="T272" s="196">
        <f t="shared" si="33"/>
        <v>0</v>
      </c>
      <c r="U272" s="214">
        <f t="shared" si="19"/>
        <v>0.84813367102928627</v>
      </c>
      <c r="V272" s="224"/>
      <c r="W272" s="196">
        <f t="shared" si="20"/>
        <v>-745322.01782100881</v>
      </c>
      <c r="X272" s="199">
        <f t="shared" si="21"/>
        <v>2.8484912033868266</v>
      </c>
      <c r="Y272" s="196">
        <f t="shared" si="22"/>
        <v>1731836.32212423</v>
      </c>
      <c r="Z272" s="196">
        <f t="shared" si="23"/>
        <v>986514.30430322117</v>
      </c>
      <c r="AA272" s="201">
        <f t="shared" si="24"/>
        <v>2663561.2972070682</v>
      </c>
      <c r="AB272" s="200">
        <f t="shared" si="25"/>
        <v>2.6635612972070684</v>
      </c>
      <c r="AC272" s="217">
        <f t="shared" si="26"/>
        <v>1918239.2793860594</v>
      </c>
      <c r="AD272" s="199">
        <f t="shared" si="27"/>
        <v>1.9182392793860594</v>
      </c>
      <c r="AE272" s="125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7"/>
    </row>
    <row r="273" spans="1:49" ht="19.5" customHeight="1">
      <c r="A273" s="218" t="s">
        <v>362</v>
      </c>
      <c r="B273" s="219">
        <v>323.07000699999998</v>
      </c>
      <c r="C273" s="220">
        <v>342.79998799999998</v>
      </c>
      <c r="D273" s="220">
        <v>322.80999800000001</v>
      </c>
      <c r="E273" s="220">
        <v>337.98998999999998</v>
      </c>
      <c r="F273" s="220">
        <v>332.03634599999998</v>
      </c>
      <c r="G273" s="220">
        <v>771139800</v>
      </c>
      <c r="H273" s="225" t="s">
        <v>362</v>
      </c>
      <c r="I273" s="220">
        <v>60.115001999999997</v>
      </c>
      <c r="J273" s="220">
        <v>67.449996999999996</v>
      </c>
      <c r="K273" s="220">
        <v>60.009998000000003</v>
      </c>
      <c r="L273" s="220">
        <v>65.535004000000001</v>
      </c>
      <c r="M273" s="220">
        <v>65.094939999999994</v>
      </c>
      <c r="N273" s="220">
        <v>56411400</v>
      </c>
      <c r="O273" s="220"/>
      <c r="P273" s="196">
        <f t="shared" si="29"/>
        <v>1278455.4376237602</v>
      </c>
      <c r="Q273" s="196">
        <f t="shared" si="148"/>
        <v>633525.16819336906</v>
      </c>
      <c r="R273" s="196">
        <f t="shared" si="149"/>
        <v>946992.16061944119</v>
      </c>
      <c r="S273" s="196">
        <f t="shared" si="32"/>
        <v>-750094.19289526297</v>
      </c>
      <c r="T273" s="196">
        <f t="shared" si="33"/>
        <v>0</v>
      </c>
      <c r="U273" s="214">
        <f t="shared" si="19"/>
        <v>0.8903567756552021</v>
      </c>
      <c r="V273" s="224"/>
      <c r="W273" s="196">
        <f t="shared" si="20"/>
        <v>-750094.19289526297</v>
      </c>
      <c r="X273" s="199">
        <f t="shared" si="21"/>
        <v>2.9668908509386962</v>
      </c>
      <c r="Y273" s="196">
        <f t="shared" si="22"/>
        <v>1804031.2805312956</v>
      </c>
      <c r="Z273" s="196">
        <f t="shared" si="23"/>
        <v>1053937.0876360326</v>
      </c>
      <c r="AA273" s="201">
        <f t="shared" si="24"/>
        <v>2858972.7664365703</v>
      </c>
      <c r="AB273" s="200">
        <f t="shared" si="25"/>
        <v>2.8589727664365703</v>
      </c>
      <c r="AC273" s="217">
        <f t="shared" si="26"/>
        <v>2108878.5735413074</v>
      </c>
      <c r="AD273" s="199">
        <f t="shared" si="27"/>
        <v>2.1088785735413071</v>
      </c>
      <c r="AE273" s="125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7"/>
    </row>
    <row r="274" spans="1:49" ht="19.5" customHeight="1">
      <c r="A274" s="218" t="s">
        <v>363</v>
      </c>
      <c r="B274" s="219">
        <v>339.23001099999999</v>
      </c>
      <c r="C274" s="220">
        <v>340</v>
      </c>
      <c r="D274" s="220">
        <v>316</v>
      </c>
      <c r="E274" s="220">
        <v>333.92999300000002</v>
      </c>
      <c r="F274" s="220">
        <v>328.047821</v>
      </c>
      <c r="G274" s="220">
        <v>965410800</v>
      </c>
      <c r="H274" s="225" t="s">
        <v>363</v>
      </c>
      <c r="I274" s="220">
        <v>66.040001000000004</v>
      </c>
      <c r="J274" s="220">
        <v>66.334998999999996</v>
      </c>
      <c r="K274" s="220">
        <v>57.189999</v>
      </c>
      <c r="L274" s="220">
        <v>63.689999</v>
      </c>
      <c r="M274" s="220">
        <v>63.262321</v>
      </c>
      <c r="N274" s="220">
        <v>75861400</v>
      </c>
      <c r="O274" s="220"/>
      <c r="P274" s="196">
        <f t="shared" si="29"/>
        <v>1251485.1485148494</v>
      </c>
      <c r="Q274" s="196">
        <f t="shared" si="148"/>
        <v>603754.45663993526</v>
      </c>
      <c r="R274" s="196">
        <f t="shared" si="149"/>
        <v>948965.06095406518</v>
      </c>
      <c r="S274" s="196">
        <f t="shared" si="32"/>
        <v>-754886.25203232653</v>
      </c>
      <c r="T274" s="196">
        <f t="shared" si="33"/>
        <v>0</v>
      </c>
      <c r="U274" s="214">
        <f t="shared" si="19"/>
        <v>0.8768953605682609</v>
      </c>
      <c r="V274" s="224"/>
      <c r="W274" s="196">
        <f t="shared" si="20"/>
        <v>-754886.25203232653</v>
      </c>
      <c r="X274" s="199">
        <f t="shared" si="21"/>
        <v>2.9149427526926064</v>
      </c>
      <c r="Y274" s="196">
        <f t="shared" si="22"/>
        <v>1787046.0624762969</v>
      </c>
      <c r="Z274" s="196">
        <f t="shared" si="23"/>
        <v>1032159.8104439704</v>
      </c>
      <c r="AA274" s="201">
        <f t="shared" si="24"/>
        <v>2804204.6661088499</v>
      </c>
      <c r="AB274" s="200">
        <f t="shared" si="25"/>
        <v>2.8042046661088498</v>
      </c>
      <c r="AC274" s="217">
        <f t="shared" si="26"/>
        <v>2049318.4140765234</v>
      </c>
      <c r="AD274" s="199">
        <f t="shared" si="27"/>
        <v>2.0493184140765233</v>
      </c>
      <c r="AE274" s="125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7"/>
    </row>
    <row r="275" spans="1:49" ht="19.5" customHeight="1">
      <c r="A275" s="218" t="s">
        <v>364</v>
      </c>
      <c r="B275" s="219">
        <v>335.29998799999998</v>
      </c>
      <c r="C275" s="220">
        <v>355.23001099999999</v>
      </c>
      <c r="D275" s="220">
        <v>328.27999899999998</v>
      </c>
      <c r="E275" s="220">
        <v>354.42999300000002</v>
      </c>
      <c r="F275" s="220">
        <v>348.18679800000001</v>
      </c>
      <c r="G275" s="220">
        <v>751288500</v>
      </c>
      <c r="H275" s="225" t="s">
        <v>364</v>
      </c>
      <c r="I275" s="220">
        <v>64.260002</v>
      </c>
      <c r="J275" s="220">
        <v>72.120002999999997</v>
      </c>
      <c r="K275" s="220">
        <v>61.57</v>
      </c>
      <c r="L275" s="220">
        <v>71.809997999999993</v>
      </c>
      <c r="M275" s="220">
        <v>71.327797000000004</v>
      </c>
      <c r="N275" s="220">
        <v>45817600</v>
      </c>
      <c r="O275" s="220"/>
      <c r="P275" s="196">
        <f t="shared" si="29"/>
        <v>1300118.8079207898</v>
      </c>
      <c r="Q275" s="196">
        <f t="shared" si="148"/>
        <v>649994.09941099701</v>
      </c>
      <c r="R275" s="196">
        <f t="shared" si="149"/>
        <v>950942.07149771962</v>
      </c>
      <c r="S275" s="196">
        <f t="shared" si="32"/>
        <v>-759698.27808246121</v>
      </c>
      <c r="T275" s="196">
        <f t="shared" si="33"/>
        <v>0</v>
      </c>
      <c r="U275" s="214">
        <f t="shared" ref="U275:U307" si="150">(Q275*2+P275)/(P275+Q275+R275)</f>
        <v>0.89626257541380805</v>
      </c>
      <c r="V275" s="224"/>
      <c r="W275" s="196">
        <f t="shared" ref="W275:W307" si="151">S275+T275</f>
        <v>-759698.27808246121</v>
      </c>
      <c r="X275" s="199">
        <f t="shared" ref="X275:X307" si="152">IF(S275+T275=0,"NA",((P275+R275)/-(S275+T275)))</f>
        <v>2.963098567368569</v>
      </c>
      <c r="Y275" s="196">
        <f t="shared" ref="Y275:Y307" si="153">P275*0.7+R275*0.96</f>
        <v>1822987.5541823637</v>
      </c>
      <c r="Z275" s="196">
        <f t="shared" ref="Z275:Z307" si="154">Y275+S275+T275</f>
        <v>1063289.2760999026</v>
      </c>
      <c r="AA275" s="201">
        <f t="shared" ref="AA275:AA307" si="155">P275+Q275+R275</f>
        <v>2901054.9788295063</v>
      </c>
      <c r="AB275" s="200">
        <f t="shared" ref="AB275:AB307" si="156">AA275/($O$8)</f>
        <v>2.9010549788295061</v>
      </c>
      <c r="AC275" s="217">
        <f t="shared" ref="AC275:AC307" si="157">SUM(P275:T275)</f>
        <v>2141356.7007470452</v>
      </c>
      <c r="AD275" s="199">
        <f t="shared" ref="AD275:AD307" si="158">AC275/($O$8)</f>
        <v>2.1413567007470453</v>
      </c>
      <c r="AE275" s="125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7"/>
    </row>
    <row r="276" spans="1:49" ht="19.5" customHeight="1">
      <c r="A276" s="218" t="s">
        <v>365</v>
      </c>
      <c r="B276" s="219">
        <v>354.07000699999998</v>
      </c>
      <c r="C276" s="220">
        <v>368.89001500000001</v>
      </c>
      <c r="D276" s="220">
        <v>352.040009</v>
      </c>
      <c r="E276" s="220">
        <v>364.57000699999998</v>
      </c>
      <c r="F276" s="220">
        <v>358.56356799999998</v>
      </c>
      <c r="G276" s="220">
        <v>813285700</v>
      </c>
      <c r="H276" s="225" t="s">
        <v>365</v>
      </c>
      <c r="I276" s="220">
        <v>71.639999000000003</v>
      </c>
      <c r="J276" s="220">
        <v>77.639999000000003</v>
      </c>
      <c r="K276" s="220">
        <v>70.730002999999996</v>
      </c>
      <c r="L276" s="220">
        <v>75.800003000000004</v>
      </c>
      <c r="M276" s="220">
        <v>75.291015999999999</v>
      </c>
      <c r="N276" s="220">
        <v>55284600</v>
      </c>
      <c r="O276" s="220"/>
      <c r="P276" s="196">
        <f t="shared" ref="P276:P307" si="159">P275*D276/D275</f>
        <v>1394217.8574257402</v>
      </c>
      <c r="Q276" s="196">
        <f t="shared" si="148"/>
        <v>746696.19297258591</v>
      </c>
      <c r="R276" s="196">
        <f t="shared" si="149"/>
        <v>952923.20081334002</v>
      </c>
      <c r="S276" s="196">
        <f t="shared" ref="S276:S307" si="160">S275*(1+$S$5/12)+$S$20</f>
        <v>-764530.35424113809</v>
      </c>
      <c r="T276" s="196">
        <f t="shared" ref="T276:T307" si="161">T275*(1+$S$5/12)</f>
        <v>0</v>
      </c>
      <c r="U276" s="214">
        <f t="shared" si="150"/>
        <v>0.93334264504056008</v>
      </c>
      <c r="V276" s="224"/>
      <c r="W276" s="196">
        <f t="shared" si="151"/>
        <v>-764530.35424113809</v>
      </c>
      <c r="X276" s="199">
        <f t="shared" si="152"/>
        <v>3.0700429946549588</v>
      </c>
      <c r="Y276" s="196">
        <f t="shared" si="153"/>
        <v>1890758.7729788246</v>
      </c>
      <c r="Z276" s="196">
        <f t="shared" si="154"/>
        <v>1126228.4187376865</v>
      </c>
      <c r="AA276" s="201">
        <f t="shared" si="155"/>
        <v>3093837.251211666</v>
      </c>
      <c r="AB276" s="200">
        <f t="shared" si="156"/>
        <v>3.0938372512116659</v>
      </c>
      <c r="AC276" s="217">
        <f t="shared" si="157"/>
        <v>2329306.8969705282</v>
      </c>
      <c r="AD276" s="199">
        <f t="shared" si="158"/>
        <v>2.3293068969705284</v>
      </c>
      <c r="AE276" s="125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7"/>
    </row>
    <row r="277" spans="1:49" ht="19.5" customHeight="1">
      <c r="A277" s="218" t="s">
        <v>366</v>
      </c>
      <c r="B277" s="219">
        <v>366.27999899999998</v>
      </c>
      <c r="C277" s="220">
        <v>380.76001000000002</v>
      </c>
      <c r="D277" s="220">
        <v>359.959991</v>
      </c>
      <c r="E277" s="220">
        <v>379.95001200000002</v>
      </c>
      <c r="F277" s="220">
        <v>373.69018599999998</v>
      </c>
      <c r="G277" s="220">
        <v>683466500</v>
      </c>
      <c r="H277" s="225" t="s">
        <v>366</v>
      </c>
      <c r="I277" s="220">
        <v>76.510002</v>
      </c>
      <c r="J277" s="220">
        <v>82.510002</v>
      </c>
      <c r="K277" s="220">
        <v>73.800003000000004</v>
      </c>
      <c r="L277" s="220">
        <v>82.160004000000001</v>
      </c>
      <c r="M277" s="220">
        <v>81.608299000000002</v>
      </c>
      <c r="N277" s="220">
        <v>47366500</v>
      </c>
      <c r="O277" s="220"/>
      <c r="P277" s="196">
        <f t="shared" si="159"/>
        <v>1425584.1227722748</v>
      </c>
      <c r="Q277" s="196">
        <f t="shared" si="148"/>
        <v>779106.16349705821</v>
      </c>
      <c r="R277" s="196">
        <f t="shared" si="149"/>
        <v>954908.45748170128</v>
      </c>
      <c r="S277" s="196">
        <f t="shared" si="160"/>
        <v>-769382.56405047607</v>
      </c>
      <c r="T277" s="196">
        <f t="shared" si="161"/>
        <v>0</v>
      </c>
      <c r="U277" s="214">
        <f t="shared" si="150"/>
        <v>0.94435929741637592</v>
      </c>
      <c r="V277" s="224"/>
      <c r="W277" s="196">
        <f t="shared" si="151"/>
        <v>-769382.56405047607</v>
      </c>
      <c r="X277" s="199">
        <f t="shared" si="152"/>
        <v>3.0940297993259454</v>
      </c>
      <c r="Y277" s="196">
        <f t="shared" si="153"/>
        <v>1914621.0051230255</v>
      </c>
      <c r="Z277" s="196">
        <f t="shared" si="154"/>
        <v>1145238.4410725494</v>
      </c>
      <c r="AA277" s="201">
        <f t="shared" si="155"/>
        <v>3159598.7437510346</v>
      </c>
      <c r="AB277" s="200">
        <f t="shared" si="156"/>
        <v>3.1595987437510344</v>
      </c>
      <c r="AC277" s="217">
        <f t="shared" si="157"/>
        <v>2390216.1797005585</v>
      </c>
      <c r="AD277" s="199">
        <f t="shared" si="158"/>
        <v>2.3902161797005586</v>
      </c>
      <c r="AE277" s="125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7"/>
    </row>
    <row r="278" spans="1:49" ht="19.5" customHeight="1">
      <c r="A278" s="218" t="s">
        <v>367</v>
      </c>
      <c r="B278" s="219">
        <v>381.040009</v>
      </c>
      <c r="C278" s="220">
        <v>382.77999899999998</v>
      </c>
      <c r="D278" s="220">
        <v>357.10000600000001</v>
      </c>
      <c r="E278" s="220">
        <v>357.959991</v>
      </c>
      <c r="F278" s="220">
        <v>352.0625</v>
      </c>
      <c r="G278" s="220">
        <v>931849900</v>
      </c>
      <c r="H278" s="225" t="s">
        <v>367</v>
      </c>
      <c r="I278" s="220">
        <v>82.639999000000003</v>
      </c>
      <c r="J278" s="220">
        <v>83.370002999999997</v>
      </c>
      <c r="K278" s="220">
        <v>72.730002999999996</v>
      </c>
      <c r="L278" s="220">
        <v>72.769997000000004</v>
      </c>
      <c r="M278" s="220">
        <v>72.281357</v>
      </c>
      <c r="N278" s="220">
        <v>62903100</v>
      </c>
      <c r="O278" s="220"/>
      <c r="P278" s="196">
        <f t="shared" si="159"/>
        <v>1414257.449504948</v>
      </c>
      <c r="Q278" s="196">
        <f t="shared" si="148"/>
        <v>767810.18028494564</v>
      </c>
      <c r="R278" s="196">
        <f t="shared" si="149"/>
        <v>956897.85010145488</v>
      </c>
      <c r="S278" s="196">
        <f t="shared" si="160"/>
        <v>-774254.99140068633</v>
      </c>
      <c r="T278" s="196">
        <f t="shared" si="161"/>
        <v>0</v>
      </c>
      <c r="U278" s="214">
        <f t="shared" si="150"/>
        <v>0.93976115028093443</v>
      </c>
      <c r="V278" s="224"/>
      <c r="W278" s="196">
        <f t="shared" si="151"/>
        <v>-774254.99140068633</v>
      </c>
      <c r="X278" s="199">
        <f t="shared" si="152"/>
        <v>3.0624992101333466</v>
      </c>
      <c r="Y278" s="196">
        <f t="shared" si="153"/>
        <v>1908602.1507508601</v>
      </c>
      <c r="Z278" s="196">
        <f t="shared" si="154"/>
        <v>1134347.1593501738</v>
      </c>
      <c r="AA278" s="201">
        <f t="shared" si="155"/>
        <v>3138965.4798913486</v>
      </c>
      <c r="AB278" s="200">
        <f t="shared" si="156"/>
        <v>3.1389654798913487</v>
      </c>
      <c r="AC278" s="217">
        <f t="shared" si="157"/>
        <v>2364710.4884906625</v>
      </c>
      <c r="AD278" s="199">
        <f t="shared" si="158"/>
        <v>2.3647104884906627</v>
      </c>
      <c r="AE278" s="125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7"/>
    </row>
    <row r="279" spans="1:49" ht="19.5" customHeight="1">
      <c r="A279" s="218" t="s">
        <v>368</v>
      </c>
      <c r="B279" s="219">
        <v>358.60000600000001</v>
      </c>
      <c r="C279" s="220">
        <v>386.27999899999998</v>
      </c>
      <c r="D279" s="220">
        <v>350.32000699999998</v>
      </c>
      <c r="E279" s="220">
        <v>386.10998499999999</v>
      </c>
      <c r="F279" s="220">
        <v>380.16967799999998</v>
      </c>
      <c r="G279" s="220">
        <v>878747900</v>
      </c>
      <c r="H279" s="225" t="s">
        <v>368</v>
      </c>
      <c r="I279" s="220">
        <v>73.089995999999999</v>
      </c>
      <c r="J279" s="220">
        <v>84.599997999999999</v>
      </c>
      <c r="K279" s="220">
        <v>69.730002999999996</v>
      </c>
      <c r="L279" s="220">
        <v>84.540001000000004</v>
      </c>
      <c r="M279" s="220">
        <v>83.972328000000005</v>
      </c>
      <c r="N279" s="220">
        <v>57117800</v>
      </c>
      <c r="O279" s="220"/>
      <c r="P279" s="196">
        <f t="shared" si="159"/>
        <v>1387405.9683168291</v>
      </c>
      <c r="Q279" s="196">
        <f t="shared" si="148"/>
        <v>736139.19931640592</v>
      </c>
      <c r="R279" s="196">
        <f t="shared" si="149"/>
        <v>958891.38728916633</v>
      </c>
      <c r="S279" s="196">
        <f t="shared" si="160"/>
        <v>-779147.72053152241</v>
      </c>
      <c r="T279" s="196">
        <f t="shared" si="161"/>
        <v>0</v>
      </c>
      <c r="U279" s="214">
        <f t="shared" si="150"/>
        <v>0.92773502909020367</v>
      </c>
      <c r="V279" s="224"/>
      <c r="W279" s="196">
        <f t="shared" si="151"/>
        <v>-779147.72053152241</v>
      </c>
      <c r="X279" s="199">
        <f t="shared" si="152"/>
        <v>3.0113639477830825</v>
      </c>
      <c r="Y279" s="196">
        <f t="shared" si="153"/>
        <v>1891719.90961938</v>
      </c>
      <c r="Z279" s="196">
        <f t="shared" si="154"/>
        <v>1112572.1890878575</v>
      </c>
      <c r="AA279" s="201">
        <f t="shared" si="155"/>
        <v>3082436.5549224014</v>
      </c>
      <c r="AB279" s="200">
        <f t="shared" si="156"/>
        <v>3.0824365549224013</v>
      </c>
      <c r="AC279" s="217">
        <f t="shared" si="157"/>
        <v>2303288.8343908791</v>
      </c>
      <c r="AD279" s="199">
        <f t="shared" si="158"/>
        <v>2.3032888343908793</v>
      </c>
      <c r="AE279" s="125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7"/>
    </row>
    <row r="280" spans="1:49" ht="19.5" customHeight="1">
      <c r="A280" s="218" t="s">
        <v>369</v>
      </c>
      <c r="B280" s="219">
        <v>386.55999800000001</v>
      </c>
      <c r="C280" s="220">
        <v>408.709991</v>
      </c>
      <c r="D280" s="220">
        <v>384.42001299999998</v>
      </c>
      <c r="E280" s="220">
        <v>393.82000699999998</v>
      </c>
      <c r="F280" s="220">
        <v>387.76113900000001</v>
      </c>
      <c r="G280" s="220">
        <v>922244500</v>
      </c>
      <c r="H280" s="225" t="s">
        <v>369</v>
      </c>
      <c r="I280" s="220">
        <v>84.739998</v>
      </c>
      <c r="J280" s="220">
        <v>94.540001000000004</v>
      </c>
      <c r="K280" s="220">
        <v>83.790001000000004</v>
      </c>
      <c r="L280" s="220">
        <v>87.610000999999997</v>
      </c>
      <c r="M280" s="220">
        <v>87.021705999999995</v>
      </c>
      <c r="N280" s="220">
        <v>62336900</v>
      </c>
      <c r="O280" s="220"/>
      <c r="P280" s="196">
        <f t="shared" si="159"/>
        <v>1522455.4970297001</v>
      </c>
      <c r="Q280" s="196">
        <f t="shared" si="148"/>
        <v>884570.50900830817</v>
      </c>
      <c r="R280" s="196">
        <f t="shared" si="149"/>
        <v>960889.07767935225</v>
      </c>
      <c r="S280" s="196">
        <f t="shared" si="160"/>
        <v>-784060.83603373705</v>
      </c>
      <c r="T280" s="196">
        <f t="shared" si="161"/>
        <v>0</v>
      </c>
      <c r="U280" s="214">
        <f t="shared" si="150"/>
        <v>0.97733952110609412</v>
      </c>
      <c r="V280" s="224"/>
      <c r="W280" s="196">
        <f t="shared" si="151"/>
        <v>-784060.83603373705</v>
      </c>
      <c r="X280" s="199">
        <f t="shared" si="152"/>
        <v>3.1672855734911334</v>
      </c>
      <c r="Y280" s="196">
        <f t="shared" si="153"/>
        <v>1988172.3624929683</v>
      </c>
      <c r="Z280" s="196">
        <f t="shared" si="154"/>
        <v>1204111.5264592313</v>
      </c>
      <c r="AA280" s="201">
        <f t="shared" si="155"/>
        <v>3367915.0837173606</v>
      </c>
      <c r="AB280" s="200">
        <f t="shared" si="156"/>
        <v>3.3679150837173606</v>
      </c>
      <c r="AC280" s="217">
        <f t="shared" si="157"/>
        <v>2583854.2476836238</v>
      </c>
      <c r="AD280" s="199">
        <f t="shared" si="158"/>
        <v>2.5838542476836239</v>
      </c>
      <c r="AE280" s="125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7"/>
    </row>
    <row r="281" spans="1:49" ht="19.5" customHeight="1">
      <c r="A281" s="221" t="s">
        <v>370</v>
      </c>
      <c r="B281" s="222">
        <v>398.27999899999998</v>
      </c>
      <c r="C281" s="223">
        <v>404.57998700000002</v>
      </c>
      <c r="D281" s="223">
        <v>377.47000100000002</v>
      </c>
      <c r="E281" s="223">
        <v>397.85000600000001</v>
      </c>
      <c r="F281" s="223">
        <v>391.72909499999997</v>
      </c>
      <c r="G281" s="223">
        <v>1232817200</v>
      </c>
      <c r="H281" s="226" t="s">
        <v>370</v>
      </c>
      <c r="I281" s="223">
        <v>89.650002000000001</v>
      </c>
      <c r="J281" s="223">
        <v>92.25</v>
      </c>
      <c r="K281" s="223">
        <v>80.330001999999993</v>
      </c>
      <c r="L281" s="223">
        <v>89.019997000000004</v>
      </c>
      <c r="M281" s="223">
        <v>88.422225999999995</v>
      </c>
      <c r="N281" s="223">
        <v>101761400</v>
      </c>
      <c r="O281" s="223"/>
      <c r="P281" s="196">
        <f t="shared" si="159"/>
        <v>1494930.6970297005</v>
      </c>
      <c r="Q281" s="196">
        <f t="shared" si="148"/>
        <v>848043.32151491917</v>
      </c>
      <c r="R281" s="196">
        <f t="shared" si="149"/>
        <v>962890.92992451764</v>
      </c>
      <c r="S281" s="196">
        <f t="shared" si="160"/>
        <v>-788994.42285054422</v>
      </c>
      <c r="T281" s="196">
        <f t="shared" si="161"/>
        <v>0</v>
      </c>
      <c r="U281" s="214">
        <f t="shared" si="150"/>
        <v>0.96525943733340291</v>
      </c>
      <c r="V281" s="199">
        <f>(E281-B270)/B270</f>
        <v>0.26257505296127004</v>
      </c>
      <c r="W281" s="196">
        <f t="shared" si="151"/>
        <v>-788994.42285054422</v>
      </c>
      <c r="X281" s="199">
        <f t="shared" si="152"/>
        <v>3.1151318130670651</v>
      </c>
      <c r="Y281" s="196">
        <f t="shared" si="153"/>
        <v>1970826.7806483272</v>
      </c>
      <c r="Z281" s="196">
        <f t="shared" si="154"/>
        <v>1181832.3577977829</v>
      </c>
      <c r="AA281" s="201">
        <f t="shared" si="155"/>
        <v>3305864.9484691378</v>
      </c>
      <c r="AB281" s="200">
        <f t="shared" si="156"/>
        <v>3.3058649484691376</v>
      </c>
      <c r="AC281" s="217">
        <f t="shared" si="157"/>
        <v>2516870.5256185937</v>
      </c>
      <c r="AD281" s="199">
        <f t="shared" si="158"/>
        <v>2.5168705256185935</v>
      </c>
      <c r="AE281" s="125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7"/>
    </row>
    <row r="282" spans="1:49" ht="19.5" customHeight="1">
      <c r="A282" s="218" t="s">
        <v>371</v>
      </c>
      <c r="B282" s="219">
        <v>399.04998799999998</v>
      </c>
      <c r="C282" s="220">
        <v>402.27999899999998</v>
      </c>
      <c r="D282" s="220">
        <v>334.14999399999999</v>
      </c>
      <c r="E282" s="220">
        <v>363.04998799999998</v>
      </c>
      <c r="F282" s="220">
        <v>357.921021</v>
      </c>
      <c r="G282" s="220">
        <v>1847203000</v>
      </c>
      <c r="H282" s="225" t="s">
        <v>371</v>
      </c>
      <c r="I282" s="220">
        <v>89.650002000000001</v>
      </c>
      <c r="J282" s="220">
        <v>91.099997999999999</v>
      </c>
      <c r="K282" s="220">
        <v>62.369999</v>
      </c>
      <c r="L282" s="220">
        <v>73.709998999999996</v>
      </c>
      <c r="M282" s="220">
        <v>73.215050000000005</v>
      </c>
      <c r="N282" s="220">
        <v>235423300</v>
      </c>
      <c r="O282" s="220"/>
      <c r="P282" s="196">
        <f t="shared" si="159"/>
        <v>1323366.3128712848</v>
      </c>
      <c r="Q282" s="196">
        <f>(Q270+(Q281-Q270)*(1-$Q$3))*K282/K281</f>
        <v>552497.52817832155</v>
      </c>
      <c r="R282" s="196">
        <f>R281*(1+($S$5/2/12))+(Q281-Q270)*($Q$3)</f>
        <v>1101346.1062583127</v>
      </c>
      <c r="S282" s="196">
        <f t="shared" si="160"/>
        <v>-793948.56627908815</v>
      </c>
      <c r="T282" s="196">
        <f t="shared" si="161"/>
        <v>0</v>
      </c>
      <c r="U282" s="214">
        <f t="shared" si="150"/>
        <v>0.81565002542858089</v>
      </c>
      <c r="V282" s="224"/>
      <c r="W282" s="196">
        <f t="shared" si="151"/>
        <v>-793948.56627908815</v>
      </c>
      <c r="X282" s="199">
        <f t="shared" si="152"/>
        <v>3.0539918101914734</v>
      </c>
      <c r="Y282" s="196">
        <f t="shared" si="153"/>
        <v>1983648.6810178794</v>
      </c>
      <c r="Z282" s="196">
        <f t="shared" si="154"/>
        <v>1189700.1147387912</v>
      </c>
      <c r="AA282" s="201">
        <f t="shared" si="155"/>
        <v>2977209.9473079192</v>
      </c>
      <c r="AB282" s="200">
        <f t="shared" si="156"/>
        <v>2.977209947307919</v>
      </c>
      <c r="AC282" s="217">
        <f t="shared" si="157"/>
        <v>2183261.381028831</v>
      </c>
      <c r="AD282" s="199">
        <f t="shared" si="158"/>
        <v>2.183261381028831</v>
      </c>
      <c r="AE282" s="125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7"/>
    </row>
    <row r="283" spans="1:49" ht="19.5" customHeight="1">
      <c r="A283" s="218" t="s">
        <v>372</v>
      </c>
      <c r="B283" s="219">
        <v>364.42999300000002</v>
      </c>
      <c r="C283" s="220">
        <v>370.10000600000001</v>
      </c>
      <c r="D283" s="220">
        <v>318.26001000000002</v>
      </c>
      <c r="E283" s="220">
        <v>346.79998799999998</v>
      </c>
      <c r="F283" s="220">
        <v>341.90060399999999</v>
      </c>
      <c r="G283" s="220">
        <v>1522923600</v>
      </c>
      <c r="H283" s="225" t="s">
        <v>372</v>
      </c>
      <c r="I283" s="220">
        <v>74.139999000000003</v>
      </c>
      <c r="J283" s="220">
        <v>76.449996999999996</v>
      </c>
      <c r="K283" s="220">
        <v>56.119999</v>
      </c>
      <c r="L283" s="220">
        <v>66.669998000000007</v>
      </c>
      <c r="M283" s="220">
        <v>66.222313</v>
      </c>
      <c r="N283" s="220">
        <v>159010100</v>
      </c>
      <c r="O283" s="220"/>
      <c r="P283" s="196">
        <f t="shared" si="159"/>
        <v>1260435.6831683146</v>
      </c>
      <c r="Q283" s="196">
        <f t="shared" ref="Q283:Q293" si="162">Q282*K283/K282</f>
        <v>497132.61545618874</v>
      </c>
      <c r="R283" s="196">
        <f t="shared" ref="R283:R293" si="163">R282*(1+$S$5/2/12)</f>
        <v>1103640.5773130176</v>
      </c>
      <c r="S283" s="196">
        <f t="shared" si="160"/>
        <v>-798923.35197191767</v>
      </c>
      <c r="T283" s="196">
        <f t="shared" si="161"/>
        <v>0</v>
      </c>
      <c r="U283" s="214">
        <f t="shared" si="150"/>
        <v>0.78802387796378659</v>
      </c>
      <c r="V283" s="224"/>
      <c r="W283" s="196">
        <f t="shared" si="151"/>
        <v>-798923.35197191767</v>
      </c>
      <c r="X283" s="199">
        <f t="shared" si="152"/>
        <v>2.9590776820408049</v>
      </c>
      <c r="Y283" s="196">
        <f t="shared" si="153"/>
        <v>1941799.932438317</v>
      </c>
      <c r="Z283" s="196">
        <f t="shared" si="154"/>
        <v>1142876.5804663994</v>
      </c>
      <c r="AA283" s="201">
        <f t="shared" si="155"/>
        <v>2861208.875937521</v>
      </c>
      <c r="AB283" s="200">
        <f t="shared" si="156"/>
        <v>2.8612088759375212</v>
      </c>
      <c r="AC283" s="217">
        <f t="shared" si="157"/>
        <v>2062285.5239656032</v>
      </c>
      <c r="AD283" s="199">
        <f t="shared" si="158"/>
        <v>2.0622855239656031</v>
      </c>
      <c r="AE283" s="125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7"/>
    </row>
    <row r="284" spans="1:49" ht="19.5" customHeight="1">
      <c r="A284" s="218" t="s">
        <v>373</v>
      </c>
      <c r="B284" s="219">
        <v>345.75</v>
      </c>
      <c r="C284" s="220">
        <v>371.82998700000002</v>
      </c>
      <c r="D284" s="220">
        <v>317.45001200000002</v>
      </c>
      <c r="E284" s="220">
        <v>362.540009</v>
      </c>
      <c r="F284" s="220">
        <v>357.41830399999998</v>
      </c>
      <c r="G284" s="220">
        <v>1686792800</v>
      </c>
      <c r="H284" s="225" t="s">
        <v>373</v>
      </c>
      <c r="I284" s="220">
        <v>66.120002999999997</v>
      </c>
      <c r="J284" s="220">
        <v>75.860000999999997</v>
      </c>
      <c r="K284" s="220">
        <v>55.43</v>
      </c>
      <c r="L284" s="220">
        <v>71.919998000000007</v>
      </c>
      <c r="M284" s="220">
        <v>71.437056999999996</v>
      </c>
      <c r="N284" s="220">
        <v>174080200</v>
      </c>
      <c r="O284" s="220"/>
      <c r="P284" s="196">
        <f t="shared" si="159"/>
        <v>1257227.7702970274</v>
      </c>
      <c r="Q284" s="196">
        <f t="shared" si="162"/>
        <v>491020.3379500513</v>
      </c>
      <c r="R284" s="196">
        <f t="shared" si="163"/>
        <v>1105939.8285157531</v>
      </c>
      <c r="S284" s="196">
        <f t="shared" si="160"/>
        <v>-803918.86593846732</v>
      </c>
      <c r="T284" s="196">
        <f t="shared" si="161"/>
        <v>0</v>
      </c>
      <c r="U284" s="214">
        <f t="shared" si="150"/>
        <v>0.78455536068758924</v>
      </c>
      <c r="V284" s="224"/>
      <c r="W284" s="196">
        <f t="shared" si="151"/>
        <v>-803918.86593846732</v>
      </c>
      <c r="X284" s="199">
        <f t="shared" si="152"/>
        <v>2.9395598224381754</v>
      </c>
      <c r="Y284" s="196">
        <f t="shared" si="153"/>
        <v>1941761.6745830423</v>
      </c>
      <c r="Z284" s="196">
        <f t="shared" si="154"/>
        <v>1137842.8086445751</v>
      </c>
      <c r="AA284" s="201">
        <f t="shared" si="155"/>
        <v>2854187.9367628321</v>
      </c>
      <c r="AB284" s="200">
        <f t="shared" si="156"/>
        <v>2.8541879367628322</v>
      </c>
      <c r="AC284" s="217">
        <f t="shared" si="157"/>
        <v>2050269.0708243647</v>
      </c>
      <c r="AD284" s="199">
        <f t="shared" si="158"/>
        <v>2.0502690708243647</v>
      </c>
      <c r="AE284" s="125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7"/>
    </row>
    <row r="285" spans="1:49" ht="19.5" customHeight="1">
      <c r="A285" s="218" t="s">
        <v>374</v>
      </c>
      <c r="B285" s="219">
        <v>362.80999800000001</v>
      </c>
      <c r="C285" s="220">
        <v>369.30999800000001</v>
      </c>
      <c r="D285" s="220">
        <v>312.60000600000001</v>
      </c>
      <c r="E285" s="220">
        <v>313.25</v>
      </c>
      <c r="F285" s="220">
        <v>309.20636000000002</v>
      </c>
      <c r="G285" s="220">
        <v>1501959100</v>
      </c>
      <c r="H285" s="225" t="s">
        <v>374</v>
      </c>
      <c r="I285" s="220">
        <v>72.220000999999996</v>
      </c>
      <c r="J285" s="220">
        <v>74.769997000000004</v>
      </c>
      <c r="K285" s="220">
        <v>53.009998000000003</v>
      </c>
      <c r="L285" s="220">
        <v>53.200001</v>
      </c>
      <c r="M285" s="220">
        <v>52.842765999999997</v>
      </c>
      <c r="N285" s="220">
        <v>159000700</v>
      </c>
      <c r="O285" s="220"/>
      <c r="P285" s="196">
        <f t="shared" si="159"/>
        <v>1238019.8257425721</v>
      </c>
      <c r="Q285" s="196">
        <f t="shared" si="162"/>
        <v>469583.02602726943</v>
      </c>
      <c r="R285" s="196">
        <f t="shared" si="163"/>
        <v>1108243.8698251611</v>
      </c>
      <c r="S285" s="196">
        <f t="shared" si="160"/>
        <v>-808935.19454654423</v>
      </c>
      <c r="T285" s="196">
        <f t="shared" si="161"/>
        <v>0</v>
      </c>
      <c r="U285" s="214">
        <f t="shared" si="150"/>
        <v>0.77319047982976519</v>
      </c>
      <c r="V285" s="224"/>
      <c r="W285" s="196">
        <f t="shared" si="151"/>
        <v>-808935.19454654423</v>
      </c>
      <c r="X285" s="199">
        <f t="shared" si="152"/>
        <v>2.9004346842430957</v>
      </c>
      <c r="Y285" s="196">
        <f t="shared" si="153"/>
        <v>1930527.993051955</v>
      </c>
      <c r="Z285" s="196">
        <f t="shared" si="154"/>
        <v>1121592.7985054108</v>
      </c>
      <c r="AA285" s="201">
        <f t="shared" si="155"/>
        <v>2815846.7215950023</v>
      </c>
      <c r="AB285" s="200">
        <f t="shared" si="156"/>
        <v>2.8158467215950025</v>
      </c>
      <c r="AC285" s="217">
        <f t="shared" si="157"/>
        <v>2006911.5270484581</v>
      </c>
      <c r="AD285" s="199">
        <f t="shared" si="158"/>
        <v>2.0069115270484583</v>
      </c>
      <c r="AE285" s="125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7"/>
    </row>
    <row r="286" spans="1:49" ht="19.5" customHeight="1">
      <c r="A286" s="218" t="s">
        <v>375</v>
      </c>
      <c r="B286" s="219">
        <v>312.82998700000002</v>
      </c>
      <c r="C286" s="220">
        <v>330.290009</v>
      </c>
      <c r="D286" s="220">
        <v>280.209991</v>
      </c>
      <c r="E286" s="220">
        <v>308.27999899999998</v>
      </c>
      <c r="F286" s="220">
        <v>304.300568</v>
      </c>
      <c r="G286" s="220">
        <v>1951162500</v>
      </c>
      <c r="H286" s="225" t="s">
        <v>375</v>
      </c>
      <c r="I286" s="220">
        <v>53.060001</v>
      </c>
      <c r="J286" s="220">
        <v>59.060001</v>
      </c>
      <c r="K286" s="220">
        <v>41.959999000000003</v>
      </c>
      <c r="L286" s="220">
        <v>50.669998</v>
      </c>
      <c r="M286" s="220">
        <v>50.329754000000001</v>
      </c>
      <c r="N286" s="220">
        <v>197881600</v>
      </c>
      <c r="O286" s="220"/>
      <c r="P286" s="196">
        <f t="shared" si="159"/>
        <v>1109742.5386138593</v>
      </c>
      <c r="Q286" s="196">
        <f t="shared" si="162"/>
        <v>371697.86919292464</v>
      </c>
      <c r="R286" s="196">
        <f t="shared" si="163"/>
        <v>1110552.7112206302</v>
      </c>
      <c r="S286" s="196">
        <f t="shared" si="160"/>
        <v>-813972.42452382145</v>
      </c>
      <c r="T286" s="196">
        <f t="shared" si="161"/>
        <v>0</v>
      </c>
      <c r="U286" s="214">
        <f t="shared" si="150"/>
        <v>0.71494722088423446</v>
      </c>
      <c r="V286" s="224"/>
      <c r="W286" s="196">
        <f t="shared" si="151"/>
        <v>-813972.42452382145</v>
      </c>
      <c r="X286" s="199">
        <f t="shared" si="152"/>
        <v>2.7277278479469067</v>
      </c>
      <c r="Y286" s="196">
        <f t="shared" si="153"/>
        <v>1842950.3798015064</v>
      </c>
      <c r="Z286" s="196">
        <f t="shared" si="154"/>
        <v>1028977.955277685</v>
      </c>
      <c r="AA286" s="201">
        <f t="shared" si="155"/>
        <v>2591993.1190274144</v>
      </c>
      <c r="AB286" s="200">
        <f t="shared" si="156"/>
        <v>2.5919931190274141</v>
      </c>
      <c r="AC286" s="217">
        <f t="shared" si="157"/>
        <v>1778020.6945035928</v>
      </c>
      <c r="AD286" s="199">
        <f t="shared" si="158"/>
        <v>1.7780206945035928</v>
      </c>
      <c r="AE286" s="125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7"/>
    </row>
    <row r="287" spans="1:49" ht="19.5" customHeight="1">
      <c r="A287" s="218" t="s">
        <v>376</v>
      </c>
      <c r="B287" s="219">
        <v>310.47000100000002</v>
      </c>
      <c r="C287" s="220">
        <v>314.55999800000001</v>
      </c>
      <c r="D287" s="220">
        <v>269.27999899999998</v>
      </c>
      <c r="E287" s="220">
        <v>280.27999899999998</v>
      </c>
      <c r="F287" s="220">
        <v>276.66198700000001</v>
      </c>
      <c r="G287" s="220">
        <v>1359608000</v>
      </c>
      <c r="H287" s="225" t="s">
        <v>376</v>
      </c>
      <c r="I287" s="220">
        <v>51.41</v>
      </c>
      <c r="J287" s="220">
        <v>52.700001</v>
      </c>
      <c r="K287" s="220">
        <v>38.240001999999997</v>
      </c>
      <c r="L287" s="220">
        <v>41.41</v>
      </c>
      <c r="M287" s="220">
        <v>41.131934999999999</v>
      </c>
      <c r="N287" s="220">
        <v>129226100</v>
      </c>
      <c r="O287" s="220"/>
      <c r="P287" s="196">
        <f t="shared" si="159"/>
        <v>1066455.4415841564</v>
      </c>
      <c r="Q287" s="196">
        <f t="shared" si="162"/>
        <v>338744.69971586927</v>
      </c>
      <c r="R287" s="196">
        <f t="shared" si="163"/>
        <v>1112866.3627023399</v>
      </c>
      <c r="S287" s="196">
        <f t="shared" si="160"/>
        <v>-819030.64295933733</v>
      </c>
      <c r="T287" s="196">
        <f t="shared" si="161"/>
        <v>0</v>
      </c>
      <c r="U287" s="214">
        <f t="shared" si="150"/>
        <v>0.6925729873472225</v>
      </c>
      <c r="V287" s="224"/>
      <c r="W287" s="196">
        <f t="shared" si="151"/>
        <v>-819030.64295933733</v>
      </c>
      <c r="X287" s="199">
        <f t="shared" si="152"/>
        <v>2.6608550278560137</v>
      </c>
      <c r="Y287" s="196">
        <f t="shared" si="153"/>
        <v>1814870.5173031557</v>
      </c>
      <c r="Z287" s="196">
        <f t="shared" si="154"/>
        <v>995839.8743438184</v>
      </c>
      <c r="AA287" s="201">
        <f t="shared" si="155"/>
        <v>2518066.5040023653</v>
      </c>
      <c r="AB287" s="200">
        <f t="shared" si="156"/>
        <v>2.5180665040023653</v>
      </c>
      <c r="AC287" s="217">
        <f t="shared" si="157"/>
        <v>1699035.8610430281</v>
      </c>
      <c r="AD287" s="199">
        <f t="shared" si="158"/>
        <v>1.6990358610430281</v>
      </c>
      <c r="AE287" s="125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7"/>
    </row>
    <row r="288" spans="1:49" ht="19.5" customHeight="1">
      <c r="A288" s="218" t="s">
        <v>377</v>
      </c>
      <c r="B288" s="219">
        <v>278.95001200000002</v>
      </c>
      <c r="C288" s="220">
        <v>316.39001500000001</v>
      </c>
      <c r="D288" s="220">
        <v>276.75</v>
      </c>
      <c r="E288" s="220">
        <v>315.459991</v>
      </c>
      <c r="F288" s="220">
        <v>311.98644999999999</v>
      </c>
      <c r="G288" s="220">
        <v>1178025500</v>
      </c>
      <c r="H288" s="225" t="s">
        <v>377</v>
      </c>
      <c r="I288" s="220">
        <v>40.98</v>
      </c>
      <c r="J288" s="220">
        <v>52.299999</v>
      </c>
      <c r="K288" s="220">
        <v>40.340000000000003</v>
      </c>
      <c r="L288" s="220">
        <v>52.02</v>
      </c>
      <c r="M288" s="220">
        <v>51.670692000000003</v>
      </c>
      <c r="N288" s="220">
        <v>87270500</v>
      </c>
      <c r="O288" s="220"/>
      <c r="P288" s="196">
        <f t="shared" si="159"/>
        <v>1096039.6039603939</v>
      </c>
      <c r="Q288" s="196">
        <f t="shared" si="162"/>
        <v>357347.29267373384</v>
      </c>
      <c r="R288" s="196">
        <f t="shared" si="163"/>
        <v>1115184.8342913033</v>
      </c>
      <c r="S288" s="196">
        <f t="shared" si="160"/>
        <v>-824109.93730500119</v>
      </c>
      <c r="T288" s="196">
        <f t="shared" si="161"/>
        <v>0</v>
      </c>
      <c r="U288" s="214">
        <f t="shared" si="150"/>
        <v>0.7049576102963151</v>
      </c>
      <c r="V288" s="224"/>
      <c r="W288" s="196">
        <f t="shared" si="151"/>
        <v>-824109.93730500119</v>
      </c>
      <c r="X288" s="199">
        <f t="shared" si="152"/>
        <v>2.6831668181102497</v>
      </c>
      <c r="Y288" s="196">
        <f t="shared" si="153"/>
        <v>1837805.1636919267</v>
      </c>
      <c r="Z288" s="196">
        <f t="shared" si="154"/>
        <v>1013695.2263869256</v>
      </c>
      <c r="AA288" s="201">
        <f t="shared" si="155"/>
        <v>2568571.730925431</v>
      </c>
      <c r="AB288" s="200">
        <f t="shared" si="156"/>
        <v>2.5685717309254312</v>
      </c>
      <c r="AC288" s="217">
        <f t="shared" si="157"/>
        <v>1744461.7936204299</v>
      </c>
      <c r="AD288" s="199">
        <f t="shared" si="158"/>
        <v>1.7444617936204299</v>
      </c>
      <c r="AE288" s="125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7"/>
    </row>
    <row r="289" spans="1:49" ht="19.5" customHeight="1">
      <c r="A289" s="218" t="s">
        <v>378</v>
      </c>
      <c r="B289" s="219">
        <v>313.64999399999999</v>
      </c>
      <c r="C289" s="220">
        <v>334.42001299999998</v>
      </c>
      <c r="D289" s="220">
        <v>298.44000199999999</v>
      </c>
      <c r="E289" s="220">
        <v>299.26998900000001</v>
      </c>
      <c r="F289" s="220">
        <v>295.97470099999998</v>
      </c>
      <c r="G289" s="220">
        <v>1069920100</v>
      </c>
      <c r="H289" s="225" t="s">
        <v>378</v>
      </c>
      <c r="I289" s="220">
        <v>51.419998</v>
      </c>
      <c r="J289" s="220">
        <v>58.220001000000003</v>
      </c>
      <c r="K289" s="220">
        <v>46.099997999999999</v>
      </c>
      <c r="L289" s="220">
        <v>46.369999</v>
      </c>
      <c r="M289" s="220">
        <v>46.058627999999999</v>
      </c>
      <c r="N289" s="220">
        <v>90950200</v>
      </c>
      <c r="O289" s="220"/>
      <c r="P289" s="196">
        <f t="shared" si="159"/>
        <v>1181940.6019801958</v>
      </c>
      <c r="Q289" s="196">
        <f t="shared" si="162"/>
        <v>408371.57852167933</v>
      </c>
      <c r="R289" s="196">
        <f t="shared" si="163"/>
        <v>1117508.1360294104</v>
      </c>
      <c r="S289" s="196">
        <f t="shared" si="160"/>
        <v>-829210.39537710533</v>
      </c>
      <c r="T289" s="196">
        <f t="shared" si="161"/>
        <v>0</v>
      </c>
      <c r="U289" s="214">
        <f t="shared" si="150"/>
        <v>0.7381153567766513</v>
      </c>
      <c r="V289" s="224"/>
      <c r="W289" s="196">
        <f t="shared" si="151"/>
        <v>-829210.39537710533</v>
      </c>
      <c r="X289" s="199">
        <f t="shared" si="152"/>
        <v>2.773058262208437</v>
      </c>
      <c r="Y289" s="196">
        <f t="shared" si="153"/>
        <v>1900166.2319743708</v>
      </c>
      <c r="Z289" s="196">
        <f t="shared" si="154"/>
        <v>1070955.8365972654</v>
      </c>
      <c r="AA289" s="201">
        <f t="shared" si="155"/>
        <v>2707820.3165312856</v>
      </c>
      <c r="AB289" s="200">
        <f t="shared" si="156"/>
        <v>2.7078203165312855</v>
      </c>
      <c r="AC289" s="217">
        <f t="shared" si="157"/>
        <v>1878609.9211541803</v>
      </c>
      <c r="AD289" s="199">
        <f t="shared" si="158"/>
        <v>1.8786099211541802</v>
      </c>
      <c r="AE289" s="125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7"/>
    </row>
    <row r="290" spans="1:49" ht="19.5" customHeight="1">
      <c r="A290" s="218" t="s">
        <v>379</v>
      </c>
      <c r="B290" s="219">
        <v>296.72000100000002</v>
      </c>
      <c r="C290" s="220">
        <v>311.07998700000002</v>
      </c>
      <c r="D290" s="220">
        <v>267.10000600000001</v>
      </c>
      <c r="E290" s="220">
        <v>267.26001000000002</v>
      </c>
      <c r="F290" s="220">
        <v>264.31720000000001</v>
      </c>
      <c r="G290" s="220">
        <v>1370988700</v>
      </c>
      <c r="H290" s="225" t="s">
        <v>379</v>
      </c>
      <c r="I290" s="220">
        <v>45.549999</v>
      </c>
      <c r="J290" s="220">
        <v>49.959999000000003</v>
      </c>
      <c r="K290" s="220">
        <v>36.630001</v>
      </c>
      <c r="L290" s="220">
        <v>36.659999999999997</v>
      </c>
      <c r="M290" s="220">
        <v>36.413834000000001</v>
      </c>
      <c r="N290" s="220">
        <v>114239600</v>
      </c>
      <c r="O290" s="220"/>
      <c r="P290" s="196">
        <f t="shared" si="159"/>
        <v>1057821.8059405922</v>
      </c>
      <c r="Q290" s="196">
        <f t="shared" si="162"/>
        <v>324482.68934026186</v>
      </c>
      <c r="R290" s="196">
        <f t="shared" si="163"/>
        <v>1119836.2779794717</v>
      </c>
      <c r="S290" s="196">
        <f t="shared" si="160"/>
        <v>-834332.10535784322</v>
      </c>
      <c r="T290" s="196">
        <f t="shared" si="161"/>
        <v>0</v>
      </c>
      <c r="U290" s="214">
        <f t="shared" si="150"/>
        <v>0.68213075893293862</v>
      </c>
      <c r="V290" s="224"/>
      <c r="W290" s="196">
        <f t="shared" si="151"/>
        <v>-834332.10535784322</v>
      </c>
      <c r="X290" s="199">
        <f t="shared" si="152"/>
        <v>2.6100614730462413</v>
      </c>
      <c r="Y290" s="196">
        <f t="shared" si="153"/>
        <v>1815518.0910187073</v>
      </c>
      <c r="Z290" s="196">
        <f t="shared" si="154"/>
        <v>981185.98566086404</v>
      </c>
      <c r="AA290" s="201">
        <f t="shared" si="155"/>
        <v>2502140.7732603257</v>
      </c>
      <c r="AB290" s="200">
        <f t="shared" si="156"/>
        <v>2.5021407732603258</v>
      </c>
      <c r="AC290" s="217">
        <f t="shared" si="157"/>
        <v>1667808.6679024824</v>
      </c>
      <c r="AD290" s="199">
        <f t="shared" si="158"/>
        <v>1.6678086679024824</v>
      </c>
      <c r="AE290" s="125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7"/>
    </row>
    <row r="291" spans="1:49" ht="19.5" customHeight="1">
      <c r="A291" s="218" t="s">
        <v>380</v>
      </c>
      <c r="B291" s="219">
        <v>269.07000699999998</v>
      </c>
      <c r="C291" s="220">
        <v>284.60000600000001</v>
      </c>
      <c r="D291" s="220">
        <v>254.259995</v>
      </c>
      <c r="E291" s="220">
        <v>277.95001200000002</v>
      </c>
      <c r="F291" s="220">
        <v>275.38351399999999</v>
      </c>
      <c r="G291" s="220">
        <v>1356809000</v>
      </c>
      <c r="H291" s="225" t="s">
        <v>380</v>
      </c>
      <c r="I291" s="220">
        <v>37.139999000000003</v>
      </c>
      <c r="J291" s="220">
        <v>41.349997999999999</v>
      </c>
      <c r="K291" s="220">
        <v>32.979999999999997</v>
      </c>
      <c r="L291" s="220">
        <v>39.080002</v>
      </c>
      <c r="M291" s="220">
        <v>38.817580999999997</v>
      </c>
      <c r="N291" s="220">
        <v>128472000</v>
      </c>
      <c r="O291" s="220"/>
      <c r="P291" s="196">
        <f t="shared" si="159"/>
        <v>1006970.2772277209</v>
      </c>
      <c r="Q291" s="196">
        <f t="shared" si="162"/>
        <v>292149.57145215024</v>
      </c>
      <c r="R291" s="196">
        <f t="shared" si="163"/>
        <v>1122169.2702252625</v>
      </c>
      <c r="S291" s="196">
        <f t="shared" si="160"/>
        <v>-839475.15579683415</v>
      </c>
      <c r="T291" s="196">
        <f t="shared" si="161"/>
        <v>0</v>
      </c>
      <c r="U291" s="214">
        <f t="shared" si="150"/>
        <v>0.65719926121485517</v>
      </c>
      <c r="V291" s="224"/>
      <c r="W291" s="196">
        <f t="shared" si="151"/>
        <v>-839475.15579683415</v>
      </c>
      <c r="X291" s="199">
        <f t="shared" si="152"/>
        <v>2.5362746386842066</v>
      </c>
      <c r="Y291" s="196">
        <f t="shared" si="153"/>
        <v>1782161.6934756567</v>
      </c>
      <c r="Z291" s="196">
        <f t="shared" si="154"/>
        <v>942686.53767882253</v>
      </c>
      <c r="AA291" s="201">
        <f t="shared" si="155"/>
        <v>2421289.1189051336</v>
      </c>
      <c r="AB291" s="200">
        <f t="shared" si="156"/>
        <v>2.4212891189051335</v>
      </c>
      <c r="AC291" s="217">
        <f t="shared" si="157"/>
        <v>1581813.9631082993</v>
      </c>
      <c r="AD291" s="199">
        <f t="shared" si="158"/>
        <v>1.5818139631082992</v>
      </c>
      <c r="AE291" s="125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7"/>
    </row>
    <row r="292" spans="1:49" ht="19.5" customHeight="1">
      <c r="A292" s="218" t="s">
        <v>381</v>
      </c>
      <c r="B292" s="219">
        <v>281.5</v>
      </c>
      <c r="C292" s="220">
        <v>293.47000100000002</v>
      </c>
      <c r="D292" s="220">
        <v>259.07998700000002</v>
      </c>
      <c r="E292" s="220">
        <v>293.35998499999999</v>
      </c>
      <c r="F292" s="220">
        <v>290.65115400000002</v>
      </c>
      <c r="G292" s="220">
        <v>1195762800</v>
      </c>
      <c r="H292" s="225" t="s">
        <v>381</v>
      </c>
      <c r="I292" s="220">
        <v>40.110000999999997</v>
      </c>
      <c r="J292" s="220">
        <v>43.049999</v>
      </c>
      <c r="K292" s="220">
        <v>33.900002000000001</v>
      </c>
      <c r="L292" s="220">
        <v>42.900002000000001</v>
      </c>
      <c r="M292" s="220">
        <v>42.611935000000003</v>
      </c>
      <c r="N292" s="220">
        <v>105858300</v>
      </c>
      <c r="O292" s="220"/>
      <c r="P292" s="196">
        <f t="shared" si="159"/>
        <v>1026059.3544554437</v>
      </c>
      <c r="Q292" s="196">
        <f t="shared" si="162"/>
        <v>300299.30432162026</v>
      </c>
      <c r="R292" s="196">
        <f t="shared" si="163"/>
        <v>1124507.1228715652</v>
      </c>
      <c r="S292" s="196">
        <f t="shared" si="160"/>
        <v>-844639.63561265427</v>
      </c>
      <c r="T292" s="196">
        <f t="shared" si="161"/>
        <v>0</v>
      </c>
      <c r="U292" s="214">
        <f t="shared" si="150"/>
        <v>0.66370748462793283</v>
      </c>
      <c r="V292" s="224"/>
      <c r="W292" s="196">
        <f t="shared" si="151"/>
        <v>-844639.63561265427</v>
      </c>
      <c r="X292" s="199">
        <f t="shared" si="152"/>
        <v>2.5461349274322278</v>
      </c>
      <c r="Y292" s="196">
        <f t="shared" si="153"/>
        <v>1797768.386075513</v>
      </c>
      <c r="Z292" s="196">
        <f t="shared" si="154"/>
        <v>953128.7504628587</v>
      </c>
      <c r="AA292" s="201">
        <f t="shared" si="155"/>
        <v>2450865.7816486293</v>
      </c>
      <c r="AB292" s="200">
        <f t="shared" si="156"/>
        <v>2.4508657816486292</v>
      </c>
      <c r="AC292" s="217">
        <f t="shared" si="157"/>
        <v>1606226.1460359751</v>
      </c>
      <c r="AD292" s="199">
        <f t="shared" si="158"/>
        <v>1.606226146035975</v>
      </c>
      <c r="AE292" s="125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7"/>
    </row>
    <row r="293" spans="1:49" ht="19.5" customHeight="1">
      <c r="A293" s="221" t="s">
        <v>382</v>
      </c>
      <c r="B293" s="222">
        <v>293.69000199999999</v>
      </c>
      <c r="C293" s="223">
        <v>296.88000499999998</v>
      </c>
      <c r="D293" s="223">
        <v>259.73001099999999</v>
      </c>
      <c r="E293" s="223">
        <v>266.27999899999998</v>
      </c>
      <c r="F293" s="223">
        <v>263.82122800000002</v>
      </c>
      <c r="G293" s="223">
        <v>1057037700</v>
      </c>
      <c r="H293" s="226" t="s">
        <v>382</v>
      </c>
      <c r="I293" s="223">
        <v>42.970001000000003</v>
      </c>
      <c r="J293" s="223">
        <v>43.720001000000003</v>
      </c>
      <c r="K293" s="223">
        <v>33.380001</v>
      </c>
      <c r="L293" s="223">
        <v>35.040000999999997</v>
      </c>
      <c r="M293" s="223">
        <v>34.80471</v>
      </c>
      <c r="N293" s="223">
        <v>98713400</v>
      </c>
      <c r="O293" s="223"/>
      <c r="P293" s="196">
        <f t="shared" si="159"/>
        <v>1028633.7069306911</v>
      </c>
      <c r="Q293" s="196">
        <f t="shared" si="162"/>
        <v>295692.93472475273</v>
      </c>
      <c r="R293" s="196">
        <f t="shared" si="163"/>
        <v>1126849.8460442144</v>
      </c>
      <c r="S293" s="196">
        <f t="shared" si="160"/>
        <v>-849825.63409437356</v>
      </c>
      <c r="T293" s="196">
        <f t="shared" si="161"/>
        <v>0</v>
      </c>
      <c r="U293" s="214">
        <f t="shared" si="150"/>
        <v>0.66091510934022013</v>
      </c>
      <c r="V293" s="199">
        <f>(E293-B282)/B282</f>
        <v>-0.33271518103641695</v>
      </c>
      <c r="W293" s="196">
        <f t="shared" si="151"/>
        <v>-849825.63409437356</v>
      </c>
      <c r="X293" s="199">
        <f t="shared" si="152"/>
        <v>2.5363833079381295</v>
      </c>
      <c r="Y293" s="196">
        <f t="shared" si="153"/>
        <v>1801819.4470539293</v>
      </c>
      <c r="Z293" s="196">
        <f t="shared" si="154"/>
        <v>951993.81295955577</v>
      </c>
      <c r="AA293" s="201">
        <f t="shared" si="155"/>
        <v>2451176.4876996586</v>
      </c>
      <c r="AB293" s="200">
        <f t="shared" si="156"/>
        <v>2.4511764876996587</v>
      </c>
      <c r="AC293" s="217">
        <f t="shared" si="157"/>
        <v>1601350.8536052851</v>
      </c>
      <c r="AD293" s="199">
        <f t="shared" si="158"/>
        <v>1.601350853605285</v>
      </c>
      <c r="AE293" s="125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7"/>
    </row>
    <row r="294" spans="1:49" ht="19.5" customHeight="1">
      <c r="A294" s="218" t="s">
        <v>383</v>
      </c>
      <c r="B294" s="219">
        <v>268.64999399999999</v>
      </c>
      <c r="C294" s="220">
        <v>298.26001000000002</v>
      </c>
      <c r="D294" s="220">
        <v>260.33999599999999</v>
      </c>
      <c r="E294" s="220">
        <v>294.61999500000002</v>
      </c>
      <c r="F294" s="220">
        <v>292.59835800000002</v>
      </c>
      <c r="G294" s="220">
        <v>961927300</v>
      </c>
      <c r="H294" s="225" t="s">
        <v>383</v>
      </c>
      <c r="I294" s="220">
        <v>35.639999000000003</v>
      </c>
      <c r="J294" s="220">
        <v>43.560001</v>
      </c>
      <c r="K294" s="220">
        <v>33.419998</v>
      </c>
      <c r="L294" s="220">
        <v>42.470001000000003</v>
      </c>
      <c r="M294" s="220">
        <v>42.308757999999997</v>
      </c>
      <c r="N294" s="220">
        <v>95664100</v>
      </c>
      <c r="O294" s="220"/>
      <c r="P294" s="196">
        <f t="shared" si="159"/>
        <v>1031049.4891089089</v>
      </c>
      <c r="Q294" s="196">
        <f>(Q293+$S$3)*K294/K293</f>
        <v>316071.208239789</v>
      </c>
      <c r="R294" s="196">
        <f>R293*(1+($S$5)/2/12)-$S$3</f>
        <v>1109197.44989014</v>
      </c>
      <c r="S294" s="196">
        <f t="shared" si="160"/>
        <v>-855033.24090310012</v>
      </c>
      <c r="T294" s="196">
        <f t="shared" si="161"/>
        <v>0</v>
      </c>
      <c r="U294" s="214">
        <f t="shared" si="150"/>
        <v>0.67710768959553991</v>
      </c>
      <c r="V294" s="224"/>
      <c r="W294" s="196">
        <f t="shared" si="151"/>
        <v>-855033.24090310012</v>
      </c>
      <c r="X294" s="199">
        <f t="shared" si="152"/>
        <v>2.5031154774035276</v>
      </c>
      <c r="Y294" s="196">
        <f t="shared" si="153"/>
        <v>1786564.1942707705</v>
      </c>
      <c r="Z294" s="196">
        <f t="shared" si="154"/>
        <v>931530.95336767042</v>
      </c>
      <c r="AA294" s="201">
        <f t="shared" si="155"/>
        <v>2456318.147238838</v>
      </c>
      <c r="AB294" s="200">
        <f t="shared" si="156"/>
        <v>2.456318147238838</v>
      </c>
      <c r="AC294" s="217">
        <f t="shared" si="157"/>
        <v>1601284.906335738</v>
      </c>
      <c r="AD294" s="199">
        <f t="shared" si="158"/>
        <v>1.6012849063357379</v>
      </c>
      <c r="AE294" s="125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7"/>
    </row>
    <row r="295" spans="1:49" ht="19.5" customHeight="1">
      <c r="A295" s="218" t="s">
        <v>384</v>
      </c>
      <c r="B295" s="219">
        <v>294.41000400000001</v>
      </c>
      <c r="C295" s="220">
        <v>313.67999300000002</v>
      </c>
      <c r="D295" s="220">
        <v>290.04998799999998</v>
      </c>
      <c r="E295" s="220">
        <v>293.55999800000001</v>
      </c>
      <c r="F295" s="220">
        <v>291.54568499999999</v>
      </c>
      <c r="G295" s="220">
        <v>1094424800</v>
      </c>
      <c r="H295" s="225" t="s">
        <v>384</v>
      </c>
      <c r="I295" s="220">
        <v>42.400002000000001</v>
      </c>
      <c r="J295" s="220">
        <v>48.009998000000003</v>
      </c>
      <c r="K295" s="220">
        <v>40.75</v>
      </c>
      <c r="L295" s="220">
        <v>41.73</v>
      </c>
      <c r="M295" s="220">
        <v>41.571559999999998</v>
      </c>
      <c r="N295" s="220">
        <v>106704800</v>
      </c>
      <c r="O295" s="220"/>
      <c r="P295" s="196">
        <f t="shared" si="159"/>
        <v>1148712.823762374</v>
      </c>
      <c r="Q295" s="196">
        <f t="shared" ref="Q295:Q305" si="164">Q294*K295/K294</f>
        <v>385395.04807185812</v>
      </c>
      <c r="R295" s="196">
        <f t="shared" ref="R295:R305" si="165">R294*(1+$S$5/2/12)</f>
        <v>1111508.2779107445</v>
      </c>
      <c r="S295" s="196">
        <f t="shared" si="160"/>
        <v>-860262.54607352964</v>
      </c>
      <c r="T295" s="196">
        <f t="shared" si="161"/>
        <v>0</v>
      </c>
      <c r="U295" s="214">
        <f t="shared" si="150"/>
        <v>0.72554097467658729</v>
      </c>
      <c r="V295" s="224"/>
      <c r="W295" s="196">
        <f t="shared" si="151"/>
        <v>-860262.54607352964</v>
      </c>
      <c r="X295" s="199">
        <f t="shared" si="152"/>
        <v>2.6273619745383288</v>
      </c>
      <c r="Y295" s="196">
        <f t="shared" si="153"/>
        <v>1871146.9234279767</v>
      </c>
      <c r="Z295" s="196">
        <f t="shared" si="154"/>
        <v>1010884.377354447</v>
      </c>
      <c r="AA295" s="201">
        <f t="shared" si="155"/>
        <v>2645616.1497449763</v>
      </c>
      <c r="AB295" s="200">
        <f t="shared" si="156"/>
        <v>2.6456161497449764</v>
      </c>
      <c r="AC295" s="217">
        <f t="shared" si="157"/>
        <v>1785353.6036714467</v>
      </c>
      <c r="AD295" s="199">
        <f t="shared" si="158"/>
        <v>1.7853536036714466</v>
      </c>
      <c r="AE295" s="125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7"/>
    </row>
    <row r="296" spans="1:49" ht="19.5" customHeight="1">
      <c r="A296" s="218" t="s">
        <v>385</v>
      </c>
      <c r="B296" s="219">
        <v>293.26001000000002</v>
      </c>
      <c r="C296" s="220">
        <v>321.17001299999998</v>
      </c>
      <c r="D296" s="220">
        <v>285.19000199999999</v>
      </c>
      <c r="E296" s="220">
        <v>320.92999300000002</v>
      </c>
      <c r="F296" s="220">
        <v>318.727844</v>
      </c>
      <c r="G296" s="220">
        <v>1544782600</v>
      </c>
      <c r="H296" s="225" t="s">
        <v>385</v>
      </c>
      <c r="I296" s="220">
        <v>41.639999000000003</v>
      </c>
      <c r="J296" s="220">
        <v>49.630001</v>
      </c>
      <c r="K296" s="220">
        <v>39.240001999999997</v>
      </c>
      <c r="L296" s="220">
        <v>49.57</v>
      </c>
      <c r="M296" s="220">
        <v>49.381793999999999</v>
      </c>
      <c r="N296" s="220">
        <v>141906000</v>
      </c>
      <c r="O296" s="220"/>
      <c r="P296" s="196">
        <f t="shared" si="159"/>
        <v>1129465.3544554433</v>
      </c>
      <c r="Q296" s="196">
        <f t="shared" si="164"/>
        <v>371114.17072711186</v>
      </c>
      <c r="R296" s="196">
        <f t="shared" si="165"/>
        <v>1113823.920156392</v>
      </c>
      <c r="S296" s="196">
        <f t="shared" si="160"/>
        <v>-865513.64001550258</v>
      </c>
      <c r="T296" s="196">
        <f t="shared" si="161"/>
        <v>0</v>
      </c>
      <c r="U296" s="214">
        <f t="shared" si="150"/>
        <v>0.7159161678916045</v>
      </c>
      <c r="V296" s="224"/>
      <c r="W296" s="196">
        <f t="shared" si="151"/>
        <v>-865513.64001550258</v>
      </c>
      <c r="X296" s="199">
        <f t="shared" si="152"/>
        <v>2.5918589504512659</v>
      </c>
      <c r="Y296" s="196">
        <f t="shared" si="153"/>
        <v>1859896.7114689467</v>
      </c>
      <c r="Z296" s="196">
        <f t="shared" si="154"/>
        <v>994383.07145344408</v>
      </c>
      <c r="AA296" s="201">
        <f t="shared" si="155"/>
        <v>2614403.4453389472</v>
      </c>
      <c r="AB296" s="200">
        <f t="shared" si="156"/>
        <v>2.6144034453389473</v>
      </c>
      <c r="AC296" s="217">
        <f t="shared" si="157"/>
        <v>1748889.8053234448</v>
      </c>
      <c r="AD296" s="199">
        <f t="shared" si="158"/>
        <v>1.7488898053234447</v>
      </c>
      <c r="AE296" s="125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7"/>
    </row>
    <row r="297" spans="1:49" ht="19.5" customHeight="1">
      <c r="A297" s="218" t="s">
        <v>386</v>
      </c>
      <c r="B297" s="219">
        <v>318.76998900000001</v>
      </c>
      <c r="C297" s="220">
        <v>322.64999399999999</v>
      </c>
      <c r="D297" s="220">
        <v>309.89001500000001</v>
      </c>
      <c r="E297" s="220">
        <v>322.55999800000001</v>
      </c>
      <c r="F297" s="220">
        <v>320.84255999999999</v>
      </c>
      <c r="G297" s="220">
        <v>993494600</v>
      </c>
      <c r="H297" s="225" t="s">
        <v>386</v>
      </c>
      <c r="I297" s="220">
        <v>48.889999000000003</v>
      </c>
      <c r="J297" s="220">
        <v>49.759998000000003</v>
      </c>
      <c r="K297" s="220">
        <v>45.98</v>
      </c>
      <c r="L297" s="220">
        <v>49.740001999999997</v>
      </c>
      <c r="M297" s="220">
        <v>49.551155000000001</v>
      </c>
      <c r="N297" s="220">
        <v>74125900</v>
      </c>
      <c r="O297" s="220"/>
      <c r="P297" s="196">
        <f t="shared" si="159"/>
        <v>1227287.1881188096</v>
      </c>
      <c r="Q297" s="196">
        <f t="shared" si="164"/>
        <v>434858.01988574327</v>
      </c>
      <c r="R297" s="196">
        <f t="shared" si="165"/>
        <v>1116144.3866567179</v>
      </c>
      <c r="S297" s="196">
        <f t="shared" si="160"/>
        <v>-870786.61351556715</v>
      </c>
      <c r="T297" s="196">
        <f t="shared" si="161"/>
        <v>0</v>
      </c>
      <c r="U297" s="214">
        <f t="shared" si="150"/>
        <v>0.75478209036231259</v>
      </c>
      <c r="V297" s="224"/>
      <c r="W297" s="196">
        <f t="shared" si="151"/>
        <v>-870786.61351556715</v>
      </c>
      <c r="X297" s="199">
        <f t="shared" si="152"/>
        <v>2.6911662839126009</v>
      </c>
      <c r="Y297" s="196">
        <f t="shared" si="153"/>
        <v>1930599.642873616</v>
      </c>
      <c r="Z297" s="196">
        <f t="shared" si="154"/>
        <v>1059813.0293580489</v>
      </c>
      <c r="AA297" s="201">
        <f t="shared" si="155"/>
        <v>2778289.5946612707</v>
      </c>
      <c r="AB297" s="200">
        <f t="shared" si="156"/>
        <v>2.7782895946612709</v>
      </c>
      <c r="AC297" s="217">
        <f t="shared" si="157"/>
        <v>1907502.9811457037</v>
      </c>
      <c r="AD297" s="199">
        <f t="shared" si="158"/>
        <v>1.9075029811457036</v>
      </c>
      <c r="AE297" s="125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7"/>
    </row>
    <row r="298" spans="1:49" ht="19.5" customHeight="1">
      <c r="A298" s="218" t="s">
        <v>387</v>
      </c>
      <c r="B298" s="219">
        <v>322.08999599999999</v>
      </c>
      <c r="C298" s="220">
        <v>353.92999300000002</v>
      </c>
      <c r="D298" s="220">
        <v>315.11999500000002</v>
      </c>
      <c r="E298" s="220">
        <v>347.98998999999998</v>
      </c>
      <c r="F298" s="220">
        <v>346.13714599999997</v>
      </c>
      <c r="G298" s="220">
        <v>1149079300</v>
      </c>
      <c r="H298" s="225" t="s">
        <v>387</v>
      </c>
      <c r="I298" s="220">
        <v>49.599997999999999</v>
      </c>
      <c r="J298" s="220">
        <v>59.389999000000003</v>
      </c>
      <c r="K298" s="220">
        <v>47.41</v>
      </c>
      <c r="L298" s="220">
        <v>57.32</v>
      </c>
      <c r="M298" s="220">
        <v>57.102370999999998</v>
      </c>
      <c r="N298" s="220">
        <v>84614700</v>
      </c>
      <c r="O298" s="220"/>
      <c r="P298" s="196">
        <f t="shared" si="159"/>
        <v>1247999.9801980176</v>
      </c>
      <c r="Q298" s="196">
        <f t="shared" si="164"/>
        <v>448382.31237022812</v>
      </c>
      <c r="R298" s="196">
        <f t="shared" si="165"/>
        <v>1118469.6874622528</v>
      </c>
      <c r="S298" s="196">
        <f t="shared" si="160"/>
        <v>-876081.55773854861</v>
      </c>
      <c r="T298" s="196">
        <f t="shared" si="161"/>
        <v>0</v>
      </c>
      <c r="U298" s="214">
        <f t="shared" si="150"/>
        <v>0.76194578619200981</v>
      </c>
      <c r="V298" s="224"/>
      <c r="W298" s="196">
        <f t="shared" si="151"/>
        <v>-876081.55773854861</v>
      </c>
      <c r="X298" s="199">
        <f t="shared" si="152"/>
        <v>2.7011979041870235</v>
      </c>
      <c r="Y298" s="196">
        <f t="shared" si="153"/>
        <v>1947330.8861023749</v>
      </c>
      <c r="Z298" s="196">
        <f t="shared" si="154"/>
        <v>1071249.3283638263</v>
      </c>
      <c r="AA298" s="201">
        <f t="shared" si="155"/>
        <v>2814851.9800304985</v>
      </c>
      <c r="AB298" s="200">
        <f t="shared" si="156"/>
        <v>2.8148519800304985</v>
      </c>
      <c r="AC298" s="217">
        <f t="shared" si="157"/>
        <v>1938770.4222919499</v>
      </c>
      <c r="AD298" s="199">
        <f t="shared" si="158"/>
        <v>1.93877042229195</v>
      </c>
      <c r="AE298" s="125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7"/>
    </row>
    <row r="299" spans="1:49" ht="19.5" customHeight="1">
      <c r="A299" s="218" t="s">
        <v>388</v>
      </c>
      <c r="B299" s="219">
        <v>347.73001099999999</v>
      </c>
      <c r="C299" s="220">
        <v>372.85000600000001</v>
      </c>
      <c r="D299" s="220">
        <v>346.66000400000001</v>
      </c>
      <c r="E299" s="220">
        <v>369.42001299999998</v>
      </c>
      <c r="F299" s="220">
        <v>367.45309400000002</v>
      </c>
      <c r="G299" s="220">
        <v>1137710300</v>
      </c>
      <c r="H299" s="225" t="s">
        <v>388</v>
      </c>
      <c r="I299" s="220">
        <v>57.290000999999997</v>
      </c>
      <c r="J299" s="220">
        <v>65.620002999999997</v>
      </c>
      <c r="K299" s="220">
        <v>56.950001</v>
      </c>
      <c r="L299" s="220">
        <v>64.379997000000003</v>
      </c>
      <c r="M299" s="220">
        <v>64.135559000000001</v>
      </c>
      <c r="N299" s="220">
        <v>76844100</v>
      </c>
      <c r="O299" s="220"/>
      <c r="P299" s="196">
        <f t="shared" si="159"/>
        <v>1372910.9069306906</v>
      </c>
      <c r="Q299" s="196">
        <f t="shared" si="164"/>
        <v>538607.32203895389</v>
      </c>
      <c r="R299" s="196">
        <f t="shared" si="165"/>
        <v>1120799.8326444658</v>
      </c>
      <c r="S299" s="196">
        <f t="shared" si="160"/>
        <v>-881398.56422912586</v>
      </c>
      <c r="T299" s="196">
        <f t="shared" si="161"/>
        <v>0</v>
      </c>
      <c r="U299" s="214">
        <f t="shared" si="150"/>
        <v>0.80800414113036367</v>
      </c>
      <c r="V299" s="224"/>
      <c r="W299" s="196">
        <f t="shared" si="151"/>
        <v>-881398.56422912586</v>
      </c>
      <c r="X299" s="199">
        <f t="shared" si="152"/>
        <v>2.8292657156256706</v>
      </c>
      <c r="Y299" s="196">
        <f t="shared" si="153"/>
        <v>2037005.4741901706</v>
      </c>
      <c r="Z299" s="196">
        <f t="shared" si="154"/>
        <v>1155606.9099610448</v>
      </c>
      <c r="AA299" s="201">
        <f t="shared" si="155"/>
        <v>3032318.0616141101</v>
      </c>
      <c r="AB299" s="200">
        <f t="shared" si="156"/>
        <v>3.0323180616141103</v>
      </c>
      <c r="AC299" s="217">
        <f t="shared" si="157"/>
        <v>2150919.497384984</v>
      </c>
      <c r="AD299" s="199">
        <f t="shared" si="158"/>
        <v>2.1509194973849839</v>
      </c>
      <c r="AE299" s="125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7"/>
    </row>
    <row r="300" spans="1:49" ht="19.5" customHeight="1">
      <c r="A300" s="218" t="s">
        <v>389</v>
      </c>
      <c r="B300" s="219">
        <v>370.07000699999998</v>
      </c>
      <c r="C300" s="220">
        <v>387.98001099999999</v>
      </c>
      <c r="D300" s="220">
        <v>363.41000400000001</v>
      </c>
      <c r="E300" s="220">
        <v>383.67999300000002</v>
      </c>
      <c r="F300" s="220">
        <v>382.16067500000003</v>
      </c>
      <c r="G300" s="220">
        <v>974997400</v>
      </c>
      <c r="H300" s="225" t="s">
        <v>389</v>
      </c>
      <c r="I300" s="220">
        <v>64.580001999999993</v>
      </c>
      <c r="J300" s="220">
        <v>70.739998</v>
      </c>
      <c r="K300" s="220">
        <v>62.200001</v>
      </c>
      <c r="L300" s="220">
        <v>69.029999000000004</v>
      </c>
      <c r="M300" s="220">
        <v>68.767914000000005</v>
      </c>
      <c r="N300" s="220">
        <v>87501800</v>
      </c>
      <c r="O300" s="220"/>
      <c r="P300" s="196">
        <f t="shared" si="159"/>
        <v>1439247.5405940569</v>
      </c>
      <c r="Q300" s="196">
        <f t="shared" si="164"/>
        <v>588259.44479667791</v>
      </c>
      <c r="R300" s="196">
        <f t="shared" si="165"/>
        <v>1123134.8322958087</v>
      </c>
      <c r="S300" s="196">
        <f t="shared" si="160"/>
        <v>-886737.72491341387</v>
      </c>
      <c r="T300" s="196">
        <f t="shared" si="161"/>
        <v>0</v>
      </c>
      <c r="U300" s="214">
        <f t="shared" si="150"/>
        <v>0.83023288001303808</v>
      </c>
      <c r="V300" s="224"/>
      <c r="W300" s="196">
        <f t="shared" si="151"/>
        <v>-886737.72491341387</v>
      </c>
      <c r="X300" s="199">
        <f t="shared" si="152"/>
        <v>2.8896733508660311</v>
      </c>
      <c r="Y300" s="196">
        <f t="shared" si="153"/>
        <v>2085682.7174198162</v>
      </c>
      <c r="Z300" s="196">
        <f t="shared" si="154"/>
        <v>1198944.9925064023</v>
      </c>
      <c r="AA300" s="201">
        <f t="shared" si="155"/>
        <v>3150641.8176865438</v>
      </c>
      <c r="AB300" s="200">
        <f t="shared" si="156"/>
        <v>3.1506418176865436</v>
      </c>
      <c r="AC300" s="217">
        <f t="shared" si="157"/>
        <v>2263904.0927731302</v>
      </c>
      <c r="AD300" s="199">
        <f t="shared" si="158"/>
        <v>2.2639040927731302</v>
      </c>
      <c r="AE300" s="125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7"/>
    </row>
    <row r="301" spans="1:49" ht="19.5" customHeight="1">
      <c r="A301" s="218" t="s">
        <v>390</v>
      </c>
      <c r="B301" s="219">
        <v>382.30999800000001</v>
      </c>
      <c r="C301" s="220">
        <v>383.55999800000001</v>
      </c>
      <c r="D301" s="220">
        <v>354.709991</v>
      </c>
      <c r="E301" s="220">
        <v>377.98998999999998</v>
      </c>
      <c r="F301" s="220">
        <v>376.49319500000001</v>
      </c>
      <c r="G301" s="220">
        <v>1202220400</v>
      </c>
      <c r="H301" s="225" t="s">
        <v>390</v>
      </c>
      <c r="I301" s="220">
        <v>68.470000999999996</v>
      </c>
      <c r="J301" s="220">
        <v>68.900002000000001</v>
      </c>
      <c r="K301" s="220">
        <v>58.639999000000003</v>
      </c>
      <c r="L301" s="220">
        <v>66.279999000000004</v>
      </c>
      <c r="M301" s="220">
        <v>66.028351000000001</v>
      </c>
      <c r="N301" s="220">
        <v>98946000</v>
      </c>
      <c r="O301" s="220"/>
      <c r="P301" s="196">
        <f t="shared" si="159"/>
        <v>1404792.0435643541</v>
      </c>
      <c r="Q301" s="196">
        <f t="shared" si="164"/>
        <v>554590.55787825072</v>
      </c>
      <c r="R301" s="196">
        <f t="shared" si="165"/>
        <v>1125474.6965297584</v>
      </c>
      <c r="S301" s="196">
        <f t="shared" si="160"/>
        <v>-892099.13210055302</v>
      </c>
      <c r="T301" s="196">
        <f t="shared" si="161"/>
        <v>0</v>
      </c>
      <c r="U301" s="214">
        <f t="shared" si="150"/>
        <v>0.81493985506987876</v>
      </c>
      <c r="V301" s="224"/>
      <c r="W301" s="196">
        <f t="shared" si="151"/>
        <v>-892099.13210055302</v>
      </c>
      <c r="X301" s="199">
        <f t="shared" si="152"/>
        <v>2.8363066940064159</v>
      </c>
      <c r="Y301" s="196">
        <f t="shared" si="153"/>
        <v>2063810.1391636156</v>
      </c>
      <c r="Z301" s="196">
        <f t="shared" si="154"/>
        <v>1171711.0070630626</v>
      </c>
      <c r="AA301" s="201">
        <f t="shared" si="155"/>
        <v>3084857.2979723634</v>
      </c>
      <c r="AB301" s="200">
        <f t="shared" si="156"/>
        <v>3.0848572979723636</v>
      </c>
      <c r="AC301" s="217">
        <f t="shared" si="157"/>
        <v>2192758.1658718102</v>
      </c>
      <c r="AD301" s="199">
        <f t="shared" si="158"/>
        <v>2.19275816587181</v>
      </c>
      <c r="AE301" s="125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7"/>
    </row>
    <row r="302" spans="1:49" ht="19.5" customHeight="1">
      <c r="A302" s="218" t="s">
        <v>391</v>
      </c>
      <c r="B302" s="219">
        <v>380.39999399999999</v>
      </c>
      <c r="C302" s="220">
        <v>380.82998700000002</v>
      </c>
      <c r="D302" s="220">
        <v>351.35998499999999</v>
      </c>
      <c r="E302" s="220">
        <v>358.26998900000001</v>
      </c>
      <c r="F302" s="220">
        <v>356.85128800000001</v>
      </c>
      <c r="G302" s="220">
        <v>959714600</v>
      </c>
      <c r="H302" s="225" t="s">
        <v>391</v>
      </c>
      <c r="I302" s="220">
        <v>67.169998000000007</v>
      </c>
      <c r="J302" s="220">
        <v>67.290001000000004</v>
      </c>
      <c r="K302" s="220">
        <v>57.099997999999999</v>
      </c>
      <c r="L302" s="220">
        <v>59.349997999999999</v>
      </c>
      <c r="M302" s="220">
        <v>59.124664000000003</v>
      </c>
      <c r="N302" s="220">
        <v>76125800</v>
      </c>
      <c r="O302" s="220"/>
      <c r="P302" s="196">
        <f t="shared" si="159"/>
        <v>1391524.6930693046</v>
      </c>
      <c r="Q302" s="196">
        <f t="shared" si="164"/>
        <v>540025.92574510444</v>
      </c>
      <c r="R302" s="196">
        <f t="shared" si="165"/>
        <v>1127819.4354808622</v>
      </c>
      <c r="S302" s="196">
        <f t="shared" si="160"/>
        <v>-897482.87848430523</v>
      </c>
      <c r="T302" s="196">
        <f t="shared" si="161"/>
        <v>0</v>
      </c>
      <c r="U302" s="214">
        <f t="shared" si="150"/>
        <v>0.80787106518529461</v>
      </c>
      <c r="V302" s="224"/>
      <c r="W302" s="196">
        <f t="shared" si="151"/>
        <v>-897482.87848430523</v>
      </c>
      <c r="X302" s="199">
        <f t="shared" si="152"/>
        <v>2.8071222180916777</v>
      </c>
      <c r="Y302" s="196">
        <f t="shared" si="153"/>
        <v>2056773.9432101408</v>
      </c>
      <c r="Z302" s="196">
        <f t="shared" si="154"/>
        <v>1159291.0647258356</v>
      </c>
      <c r="AA302" s="201">
        <f t="shared" si="155"/>
        <v>3059370.0542952712</v>
      </c>
      <c r="AB302" s="200">
        <f t="shared" si="156"/>
        <v>3.0593700542952713</v>
      </c>
      <c r="AC302" s="217">
        <f t="shared" si="157"/>
        <v>2161887.1758109657</v>
      </c>
      <c r="AD302" s="199">
        <f t="shared" si="158"/>
        <v>2.1618871758109659</v>
      </c>
      <c r="AE302" s="125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7"/>
    </row>
    <row r="303" spans="1:49" ht="19.5" customHeight="1">
      <c r="A303" s="218" t="s">
        <v>392</v>
      </c>
      <c r="B303" s="219">
        <v>358.540009</v>
      </c>
      <c r="C303" s="220">
        <v>373.73998999999998</v>
      </c>
      <c r="D303" s="220">
        <v>342.35000600000001</v>
      </c>
      <c r="E303" s="220">
        <v>350.86999500000002</v>
      </c>
      <c r="F303" s="220">
        <v>349.98648100000003</v>
      </c>
      <c r="G303" s="220">
        <v>1238424400</v>
      </c>
      <c r="H303" s="225" t="s">
        <v>392</v>
      </c>
      <c r="I303" s="220">
        <v>59.389999000000003</v>
      </c>
      <c r="J303" s="220">
        <v>64.260002</v>
      </c>
      <c r="K303" s="220">
        <v>53.720001000000003</v>
      </c>
      <c r="L303" s="220">
        <v>56.419998</v>
      </c>
      <c r="M303" s="220">
        <v>56.362152000000002</v>
      </c>
      <c r="N303" s="220">
        <v>127272400</v>
      </c>
      <c r="O303" s="220"/>
      <c r="P303" s="196">
        <f t="shared" si="159"/>
        <v>1355841.6079207899</v>
      </c>
      <c r="Q303" s="196">
        <f t="shared" si="164"/>
        <v>508059.44460896368</v>
      </c>
      <c r="R303" s="196">
        <f t="shared" si="165"/>
        <v>1130169.0593047808</v>
      </c>
      <c r="S303" s="196">
        <f t="shared" si="160"/>
        <v>-902889.05714465643</v>
      </c>
      <c r="T303" s="196">
        <f t="shared" si="161"/>
        <v>0</v>
      </c>
      <c r="U303" s="214">
        <f t="shared" si="150"/>
        <v>0.79221942324034733</v>
      </c>
      <c r="V303" s="224"/>
      <c r="W303" s="196">
        <f t="shared" si="151"/>
        <v>-902889.05714465643</v>
      </c>
      <c r="X303" s="199">
        <f t="shared" si="152"/>
        <v>2.7533955003148014</v>
      </c>
      <c r="Y303" s="196">
        <f t="shared" si="153"/>
        <v>2034051.4224771424</v>
      </c>
      <c r="Z303" s="196">
        <f t="shared" si="154"/>
        <v>1131162.3653324861</v>
      </c>
      <c r="AA303" s="201">
        <f t="shared" si="155"/>
        <v>2994070.1118345344</v>
      </c>
      <c r="AB303" s="200">
        <f t="shared" si="156"/>
        <v>2.9940701118345343</v>
      </c>
      <c r="AC303" s="217">
        <f t="shared" si="157"/>
        <v>2091181.0546898781</v>
      </c>
      <c r="AD303" s="199">
        <f t="shared" si="158"/>
        <v>2.0911810546898781</v>
      </c>
      <c r="AE303" s="125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7"/>
    </row>
    <row r="304" spans="1:49" ht="19.5" customHeight="1">
      <c r="A304" s="218" t="s">
        <v>393</v>
      </c>
      <c r="B304" s="219">
        <v>351.72000100000002</v>
      </c>
      <c r="C304" s="220">
        <v>394.14001500000001</v>
      </c>
      <c r="D304" s="220">
        <v>351.61999500000002</v>
      </c>
      <c r="E304" s="220">
        <v>388.82998700000002</v>
      </c>
      <c r="F304" s="220">
        <v>387.85089099999999</v>
      </c>
      <c r="G304" s="220">
        <v>971319100</v>
      </c>
      <c r="H304" s="225" t="s">
        <v>393</v>
      </c>
      <c r="I304" s="220">
        <v>56.66</v>
      </c>
      <c r="J304" s="220">
        <v>70.629997000000003</v>
      </c>
      <c r="K304" s="220">
        <v>56.639999000000003</v>
      </c>
      <c r="L304" s="220">
        <v>68.709998999999996</v>
      </c>
      <c r="M304" s="220">
        <v>68.639556999999996</v>
      </c>
      <c r="N304" s="220">
        <v>93758100</v>
      </c>
      <c r="O304" s="220"/>
      <c r="P304" s="196">
        <f t="shared" si="159"/>
        <v>1392554.4356435621</v>
      </c>
      <c r="Q304" s="196">
        <f t="shared" si="164"/>
        <v>535675.46349435579</v>
      </c>
      <c r="R304" s="196">
        <f t="shared" si="165"/>
        <v>1132523.5781783324</v>
      </c>
      <c r="S304" s="196">
        <f t="shared" si="160"/>
        <v>-908317.76154942578</v>
      </c>
      <c r="T304" s="196">
        <f t="shared" si="161"/>
        <v>0</v>
      </c>
      <c r="U304" s="214">
        <f t="shared" si="150"/>
        <v>0.80499961231529538</v>
      </c>
      <c r="V304" s="224"/>
      <c r="W304" s="196">
        <f t="shared" si="151"/>
        <v>-908317.76154942578</v>
      </c>
      <c r="X304" s="199">
        <f t="shared" si="152"/>
        <v>2.7799500579120768</v>
      </c>
      <c r="Y304" s="196">
        <f t="shared" si="153"/>
        <v>2062010.7400016924</v>
      </c>
      <c r="Z304" s="196">
        <f t="shared" si="154"/>
        <v>1153692.9784522667</v>
      </c>
      <c r="AA304" s="201">
        <f t="shared" si="155"/>
        <v>3060753.4773162501</v>
      </c>
      <c r="AB304" s="200">
        <f t="shared" si="156"/>
        <v>3.0607534773162501</v>
      </c>
      <c r="AC304" s="217">
        <f t="shared" si="157"/>
        <v>2152435.7157668243</v>
      </c>
      <c r="AD304" s="199">
        <f t="shared" si="158"/>
        <v>2.1524357157668241</v>
      </c>
      <c r="AE304" s="125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7"/>
    </row>
    <row r="305" spans="1:49" ht="19.5" customHeight="1">
      <c r="A305" s="221" t="s">
        <v>394</v>
      </c>
      <c r="B305" s="222">
        <v>387.75</v>
      </c>
      <c r="C305" s="223">
        <v>412.92001299999998</v>
      </c>
      <c r="D305" s="223">
        <v>382.66000400000001</v>
      </c>
      <c r="E305" s="223">
        <v>409.51998900000001</v>
      </c>
      <c r="F305" s="223">
        <v>408.48876999999999</v>
      </c>
      <c r="G305" s="223">
        <v>867235900</v>
      </c>
      <c r="H305" s="226" t="s">
        <v>394</v>
      </c>
      <c r="I305" s="223">
        <v>68.300003000000004</v>
      </c>
      <c r="J305" s="223">
        <v>77.290001000000004</v>
      </c>
      <c r="K305" s="223">
        <v>66.489998</v>
      </c>
      <c r="L305" s="223">
        <v>76</v>
      </c>
      <c r="M305" s="223">
        <v>75.922081000000006</v>
      </c>
      <c r="N305" s="223">
        <v>66720600</v>
      </c>
      <c r="O305" s="223"/>
      <c r="P305" s="196">
        <f t="shared" si="159"/>
        <v>1515485.1643564331</v>
      </c>
      <c r="Q305" s="196">
        <f t="shared" si="164"/>
        <v>628832.29387749091</v>
      </c>
      <c r="R305" s="196">
        <f t="shared" si="165"/>
        <v>1134883.0022995374</v>
      </c>
      <c r="S305" s="196">
        <f t="shared" si="160"/>
        <v>-913769.08555588161</v>
      </c>
      <c r="T305" s="196">
        <f t="shared" si="161"/>
        <v>0</v>
      </c>
      <c r="U305" s="214">
        <f t="shared" si="150"/>
        <v>0.84567862974143337</v>
      </c>
      <c r="V305" s="199">
        <f>(E305-B294)/B294</f>
        <v>0.52436254660776216</v>
      </c>
      <c r="W305" s="196">
        <f t="shared" si="151"/>
        <v>-913769.08555588161</v>
      </c>
      <c r="X305" s="199">
        <f t="shared" si="152"/>
        <v>2.9004791347735819</v>
      </c>
      <c r="Y305" s="196">
        <f t="shared" si="153"/>
        <v>2150327.2972570593</v>
      </c>
      <c r="Z305" s="196">
        <f t="shared" si="154"/>
        <v>1236558.2117011775</v>
      </c>
      <c r="AA305" s="201">
        <f t="shared" si="155"/>
        <v>3279200.4605334615</v>
      </c>
      <c r="AB305" s="200">
        <f t="shared" si="156"/>
        <v>3.2792004605334615</v>
      </c>
      <c r="AC305" s="217">
        <f t="shared" si="157"/>
        <v>2365431.3749775798</v>
      </c>
      <c r="AD305" s="199">
        <f t="shared" si="158"/>
        <v>2.3654313749775797</v>
      </c>
      <c r="AE305" s="125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7"/>
    </row>
    <row r="306" spans="1:49" ht="19.5" customHeight="1">
      <c r="A306" s="218" t="s">
        <v>395</v>
      </c>
      <c r="B306" s="219">
        <v>405.83999599999999</v>
      </c>
      <c r="C306" s="220">
        <v>411.25</v>
      </c>
      <c r="D306" s="220">
        <v>395.33999599999999</v>
      </c>
      <c r="E306" s="220">
        <v>409.55999800000001</v>
      </c>
      <c r="F306" s="220">
        <v>409.55999800000001</v>
      </c>
      <c r="G306" s="220">
        <v>399017500</v>
      </c>
      <c r="H306" s="225" t="s">
        <v>395</v>
      </c>
      <c r="I306" s="220">
        <v>74.639999000000003</v>
      </c>
      <c r="J306" s="220">
        <v>76.389999000000003</v>
      </c>
      <c r="K306" s="220">
        <v>70.739998</v>
      </c>
      <c r="L306" s="220">
        <v>75.779999000000004</v>
      </c>
      <c r="M306" s="220">
        <v>75.779999000000004</v>
      </c>
      <c r="N306" s="220">
        <v>33236900</v>
      </c>
      <c r="O306" s="220"/>
      <c r="P306" s="196">
        <f t="shared" si="159"/>
        <v>1565702.9544554427</v>
      </c>
      <c r="Q306" s="196">
        <f>(Q294+(Q305-Q294)*(1-$Q$3))*K306/K305</f>
        <v>502650.57798595045</v>
      </c>
      <c r="R306" s="196">
        <f>R305*(1+($S$5/2/12))+(Q305-Q294)*($Q$3)</f>
        <v>1293627.8847065126</v>
      </c>
      <c r="S306" s="196">
        <f t="shared" si="160"/>
        <v>-919243.1234123644</v>
      </c>
      <c r="T306" s="196">
        <f t="shared" si="161"/>
        <v>0</v>
      </c>
      <c r="U306" s="214">
        <f t="shared" si="150"/>
        <v>0.76472882845629253</v>
      </c>
      <c r="V306" s="224"/>
      <c r="W306" s="196">
        <f t="shared" si="151"/>
        <v>-919243.1234123644</v>
      </c>
      <c r="X306" s="199">
        <f t="shared" si="152"/>
        <v>3.1105273091929182</v>
      </c>
      <c r="Y306" s="196">
        <f t="shared" si="153"/>
        <v>2337874.8374370621</v>
      </c>
      <c r="Z306" s="196">
        <f t="shared" si="154"/>
        <v>1418631.7140246977</v>
      </c>
      <c r="AA306" s="201">
        <f t="shared" si="155"/>
        <v>3361981.4171479056</v>
      </c>
      <c r="AB306" s="200">
        <f t="shared" si="156"/>
        <v>3.3619814171479057</v>
      </c>
      <c r="AC306" s="217">
        <f t="shared" si="157"/>
        <v>2442738.2937355414</v>
      </c>
      <c r="AD306" s="199">
        <f t="shared" si="158"/>
        <v>2.4427382937355415</v>
      </c>
      <c r="AE306" s="125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7"/>
    </row>
    <row r="307" spans="1:49" ht="19.5" customHeight="1">
      <c r="A307" s="218" t="s">
        <v>396</v>
      </c>
      <c r="B307" s="219">
        <v>410.39999399999999</v>
      </c>
      <c r="C307" s="220">
        <v>411.25</v>
      </c>
      <c r="D307" s="220">
        <v>408.14999399999999</v>
      </c>
      <c r="E307" s="220">
        <v>409.55999800000001</v>
      </c>
      <c r="F307" s="220">
        <v>409.55999800000001</v>
      </c>
      <c r="G307" s="220">
        <v>35848964</v>
      </c>
      <c r="H307" s="225" t="s">
        <v>396</v>
      </c>
      <c r="I307" s="220">
        <v>76.089995999999999</v>
      </c>
      <c r="J307" s="220">
        <v>76.388999999999996</v>
      </c>
      <c r="K307" s="220">
        <v>75.254997000000003</v>
      </c>
      <c r="L307" s="220">
        <v>75.779999000000004</v>
      </c>
      <c r="M307" s="220">
        <v>75.779999000000004</v>
      </c>
      <c r="N307" s="220">
        <v>3132173</v>
      </c>
      <c r="O307" s="220"/>
      <c r="P307" s="196">
        <f t="shared" si="159"/>
        <v>1616435.6198019774</v>
      </c>
      <c r="Q307" s="196">
        <f>Q306*K307/K306</f>
        <v>534732.38348665158</v>
      </c>
      <c r="R307" s="196">
        <f>R306*(1+$S$5/2/12)</f>
        <v>1296322.9427996513</v>
      </c>
      <c r="S307" s="196">
        <f t="shared" si="160"/>
        <v>-924739.96975991584</v>
      </c>
      <c r="T307" s="196">
        <f t="shared" si="161"/>
        <v>0</v>
      </c>
      <c r="U307" s="214">
        <f t="shared" si="150"/>
        <v>0.77908845266812254</v>
      </c>
      <c r="V307" s="224"/>
      <c r="W307" s="196">
        <f t="shared" si="151"/>
        <v>-924739.96975991584</v>
      </c>
      <c r="X307" s="199">
        <f t="shared" si="152"/>
        <v>3.1498136317800225</v>
      </c>
      <c r="Y307" s="196">
        <f t="shared" si="153"/>
        <v>2375974.9589490495</v>
      </c>
      <c r="Z307" s="196">
        <f t="shared" si="154"/>
        <v>1451234.9891891335</v>
      </c>
      <c r="AA307" s="201">
        <f t="shared" si="155"/>
        <v>3447490.9460882805</v>
      </c>
      <c r="AB307" s="200">
        <f t="shared" si="156"/>
        <v>3.4474909460882803</v>
      </c>
      <c r="AC307" s="217">
        <f t="shared" si="157"/>
        <v>2522750.9763283646</v>
      </c>
      <c r="AD307" s="199">
        <f t="shared" si="158"/>
        <v>2.5227509763283646</v>
      </c>
      <c r="AE307" s="125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7"/>
    </row>
    <row r="308" spans="1:49" ht="19.5" customHeight="1">
      <c r="A308" s="233"/>
      <c r="B308" s="234"/>
      <c r="C308" s="234"/>
      <c r="D308" s="234"/>
      <c r="E308" s="234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5"/>
      <c r="X308" s="234"/>
      <c r="Y308" s="235"/>
      <c r="Z308" s="235"/>
      <c r="AA308" s="236"/>
      <c r="AB308" s="234"/>
      <c r="AC308" s="237"/>
      <c r="AD308" s="238"/>
      <c r="AE308" s="239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7"/>
    </row>
    <row r="309" spans="1:49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2"/>
      <c r="X309" s="241"/>
      <c r="Y309" s="242"/>
      <c r="Z309" s="242"/>
      <c r="AA309" s="243"/>
      <c r="AB309" s="241"/>
      <c r="AC309" s="244"/>
      <c r="AD309" s="245"/>
      <c r="AE309" s="239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7"/>
    </row>
    <row r="310" spans="1:49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2"/>
      <c r="X310" s="241"/>
      <c r="Y310" s="242"/>
      <c r="Z310" s="242"/>
      <c r="AA310" s="243"/>
      <c r="AB310" s="241"/>
      <c r="AC310" s="244"/>
      <c r="AD310" s="245"/>
      <c r="AE310" s="239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7"/>
    </row>
    <row r="311" spans="1:49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2"/>
      <c r="X311" s="241"/>
      <c r="Y311" s="242"/>
      <c r="Z311" s="242"/>
      <c r="AA311" s="243"/>
      <c r="AB311" s="241"/>
      <c r="AC311" s="244"/>
      <c r="AD311" s="245"/>
      <c r="AE311" s="239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7"/>
    </row>
    <row r="312" spans="1:49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2"/>
      <c r="X312" s="241"/>
      <c r="Y312" s="242"/>
      <c r="Z312" s="242"/>
      <c r="AA312" s="243"/>
      <c r="AB312" s="241"/>
      <c r="AC312" s="244"/>
      <c r="AD312" s="245"/>
      <c r="AE312" s="239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7"/>
    </row>
    <row r="313" spans="1:49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2"/>
      <c r="X313" s="241"/>
      <c r="Y313" s="242"/>
      <c r="Z313" s="242"/>
      <c r="AA313" s="243"/>
      <c r="AB313" s="241"/>
      <c r="AC313" s="244"/>
      <c r="AD313" s="245"/>
      <c r="AE313" s="239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7"/>
    </row>
    <row r="314" spans="1:49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2"/>
      <c r="X314" s="241"/>
      <c r="Y314" s="242"/>
      <c r="Z314" s="242"/>
      <c r="AA314" s="243"/>
      <c r="AB314" s="241"/>
      <c r="AC314" s="244"/>
      <c r="AD314" s="245"/>
      <c r="AE314" s="239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7"/>
    </row>
    <row r="315" spans="1:49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2"/>
      <c r="X315" s="241"/>
      <c r="Y315" s="242"/>
      <c r="Z315" s="242"/>
      <c r="AA315" s="243"/>
      <c r="AB315" s="241"/>
      <c r="AC315" s="244"/>
      <c r="AD315" s="245"/>
      <c r="AE315" s="239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7"/>
    </row>
    <row r="316" spans="1:49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2"/>
      <c r="X316" s="241"/>
      <c r="Y316" s="242"/>
      <c r="Z316" s="242"/>
      <c r="AA316" s="243"/>
      <c r="AB316" s="241"/>
      <c r="AC316" s="244"/>
      <c r="AD316" s="245"/>
      <c r="AE316" s="239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7"/>
    </row>
    <row r="317" spans="1:49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2"/>
      <c r="X317" s="241"/>
      <c r="Y317" s="242"/>
      <c r="Z317" s="242"/>
      <c r="AA317" s="243"/>
      <c r="AB317" s="241"/>
      <c r="AC317" s="244"/>
      <c r="AD317" s="245"/>
      <c r="AE317" s="239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7"/>
    </row>
    <row r="318" spans="1:49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2"/>
      <c r="X318" s="241"/>
      <c r="Y318" s="242"/>
      <c r="Z318" s="242"/>
      <c r="AA318" s="243"/>
      <c r="AB318" s="241"/>
      <c r="AC318" s="244"/>
      <c r="AD318" s="245"/>
      <c r="AE318" s="239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7"/>
    </row>
    <row r="319" spans="1:49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2"/>
      <c r="X319" s="241"/>
      <c r="Y319" s="242"/>
      <c r="Z319" s="242"/>
      <c r="AA319" s="243"/>
      <c r="AB319" s="241"/>
      <c r="AC319" s="244"/>
      <c r="AD319" s="245"/>
      <c r="AE319" s="239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7"/>
    </row>
    <row r="320" spans="1:49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2"/>
      <c r="X320" s="241"/>
      <c r="Y320" s="242"/>
      <c r="Z320" s="242"/>
      <c r="AA320" s="243"/>
      <c r="AB320" s="241"/>
      <c r="AC320" s="244"/>
      <c r="AD320" s="245"/>
      <c r="AE320" s="239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7"/>
    </row>
    <row r="321" spans="1:49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2"/>
      <c r="X321" s="241"/>
      <c r="Y321" s="242"/>
      <c r="Z321" s="242"/>
      <c r="AA321" s="243"/>
      <c r="AB321" s="241"/>
      <c r="AC321" s="244"/>
      <c r="AD321" s="245"/>
      <c r="AE321" s="239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7"/>
    </row>
    <row r="322" spans="1:49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2"/>
      <c r="X322" s="241"/>
      <c r="Y322" s="242"/>
      <c r="Z322" s="242"/>
      <c r="AA322" s="243"/>
      <c r="AB322" s="241"/>
      <c r="AC322" s="244"/>
      <c r="AD322" s="245"/>
      <c r="AE322" s="239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7"/>
    </row>
    <row r="323" spans="1:49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2"/>
      <c r="X323" s="241"/>
      <c r="Y323" s="242"/>
      <c r="Z323" s="242"/>
      <c r="AA323" s="243"/>
      <c r="AB323" s="241"/>
      <c r="AC323" s="244"/>
      <c r="AD323" s="245"/>
      <c r="AE323" s="239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7"/>
    </row>
    <row r="324" spans="1:49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2"/>
      <c r="X324" s="241"/>
      <c r="Y324" s="242"/>
      <c r="Z324" s="242"/>
      <c r="AA324" s="243"/>
      <c r="AB324" s="241"/>
      <c r="AC324" s="244"/>
      <c r="AD324" s="245"/>
      <c r="AE324" s="239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7"/>
    </row>
    <row r="325" spans="1:49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2"/>
      <c r="X325" s="241"/>
      <c r="Y325" s="242"/>
      <c r="Z325" s="242"/>
      <c r="AA325" s="243"/>
      <c r="AB325" s="241"/>
      <c r="AC325" s="244"/>
      <c r="AD325" s="245"/>
      <c r="AE325" s="239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7"/>
    </row>
    <row r="326" spans="1:49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2"/>
      <c r="X326" s="241"/>
      <c r="Y326" s="242"/>
      <c r="Z326" s="242"/>
      <c r="AA326" s="243"/>
      <c r="AB326" s="241"/>
      <c r="AC326" s="244"/>
      <c r="AD326" s="245"/>
      <c r="AE326" s="239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7"/>
    </row>
    <row r="327" spans="1:49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2"/>
      <c r="X327" s="241"/>
      <c r="Y327" s="242"/>
      <c r="Z327" s="242"/>
      <c r="AA327" s="243"/>
      <c r="AB327" s="241"/>
      <c r="AC327" s="244"/>
      <c r="AD327" s="245"/>
      <c r="AE327" s="239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7"/>
    </row>
    <row r="328" spans="1:49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2"/>
      <c r="X328" s="241"/>
      <c r="Y328" s="242"/>
      <c r="Z328" s="242"/>
      <c r="AA328" s="243"/>
      <c r="AB328" s="241"/>
      <c r="AC328" s="244"/>
      <c r="AD328" s="245"/>
      <c r="AE328" s="239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7"/>
    </row>
    <row r="329" spans="1:49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2"/>
      <c r="X329" s="241"/>
      <c r="Y329" s="242"/>
      <c r="Z329" s="242"/>
      <c r="AA329" s="243"/>
      <c r="AB329" s="241"/>
      <c r="AC329" s="244"/>
      <c r="AD329" s="245"/>
      <c r="AE329" s="239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7"/>
    </row>
    <row r="330" spans="1:49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2"/>
      <c r="X330" s="241"/>
      <c r="Y330" s="242"/>
      <c r="Z330" s="242"/>
      <c r="AA330" s="243"/>
      <c r="AB330" s="241"/>
      <c r="AC330" s="244"/>
      <c r="AD330" s="245"/>
      <c r="AE330" s="239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7"/>
    </row>
    <row r="331" spans="1:49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2"/>
      <c r="X331" s="241"/>
      <c r="Y331" s="242"/>
      <c r="Z331" s="242"/>
      <c r="AA331" s="243"/>
      <c r="AB331" s="241"/>
      <c r="AC331" s="244"/>
      <c r="AD331" s="245"/>
      <c r="AE331" s="239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7"/>
    </row>
    <row r="332" spans="1:49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2"/>
      <c r="X332" s="241"/>
      <c r="Y332" s="242"/>
      <c r="Z332" s="242"/>
      <c r="AA332" s="243"/>
      <c r="AB332" s="241"/>
      <c r="AC332" s="244"/>
      <c r="AD332" s="245"/>
      <c r="AE332" s="239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7"/>
    </row>
    <row r="333" spans="1:49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2"/>
      <c r="X333" s="241"/>
      <c r="Y333" s="242"/>
      <c r="Z333" s="242"/>
      <c r="AA333" s="243"/>
      <c r="AB333" s="241"/>
      <c r="AC333" s="244"/>
      <c r="AD333" s="245"/>
      <c r="AE333" s="239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7"/>
    </row>
    <row r="334" spans="1:49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2"/>
      <c r="X334" s="241"/>
      <c r="Y334" s="242"/>
      <c r="Z334" s="242"/>
      <c r="AA334" s="243"/>
      <c r="AB334" s="241"/>
      <c r="AC334" s="244"/>
      <c r="AD334" s="245"/>
      <c r="AE334" s="239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7"/>
    </row>
    <row r="335" spans="1:49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2"/>
      <c r="X335" s="241"/>
      <c r="Y335" s="242"/>
      <c r="Z335" s="242"/>
      <c r="AA335" s="243"/>
      <c r="AB335" s="241"/>
      <c r="AC335" s="244"/>
      <c r="AD335" s="245"/>
      <c r="AE335" s="239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7"/>
    </row>
    <row r="336" spans="1:49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2"/>
      <c r="X336" s="241"/>
      <c r="Y336" s="242"/>
      <c r="Z336" s="242"/>
      <c r="AA336" s="243"/>
      <c r="AB336" s="241"/>
      <c r="AC336" s="244"/>
      <c r="AD336" s="245"/>
      <c r="AE336" s="239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7"/>
    </row>
    <row r="337" spans="1:49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2"/>
      <c r="X337" s="241"/>
      <c r="Y337" s="242"/>
      <c r="Z337" s="242"/>
      <c r="AA337" s="243"/>
      <c r="AB337" s="241"/>
      <c r="AC337" s="244"/>
      <c r="AD337" s="245"/>
      <c r="AE337" s="239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7"/>
    </row>
    <row r="338" spans="1:49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2"/>
      <c r="X338" s="241"/>
      <c r="Y338" s="242"/>
      <c r="Z338" s="242"/>
      <c r="AA338" s="243"/>
      <c r="AB338" s="241"/>
      <c r="AC338" s="244"/>
      <c r="AD338" s="245"/>
      <c r="AE338" s="239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7"/>
    </row>
    <row r="339" spans="1:49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2"/>
      <c r="X339" s="241"/>
      <c r="Y339" s="242"/>
      <c r="Z339" s="242"/>
      <c r="AA339" s="243"/>
      <c r="AB339" s="241"/>
      <c r="AC339" s="244"/>
      <c r="AD339" s="245"/>
      <c r="AE339" s="239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7"/>
    </row>
    <row r="340" spans="1:49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2"/>
      <c r="X340" s="241"/>
      <c r="Y340" s="242"/>
      <c r="Z340" s="242"/>
      <c r="AA340" s="243"/>
      <c r="AB340" s="241"/>
      <c r="AC340" s="244"/>
      <c r="AD340" s="245"/>
      <c r="AE340" s="239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7"/>
    </row>
    <row r="341" spans="1:49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2"/>
      <c r="X341" s="241"/>
      <c r="Y341" s="242"/>
      <c r="Z341" s="242"/>
      <c r="AA341" s="243"/>
      <c r="AB341" s="241"/>
      <c r="AC341" s="244"/>
      <c r="AD341" s="245"/>
      <c r="AE341" s="239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7"/>
    </row>
    <row r="342" spans="1:49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2"/>
      <c r="X342" s="241"/>
      <c r="Y342" s="242"/>
      <c r="Z342" s="242"/>
      <c r="AA342" s="243"/>
      <c r="AB342" s="241"/>
      <c r="AC342" s="244"/>
      <c r="AD342" s="245"/>
      <c r="AE342" s="239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7"/>
    </row>
    <row r="343" spans="1:49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2"/>
      <c r="X343" s="241"/>
      <c r="Y343" s="242"/>
      <c r="Z343" s="242"/>
      <c r="AA343" s="243"/>
      <c r="AB343" s="241"/>
      <c r="AC343" s="244"/>
      <c r="AD343" s="245"/>
      <c r="AE343" s="239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7"/>
    </row>
    <row r="344" spans="1:49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2"/>
      <c r="X344" s="241"/>
      <c r="Y344" s="242"/>
      <c r="Z344" s="242"/>
      <c r="AA344" s="243"/>
      <c r="AB344" s="241"/>
      <c r="AC344" s="244"/>
      <c r="AD344" s="245"/>
      <c r="AE344" s="239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7"/>
    </row>
    <row r="345" spans="1:49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2"/>
      <c r="X345" s="241"/>
      <c r="Y345" s="242"/>
      <c r="Z345" s="242"/>
      <c r="AA345" s="243"/>
      <c r="AB345" s="241"/>
      <c r="AC345" s="244"/>
      <c r="AD345" s="245"/>
      <c r="AE345" s="239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7"/>
    </row>
    <row r="346" spans="1:49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2"/>
      <c r="X346" s="241"/>
      <c r="Y346" s="242"/>
      <c r="Z346" s="242"/>
      <c r="AA346" s="243"/>
      <c r="AB346" s="241"/>
      <c r="AC346" s="244"/>
      <c r="AD346" s="245"/>
      <c r="AE346" s="239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7"/>
    </row>
    <row r="347" spans="1:49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2"/>
      <c r="X347" s="241"/>
      <c r="Y347" s="242"/>
      <c r="Z347" s="242"/>
      <c r="AA347" s="243"/>
      <c r="AB347" s="241"/>
      <c r="AC347" s="244"/>
      <c r="AD347" s="245"/>
      <c r="AE347" s="239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7"/>
    </row>
    <row r="348" spans="1:49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2"/>
      <c r="X348" s="241"/>
      <c r="Y348" s="242"/>
      <c r="Z348" s="242"/>
      <c r="AA348" s="243"/>
      <c r="AB348" s="241"/>
      <c r="AC348" s="244"/>
      <c r="AD348" s="245"/>
      <c r="AE348" s="239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7"/>
    </row>
    <row r="349" spans="1:49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2"/>
      <c r="X349" s="241"/>
      <c r="Y349" s="242"/>
      <c r="Z349" s="242"/>
      <c r="AA349" s="243"/>
      <c r="AB349" s="241"/>
      <c r="AC349" s="244"/>
      <c r="AD349" s="245"/>
      <c r="AE349" s="239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7"/>
    </row>
    <row r="350" spans="1:49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2"/>
      <c r="X350" s="241"/>
      <c r="Y350" s="242"/>
      <c r="Z350" s="242"/>
      <c r="AA350" s="243"/>
      <c r="AB350" s="241"/>
      <c r="AC350" s="244"/>
      <c r="AD350" s="245"/>
      <c r="AE350" s="239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7"/>
    </row>
    <row r="351" spans="1:49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2"/>
      <c r="X351" s="241"/>
      <c r="Y351" s="242"/>
      <c r="Z351" s="242"/>
      <c r="AA351" s="243"/>
      <c r="AB351" s="241"/>
      <c r="AC351" s="244"/>
      <c r="AD351" s="245"/>
      <c r="AE351" s="239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7"/>
    </row>
    <row r="352" spans="1:49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2"/>
      <c r="X352" s="241"/>
      <c r="Y352" s="242"/>
      <c r="Z352" s="242"/>
      <c r="AA352" s="243"/>
      <c r="AB352" s="241"/>
      <c r="AC352" s="244"/>
      <c r="AD352" s="245"/>
      <c r="AE352" s="239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7"/>
    </row>
    <row r="353" spans="1:49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2"/>
      <c r="X353" s="241"/>
      <c r="Y353" s="242"/>
      <c r="Z353" s="242"/>
      <c r="AA353" s="243"/>
      <c r="AB353" s="241"/>
      <c r="AC353" s="244"/>
      <c r="AD353" s="245"/>
      <c r="AE353" s="239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7"/>
    </row>
    <row r="354" spans="1:49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2"/>
      <c r="X354" s="241"/>
      <c r="Y354" s="242"/>
      <c r="Z354" s="242"/>
      <c r="AA354" s="243"/>
      <c r="AB354" s="241"/>
      <c r="AC354" s="244"/>
      <c r="AD354" s="245"/>
      <c r="AE354" s="239"/>
      <c r="AF354" s="126"/>
      <c r="AG354" s="126"/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7"/>
    </row>
    <row r="355" spans="1:49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2"/>
      <c r="X355" s="241"/>
      <c r="Y355" s="242"/>
      <c r="Z355" s="242"/>
      <c r="AA355" s="243"/>
      <c r="AB355" s="241"/>
      <c r="AC355" s="244"/>
      <c r="AD355" s="245"/>
      <c r="AE355" s="239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7"/>
    </row>
    <row r="356" spans="1:49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2"/>
      <c r="X356" s="241"/>
      <c r="Y356" s="242"/>
      <c r="Z356" s="242"/>
      <c r="AA356" s="243"/>
      <c r="AB356" s="241"/>
      <c r="AC356" s="244"/>
      <c r="AD356" s="245"/>
      <c r="AE356" s="239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7"/>
    </row>
    <row r="357" spans="1:49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2"/>
      <c r="X357" s="241"/>
      <c r="Y357" s="242"/>
      <c r="Z357" s="242"/>
      <c r="AA357" s="243"/>
      <c r="AB357" s="241"/>
      <c r="AC357" s="244"/>
      <c r="AD357" s="245"/>
      <c r="AE357" s="239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7"/>
    </row>
    <row r="358" spans="1:49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2"/>
      <c r="X358" s="241"/>
      <c r="Y358" s="242"/>
      <c r="Z358" s="242"/>
      <c r="AA358" s="243"/>
      <c r="AB358" s="241"/>
      <c r="AC358" s="244"/>
      <c r="AD358" s="245"/>
      <c r="AE358" s="239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7"/>
    </row>
    <row r="359" spans="1:49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2"/>
      <c r="X359" s="241"/>
      <c r="Y359" s="242"/>
      <c r="Z359" s="242"/>
      <c r="AA359" s="243"/>
      <c r="AB359" s="241"/>
      <c r="AC359" s="244"/>
      <c r="AD359" s="245"/>
      <c r="AE359" s="239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7"/>
    </row>
    <row r="360" spans="1:49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2"/>
      <c r="X360" s="241"/>
      <c r="Y360" s="242"/>
      <c r="Z360" s="242"/>
      <c r="AA360" s="243"/>
      <c r="AB360" s="241"/>
      <c r="AC360" s="244"/>
      <c r="AD360" s="245"/>
      <c r="AE360" s="239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7"/>
    </row>
    <row r="361" spans="1:49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2"/>
      <c r="X361" s="241"/>
      <c r="Y361" s="242"/>
      <c r="Z361" s="242"/>
      <c r="AA361" s="243"/>
      <c r="AB361" s="241"/>
      <c r="AC361" s="244"/>
      <c r="AD361" s="245"/>
      <c r="AE361" s="239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7"/>
    </row>
    <row r="362" spans="1:49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2"/>
      <c r="X362" s="241"/>
      <c r="Y362" s="242"/>
      <c r="Z362" s="242"/>
      <c r="AA362" s="243"/>
      <c r="AB362" s="241"/>
      <c r="AC362" s="244"/>
      <c r="AD362" s="245"/>
      <c r="AE362" s="239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7"/>
    </row>
    <row r="363" spans="1:49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2"/>
      <c r="X363" s="241"/>
      <c r="Y363" s="242"/>
      <c r="Z363" s="242"/>
      <c r="AA363" s="243"/>
      <c r="AB363" s="241"/>
      <c r="AC363" s="244"/>
      <c r="AD363" s="245"/>
      <c r="AE363" s="239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7"/>
    </row>
    <row r="364" spans="1:49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2"/>
      <c r="X364" s="241"/>
      <c r="Y364" s="242"/>
      <c r="Z364" s="242"/>
      <c r="AA364" s="243"/>
      <c r="AB364" s="241"/>
      <c r="AC364" s="244"/>
      <c r="AD364" s="245"/>
      <c r="AE364" s="239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7"/>
    </row>
    <row r="365" spans="1:49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2"/>
      <c r="X365" s="241"/>
      <c r="Y365" s="242"/>
      <c r="Z365" s="242"/>
      <c r="AA365" s="243"/>
      <c r="AB365" s="241"/>
      <c r="AC365" s="244"/>
      <c r="AD365" s="245"/>
      <c r="AE365" s="239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7"/>
    </row>
    <row r="366" spans="1:49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2"/>
      <c r="X366" s="241"/>
      <c r="Y366" s="242"/>
      <c r="Z366" s="242"/>
      <c r="AA366" s="243"/>
      <c r="AB366" s="241"/>
      <c r="AC366" s="244"/>
      <c r="AD366" s="245"/>
      <c r="AE366" s="239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7"/>
    </row>
    <row r="367" spans="1:49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2"/>
      <c r="X367" s="241"/>
      <c r="Y367" s="242"/>
      <c r="Z367" s="242"/>
      <c r="AA367" s="243"/>
      <c r="AB367" s="241"/>
      <c r="AC367" s="244"/>
      <c r="AD367" s="245"/>
      <c r="AE367" s="239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7"/>
    </row>
    <row r="368" spans="1:49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2"/>
      <c r="X368" s="241"/>
      <c r="Y368" s="242"/>
      <c r="Z368" s="242"/>
      <c r="AA368" s="243"/>
      <c r="AB368" s="241"/>
      <c r="AC368" s="244"/>
      <c r="AD368" s="245"/>
      <c r="AE368" s="239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7"/>
    </row>
    <row r="369" spans="1:49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2"/>
      <c r="X369" s="241"/>
      <c r="Y369" s="242"/>
      <c r="Z369" s="242"/>
      <c r="AA369" s="243"/>
      <c r="AB369" s="241"/>
      <c r="AC369" s="244"/>
      <c r="AD369" s="245"/>
      <c r="AE369" s="239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7"/>
    </row>
    <row r="370" spans="1:49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2"/>
      <c r="X370" s="241"/>
      <c r="Y370" s="242"/>
      <c r="Z370" s="242"/>
      <c r="AA370" s="243"/>
      <c r="AB370" s="241"/>
      <c r="AC370" s="244"/>
      <c r="AD370" s="245"/>
      <c r="AE370" s="239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7"/>
    </row>
    <row r="371" spans="1:49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2"/>
      <c r="X371" s="241"/>
      <c r="Y371" s="242"/>
      <c r="Z371" s="242"/>
      <c r="AA371" s="243"/>
      <c r="AB371" s="241"/>
      <c r="AC371" s="244"/>
      <c r="AD371" s="245"/>
      <c r="AE371" s="239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7"/>
    </row>
    <row r="372" spans="1:49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2"/>
      <c r="X372" s="241"/>
      <c r="Y372" s="242"/>
      <c r="Z372" s="242"/>
      <c r="AA372" s="243"/>
      <c r="AB372" s="241"/>
      <c r="AC372" s="244"/>
      <c r="AD372" s="245"/>
      <c r="AE372" s="239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7"/>
    </row>
    <row r="373" spans="1:49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2"/>
      <c r="X373" s="241"/>
      <c r="Y373" s="242"/>
      <c r="Z373" s="242"/>
      <c r="AA373" s="243"/>
      <c r="AB373" s="241"/>
      <c r="AC373" s="244"/>
      <c r="AD373" s="245"/>
      <c r="AE373" s="239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7"/>
    </row>
    <row r="374" spans="1:49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2"/>
      <c r="X374" s="241"/>
      <c r="Y374" s="242"/>
      <c r="Z374" s="242"/>
      <c r="AA374" s="243"/>
      <c r="AB374" s="241"/>
      <c r="AC374" s="244"/>
      <c r="AD374" s="245"/>
      <c r="AE374" s="239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7"/>
    </row>
    <row r="375" spans="1:49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2"/>
      <c r="X375" s="241"/>
      <c r="Y375" s="242"/>
      <c r="Z375" s="242"/>
      <c r="AA375" s="243"/>
      <c r="AB375" s="241"/>
      <c r="AC375" s="244"/>
      <c r="AD375" s="245"/>
      <c r="AE375" s="239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7"/>
    </row>
    <row r="376" spans="1:49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2"/>
      <c r="X376" s="241"/>
      <c r="Y376" s="242"/>
      <c r="Z376" s="242"/>
      <c r="AA376" s="243"/>
      <c r="AB376" s="241"/>
      <c r="AC376" s="244"/>
      <c r="AD376" s="245"/>
      <c r="AE376" s="239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7"/>
    </row>
    <row r="377" spans="1:49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2"/>
      <c r="X377" s="241"/>
      <c r="Y377" s="242"/>
      <c r="Z377" s="242"/>
      <c r="AA377" s="243"/>
      <c r="AB377" s="241"/>
      <c r="AC377" s="244"/>
      <c r="AD377" s="245"/>
      <c r="AE377" s="239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7"/>
    </row>
    <row r="378" spans="1:49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2"/>
      <c r="X378" s="241"/>
      <c r="Y378" s="242"/>
      <c r="Z378" s="242"/>
      <c r="AA378" s="243"/>
      <c r="AB378" s="241"/>
      <c r="AC378" s="244"/>
      <c r="AD378" s="245"/>
      <c r="AE378" s="239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7"/>
    </row>
    <row r="379" spans="1:49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2"/>
      <c r="X379" s="241"/>
      <c r="Y379" s="242"/>
      <c r="Z379" s="242"/>
      <c r="AA379" s="243"/>
      <c r="AB379" s="241"/>
      <c r="AC379" s="244"/>
      <c r="AD379" s="245"/>
      <c r="AE379" s="239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7"/>
    </row>
    <row r="380" spans="1:49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2"/>
      <c r="X380" s="241"/>
      <c r="Y380" s="242"/>
      <c r="Z380" s="242"/>
      <c r="AA380" s="243"/>
      <c r="AB380" s="241"/>
      <c r="AC380" s="244"/>
      <c r="AD380" s="245"/>
      <c r="AE380" s="239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7"/>
    </row>
    <row r="381" spans="1:49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2"/>
      <c r="X381" s="241"/>
      <c r="Y381" s="242"/>
      <c r="Z381" s="242"/>
      <c r="AA381" s="243"/>
      <c r="AB381" s="241"/>
      <c r="AC381" s="244"/>
      <c r="AD381" s="245"/>
      <c r="AE381" s="239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7"/>
    </row>
    <row r="382" spans="1:49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2"/>
      <c r="X382" s="241"/>
      <c r="Y382" s="242"/>
      <c r="Z382" s="242"/>
      <c r="AA382" s="243"/>
      <c r="AB382" s="241"/>
      <c r="AC382" s="244"/>
      <c r="AD382" s="245"/>
      <c r="AE382" s="239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7"/>
    </row>
    <row r="383" spans="1:49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2"/>
      <c r="X383" s="241"/>
      <c r="Y383" s="242"/>
      <c r="Z383" s="242"/>
      <c r="AA383" s="243"/>
      <c r="AB383" s="241"/>
      <c r="AC383" s="244"/>
      <c r="AD383" s="245"/>
      <c r="AE383" s="239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7"/>
    </row>
    <row r="384" spans="1:49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2"/>
      <c r="X384" s="241"/>
      <c r="Y384" s="242"/>
      <c r="Z384" s="242"/>
      <c r="AA384" s="243"/>
      <c r="AB384" s="241"/>
      <c r="AC384" s="244"/>
      <c r="AD384" s="245"/>
      <c r="AE384" s="239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7"/>
    </row>
    <row r="385" spans="1:49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2"/>
      <c r="X385" s="241"/>
      <c r="Y385" s="242"/>
      <c r="Z385" s="242"/>
      <c r="AA385" s="243"/>
      <c r="AB385" s="241"/>
      <c r="AC385" s="244"/>
      <c r="AD385" s="245"/>
      <c r="AE385" s="239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7"/>
    </row>
    <row r="386" spans="1:49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2"/>
      <c r="X386" s="241"/>
      <c r="Y386" s="242"/>
      <c r="Z386" s="242"/>
      <c r="AA386" s="243"/>
      <c r="AB386" s="241"/>
      <c r="AC386" s="244"/>
      <c r="AD386" s="245"/>
      <c r="AE386" s="239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7"/>
    </row>
    <row r="387" spans="1:49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2"/>
      <c r="X387" s="241"/>
      <c r="Y387" s="242"/>
      <c r="Z387" s="242"/>
      <c r="AA387" s="243"/>
      <c r="AB387" s="241"/>
      <c r="AC387" s="244"/>
      <c r="AD387" s="245"/>
      <c r="AE387" s="239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7"/>
    </row>
    <row r="388" spans="1:49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2"/>
      <c r="X388" s="241"/>
      <c r="Y388" s="242"/>
      <c r="Z388" s="242"/>
      <c r="AA388" s="243"/>
      <c r="AB388" s="241"/>
      <c r="AC388" s="244"/>
      <c r="AD388" s="245"/>
      <c r="AE388" s="239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7"/>
    </row>
    <row r="389" spans="1:49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2"/>
      <c r="X389" s="241"/>
      <c r="Y389" s="242"/>
      <c r="Z389" s="242"/>
      <c r="AA389" s="243"/>
      <c r="AB389" s="241"/>
      <c r="AC389" s="244"/>
      <c r="AD389" s="245"/>
      <c r="AE389" s="239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7"/>
    </row>
    <row r="390" spans="1:49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2"/>
      <c r="X390" s="241"/>
      <c r="Y390" s="242"/>
      <c r="Z390" s="242"/>
      <c r="AA390" s="243"/>
      <c r="AB390" s="241"/>
      <c r="AC390" s="244"/>
      <c r="AD390" s="245"/>
      <c r="AE390" s="239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7"/>
    </row>
    <row r="391" spans="1:49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2"/>
      <c r="X391" s="241"/>
      <c r="Y391" s="242"/>
      <c r="Z391" s="242"/>
      <c r="AA391" s="243"/>
      <c r="AB391" s="241"/>
      <c r="AC391" s="244"/>
      <c r="AD391" s="245"/>
      <c r="AE391" s="239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7"/>
    </row>
    <row r="392" spans="1:49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2"/>
      <c r="X392" s="241"/>
      <c r="Y392" s="242"/>
      <c r="Z392" s="242"/>
      <c r="AA392" s="243"/>
      <c r="AB392" s="241"/>
      <c r="AC392" s="244"/>
      <c r="AD392" s="245"/>
      <c r="AE392" s="239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7"/>
    </row>
    <row r="393" spans="1:49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2"/>
      <c r="X393" s="241"/>
      <c r="Y393" s="242"/>
      <c r="Z393" s="242"/>
      <c r="AA393" s="243"/>
      <c r="AB393" s="241"/>
      <c r="AC393" s="244"/>
      <c r="AD393" s="245"/>
      <c r="AE393" s="239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7"/>
    </row>
    <row r="394" spans="1:49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2"/>
      <c r="X394" s="241"/>
      <c r="Y394" s="242"/>
      <c r="Z394" s="242"/>
      <c r="AA394" s="243"/>
      <c r="AB394" s="241"/>
      <c r="AC394" s="244"/>
      <c r="AD394" s="245"/>
      <c r="AE394" s="239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7"/>
    </row>
    <row r="395" spans="1:49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2"/>
      <c r="X395" s="241"/>
      <c r="Y395" s="242"/>
      <c r="Z395" s="242"/>
      <c r="AA395" s="243"/>
      <c r="AB395" s="241"/>
      <c r="AC395" s="244"/>
      <c r="AD395" s="245"/>
      <c r="AE395" s="239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7"/>
    </row>
    <row r="396" spans="1:49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2"/>
      <c r="X396" s="241"/>
      <c r="Y396" s="242"/>
      <c r="Z396" s="242"/>
      <c r="AA396" s="243"/>
      <c r="AB396" s="241"/>
      <c r="AC396" s="244"/>
      <c r="AD396" s="245"/>
      <c r="AE396" s="239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7"/>
    </row>
    <row r="397" spans="1:49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2"/>
      <c r="X397" s="241"/>
      <c r="Y397" s="242"/>
      <c r="Z397" s="242"/>
      <c r="AA397" s="243"/>
      <c r="AB397" s="241"/>
      <c r="AC397" s="244"/>
      <c r="AD397" s="245"/>
      <c r="AE397" s="239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7"/>
    </row>
    <row r="398" spans="1:49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2"/>
      <c r="X398" s="241"/>
      <c r="Y398" s="242"/>
      <c r="Z398" s="242"/>
      <c r="AA398" s="243"/>
      <c r="AB398" s="241"/>
      <c r="AC398" s="244"/>
      <c r="AD398" s="245"/>
      <c r="AE398" s="239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7"/>
    </row>
    <row r="399" spans="1:49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2"/>
      <c r="X399" s="241"/>
      <c r="Y399" s="242"/>
      <c r="Z399" s="242"/>
      <c r="AA399" s="243"/>
      <c r="AB399" s="241"/>
      <c r="AC399" s="244"/>
      <c r="AD399" s="245"/>
      <c r="AE399" s="239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7"/>
    </row>
    <row r="400" spans="1:49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2"/>
      <c r="X400" s="241"/>
      <c r="Y400" s="242"/>
      <c r="Z400" s="242"/>
      <c r="AA400" s="243"/>
      <c r="AB400" s="241"/>
      <c r="AC400" s="244"/>
      <c r="AD400" s="245"/>
      <c r="AE400" s="239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7"/>
    </row>
    <row r="401" spans="1:49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2"/>
      <c r="X401" s="241"/>
      <c r="Y401" s="242"/>
      <c r="Z401" s="242"/>
      <c r="AA401" s="243"/>
      <c r="AB401" s="241"/>
      <c r="AC401" s="244"/>
      <c r="AD401" s="245"/>
      <c r="AE401" s="239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7"/>
    </row>
    <row r="402" spans="1:49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2"/>
      <c r="X402" s="241"/>
      <c r="Y402" s="242"/>
      <c r="Z402" s="242"/>
      <c r="AA402" s="243"/>
      <c r="AB402" s="241"/>
      <c r="AC402" s="244"/>
      <c r="AD402" s="245"/>
      <c r="AE402" s="239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7"/>
    </row>
    <row r="403" spans="1:49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2"/>
      <c r="X403" s="241"/>
      <c r="Y403" s="242"/>
      <c r="Z403" s="242"/>
      <c r="AA403" s="243"/>
      <c r="AB403" s="241"/>
      <c r="AC403" s="244"/>
      <c r="AD403" s="245"/>
      <c r="AE403" s="239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7"/>
    </row>
    <row r="404" spans="1:49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2"/>
      <c r="X404" s="241"/>
      <c r="Y404" s="242"/>
      <c r="Z404" s="242"/>
      <c r="AA404" s="243"/>
      <c r="AB404" s="241"/>
      <c r="AC404" s="244"/>
      <c r="AD404" s="245"/>
      <c r="AE404" s="239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7"/>
    </row>
    <row r="405" spans="1:49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2"/>
      <c r="X405" s="241"/>
      <c r="Y405" s="242"/>
      <c r="Z405" s="242"/>
      <c r="AA405" s="243"/>
      <c r="AB405" s="241"/>
      <c r="AC405" s="244"/>
      <c r="AD405" s="245"/>
      <c r="AE405" s="239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7"/>
    </row>
    <row r="406" spans="1:49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2"/>
      <c r="X406" s="241"/>
      <c r="Y406" s="242"/>
      <c r="Z406" s="242"/>
      <c r="AA406" s="243"/>
      <c r="AB406" s="241"/>
      <c r="AC406" s="244"/>
      <c r="AD406" s="245"/>
      <c r="AE406" s="239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7"/>
    </row>
    <row r="407" spans="1:49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2"/>
      <c r="X407" s="241"/>
      <c r="Y407" s="242"/>
      <c r="Z407" s="242"/>
      <c r="AA407" s="243"/>
      <c r="AB407" s="241"/>
      <c r="AC407" s="244"/>
      <c r="AD407" s="245"/>
      <c r="AE407" s="239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7"/>
    </row>
    <row r="408" spans="1:49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2"/>
      <c r="X408" s="241"/>
      <c r="Y408" s="242"/>
      <c r="Z408" s="242"/>
      <c r="AA408" s="243"/>
      <c r="AB408" s="241"/>
      <c r="AC408" s="244"/>
      <c r="AD408" s="245"/>
      <c r="AE408" s="239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7"/>
    </row>
    <row r="409" spans="1:49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2"/>
      <c r="X409" s="241"/>
      <c r="Y409" s="242"/>
      <c r="Z409" s="242"/>
      <c r="AA409" s="243"/>
      <c r="AB409" s="241"/>
      <c r="AC409" s="244"/>
      <c r="AD409" s="245"/>
      <c r="AE409" s="239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7"/>
    </row>
    <row r="410" spans="1:49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2"/>
      <c r="X410" s="241"/>
      <c r="Y410" s="242"/>
      <c r="Z410" s="242"/>
      <c r="AA410" s="243"/>
      <c r="AB410" s="241"/>
      <c r="AC410" s="244"/>
      <c r="AD410" s="245"/>
      <c r="AE410" s="239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7"/>
    </row>
    <row r="411" spans="1:49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2"/>
      <c r="X411" s="241"/>
      <c r="Y411" s="242"/>
      <c r="Z411" s="242"/>
      <c r="AA411" s="243"/>
      <c r="AB411" s="241"/>
      <c r="AC411" s="244"/>
      <c r="AD411" s="245"/>
      <c r="AE411" s="239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7"/>
    </row>
    <row r="412" spans="1:49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2"/>
      <c r="X412" s="241"/>
      <c r="Y412" s="242"/>
      <c r="Z412" s="242"/>
      <c r="AA412" s="243"/>
      <c r="AB412" s="241"/>
      <c r="AC412" s="244"/>
      <c r="AD412" s="245"/>
      <c r="AE412" s="239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7"/>
    </row>
    <row r="413" spans="1:49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2"/>
      <c r="X413" s="241"/>
      <c r="Y413" s="242"/>
      <c r="Z413" s="242"/>
      <c r="AA413" s="243"/>
      <c r="AB413" s="241"/>
      <c r="AC413" s="244"/>
      <c r="AD413" s="245"/>
      <c r="AE413" s="239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7"/>
    </row>
    <row r="414" spans="1:49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2"/>
      <c r="X414" s="241"/>
      <c r="Y414" s="242"/>
      <c r="Z414" s="242"/>
      <c r="AA414" s="243"/>
      <c r="AB414" s="241"/>
      <c r="AC414" s="244"/>
      <c r="AD414" s="245"/>
      <c r="AE414" s="239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7"/>
    </row>
    <row r="415" spans="1:49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2"/>
      <c r="X415" s="241"/>
      <c r="Y415" s="242"/>
      <c r="Z415" s="242"/>
      <c r="AA415" s="243"/>
      <c r="AB415" s="241"/>
      <c r="AC415" s="244"/>
      <c r="AD415" s="245"/>
      <c r="AE415" s="239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7"/>
    </row>
    <row r="416" spans="1:49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2"/>
      <c r="X416" s="241"/>
      <c r="Y416" s="242"/>
      <c r="Z416" s="242"/>
      <c r="AA416" s="243"/>
      <c r="AB416" s="241"/>
      <c r="AC416" s="244"/>
      <c r="AD416" s="245"/>
      <c r="AE416" s="239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7"/>
    </row>
    <row r="417" spans="1:49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2"/>
      <c r="X417" s="241"/>
      <c r="Y417" s="242"/>
      <c r="Z417" s="242"/>
      <c r="AA417" s="243"/>
      <c r="AB417" s="241"/>
      <c r="AC417" s="244"/>
      <c r="AD417" s="245"/>
      <c r="AE417" s="239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7"/>
    </row>
    <row r="418" spans="1:49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2"/>
      <c r="X418" s="241"/>
      <c r="Y418" s="242"/>
      <c r="Z418" s="242"/>
      <c r="AA418" s="243"/>
      <c r="AB418" s="241"/>
      <c r="AC418" s="244"/>
      <c r="AD418" s="245"/>
      <c r="AE418" s="239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7"/>
    </row>
    <row r="419" spans="1:49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2"/>
      <c r="X419" s="241"/>
      <c r="Y419" s="242"/>
      <c r="Z419" s="242"/>
      <c r="AA419" s="243"/>
      <c r="AB419" s="241"/>
      <c r="AC419" s="244"/>
      <c r="AD419" s="245"/>
      <c r="AE419" s="239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7"/>
    </row>
    <row r="420" spans="1:49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2"/>
      <c r="X420" s="241"/>
      <c r="Y420" s="242"/>
      <c r="Z420" s="242"/>
      <c r="AA420" s="243"/>
      <c r="AB420" s="241"/>
      <c r="AC420" s="244"/>
      <c r="AD420" s="245"/>
      <c r="AE420" s="239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7"/>
    </row>
    <row r="421" spans="1:49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2"/>
      <c r="X421" s="241"/>
      <c r="Y421" s="242"/>
      <c r="Z421" s="242"/>
      <c r="AA421" s="243"/>
      <c r="AB421" s="241"/>
      <c r="AC421" s="244"/>
      <c r="AD421" s="245"/>
      <c r="AE421" s="239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7"/>
    </row>
    <row r="422" spans="1:49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2"/>
      <c r="X422" s="241"/>
      <c r="Y422" s="242"/>
      <c r="Z422" s="242"/>
      <c r="AA422" s="243"/>
      <c r="AB422" s="241"/>
      <c r="AC422" s="244"/>
      <c r="AD422" s="245"/>
      <c r="AE422" s="239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7"/>
    </row>
    <row r="423" spans="1:49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2"/>
      <c r="X423" s="241"/>
      <c r="Y423" s="242"/>
      <c r="Z423" s="242"/>
      <c r="AA423" s="243"/>
      <c r="AB423" s="241"/>
      <c r="AC423" s="244"/>
      <c r="AD423" s="245"/>
      <c r="AE423" s="239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7"/>
    </row>
    <row r="424" spans="1:49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2"/>
      <c r="X424" s="241"/>
      <c r="Y424" s="242"/>
      <c r="Z424" s="242"/>
      <c r="AA424" s="243"/>
      <c r="AB424" s="241"/>
      <c r="AC424" s="244"/>
      <c r="AD424" s="245"/>
      <c r="AE424" s="239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7"/>
    </row>
    <row r="425" spans="1:49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2"/>
      <c r="X425" s="241"/>
      <c r="Y425" s="242"/>
      <c r="Z425" s="242"/>
      <c r="AA425" s="243"/>
      <c r="AB425" s="241"/>
      <c r="AC425" s="244"/>
      <c r="AD425" s="245"/>
      <c r="AE425" s="239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7"/>
    </row>
    <row r="426" spans="1:49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2"/>
      <c r="X426" s="241"/>
      <c r="Y426" s="242"/>
      <c r="Z426" s="242"/>
      <c r="AA426" s="243"/>
      <c r="AB426" s="241"/>
      <c r="AC426" s="244"/>
      <c r="AD426" s="245"/>
      <c r="AE426" s="239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7"/>
    </row>
    <row r="427" spans="1:49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2"/>
      <c r="X427" s="241"/>
      <c r="Y427" s="242"/>
      <c r="Z427" s="242"/>
      <c r="AA427" s="243"/>
      <c r="AB427" s="241"/>
      <c r="AC427" s="244"/>
      <c r="AD427" s="245"/>
      <c r="AE427" s="239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7"/>
    </row>
    <row r="428" spans="1:49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2"/>
      <c r="X428" s="241"/>
      <c r="Y428" s="242"/>
      <c r="Z428" s="242"/>
      <c r="AA428" s="243"/>
      <c r="AB428" s="241"/>
      <c r="AC428" s="244"/>
      <c r="AD428" s="245"/>
      <c r="AE428" s="239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7"/>
    </row>
    <row r="429" spans="1:49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2"/>
      <c r="X429" s="241"/>
      <c r="Y429" s="242"/>
      <c r="Z429" s="242"/>
      <c r="AA429" s="243"/>
      <c r="AB429" s="241"/>
      <c r="AC429" s="244"/>
      <c r="AD429" s="245"/>
      <c r="AE429" s="239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7"/>
    </row>
    <row r="430" spans="1:49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2"/>
      <c r="X430" s="241"/>
      <c r="Y430" s="242"/>
      <c r="Z430" s="242"/>
      <c r="AA430" s="243"/>
      <c r="AB430" s="241"/>
      <c r="AC430" s="244"/>
      <c r="AD430" s="245"/>
      <c r="AE430" s="239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7"/>
    </row>
    <row r="431" spans="1:49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2"/>
      <c r="X431" s="241"/>
      <c r="Y431" s="242"/>
      <c r="Z431" s="242"/>
      <c r="AA431" s="243"/>
      <c r="AB431" s="241"/>
      <c r="AC431" s="244"/>
      <c r="AD431" s="245"/>
      <c r="AE431" s="239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7"/>
    </row>
    <row r="432" spans="1:49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2"/>
      <c r="X432" s="241"/>
      <c r="Y432" s="242"/>
      <c r="Z432" s="242"/>
      <c r="AA432" s="243"/>
      <c r="AB432" s="241"/>
      <c r="AC432" s="244"/>
      <c r="AD432" s="245"/>
      <c r="AE432" s="239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7"/>
    </row>
    <row r="433" spans="1:49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2"/>
      <c r="X433" s="241"/>
      <c r="Y433" s="242"/>
      <c r="Z433" s="242"/>
      <c r="AA433" s="243"/>
      <c r="AB433" s="241"/>
      <c r="AC433" s="244"/>
      <c r="AD433" s="245"/>
      <c r="AE433" s="239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7"/>
    </row>
    <row r="434" spans="1:49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2"/>
      <c r="X434" s="241"/>
      <c r="Y434" s="242"/>
      <c r="Z434" s="242"/>
      <c r="AA434" s="243"/>
      <c r="AB434" s="241"/>
      <c r="AC434" s="244"/>
      <c r="AD434" s="245"/>
      <c r="AE434" s="239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7"/>
    </row>
    <row r="435" spans="1:49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2"/>
      <c r="X435" s="241"/>
      <c r="Y435" s="242"/>
      <c r="Z435" s="242"/>
      <c r="AA435" s="243"/>
      <c r="AB435" s="241"/>
      <c r="AC435" s="244"/>
      <c r="AD435" s="245"/>
      <c r="AE435" s="239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7"/>
    </row>
    <row r="436" spans="1:49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2"/>
      <c r="X436" s="241"/>
      <c r="Y436" s="242"/>
      <c r="Z436" s="242"/>
      <c r="AA436" s="243"/>
      <c r="AB436" s="241"/>
      <c r="AC436" s="244"/>
      <c r="AD436" s="245"/>
      <c r="AE436" s="239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7"/>
    </row>
    <row r="437" spans="1:49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2"/>
      <c r="X437" s="241"/>
      <c r="Y437" s="242"/>
      <c r="Z437" s="242"/>
      <c r="AA437" s="243"/>
      <c r="AB437" s="241"/>
      <c r="AC437" s="244"/>
      <c r="AD437" s="245"/>
      <c r="AE437" s="239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7"/>
    </row>
    <row r="438" spans="1:49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2"/>
      <c r="X438" s="241"/>
      <c r="Y438" s="242"/>
      <c r="Z438" s="242"/>
      <c r="AA438" s="243"/>
      <c r="AB438" s="241"/>
      <c r="AC438" s="244"/>
      <c r="AD438" s="245"/>
      <c r="AE438" s="239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7"/>
    </row>
    <row r="439" spans="1:49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2"/>
      <c r="X439" s="241"/>
      <c r="Y439" s="242"/>
      <c r="Z439" s="242"/>
      <c r="AA439" s="243"/>
      <c r="AB439" s="241"/>
      <c r="AC439" s="244"/>
      <c r="AD439" s="245"/>
      <c r="AE439" s="239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7"/>
    </row>
    <row r="440" spans="1:49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2"/>
      <c r="X440" s="241"/>
      <c r="Y440" s="242"/>
      <c r="Z440" s="242"/>
      <c r="AA440" s="243"/>
      <c r="AB440" s="241"/>
      <c r="AC440" s="244"/>
      <c r="AD440" s="245"/>
      <c r="AE440" s="239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7"/>
    </row>
    <row r="441" spans="1:49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2"/>
      <c r="X441" s="241"/>
      <c r="Y441" s="242"/>
      <c r="Z441" s="242"/>
      <c r="AA441" s="243"/>
      <c r="AB441" s="241"/>
      <c r="AC441" s="244"/>
      <c r="AD441" s="245"/>
      <c r="AE441" s="239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7"/>
    </row>
    <row r="442" spans="1:49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2"/>
      <c r="X442" s="241"/>
      <c r="Y442" s="242"/>
      <c r="Z442" s="242"/>
      <c r="AA442" s="243"/>
      <c r="AB442" s="241"/>
      <c r="AC442" s="244"/>
      <c r="AD442" s="245"/>
      <c r="AE442" s="239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7"/>
    </row>
    <row r="443" spans="1:49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2"/>
      <c r="X443" s="241"/>
      <c r="Y443" s="242"/>
      <c r="Z443" s="242"/>
      <c r="AA443" s="243"/>
      <c r="AB443" s="241"/>
      <c r="AC443" s="244"/>
      <c r="AD443" s="245"/>
      <c r="AE443" s="239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7"/>
    </row>
    <row r="444" spans="1:49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2"/>
      <c r="X444" s="241"/>
      <c r="Y444" s="242"/>
      <c r="Z444" s="242"/>
      <c r="AA444" s="243"/>
      <c r="AB444" s="241"/>
      <c r="AC444" s="244"/>
      <c r="AD444" s="245"/>
      <c r="AE444" s="239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7"/>
    </row>
    <row r="445" spans="1:49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2"/>
      <c r="X445" s="241"/>
      <c r="Y445" s="242"/>
      <c r="Z445" s="242"/>
      <c r="AA445" s="243"/>
      <c r="AB445" s="241"/>
      <c r="AC445" s="244"/>
      <c r="AD445" s="245"/>
      <c r="AE445" s="239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7"/>
    </row>
    <row r="446" spans="1:49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2"/>
      <c r="X446" s="241"/>
      <c r="Y446" s="242"/>
      <c r="Z446" s="242"/>
      <c r="AA446" s="243"/>
      <c r="AB446" s="241"/>
      <c r="AC446" s="244"/>
      <c r="AD446" s="245"/>
      <c r="AE446" s="239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7"/>
    </row>
    <row r="447" spans="1:49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2"/>
      <c r="X447" s="241"/>
      <c r="Y447" s="242"/>
      <c r="Z447" s="242"/>
      <c r="AA447" s="243"/>
      <c r="AB447" s="241"/>
      <c r="AC447" s="244"/>
      <c r="AD447" s="245"/>
      <c r="AE447" s="239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7"/>
    </row>
    <row r="448" spans="1:49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2"/>
      <c r="X448" s="241"/>
      <c r="Y448" s="242"/>
      <c r="Z448" s="242"/>
      <c r="AA448" s="243"/>
      <c r="AB448" s="241"/>
      <c r="AC448" s="244"/>
      <c r="AD448" s="245"/>
      <c r="AE448" s="239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7"/>
    </row>
    <row r="449" spans="1:49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2"/>
      <c r="X449" s="241"/>
      <c r="Y449" s="242"/>
      <c r="Z449" s="242"/>
      <c r="AA449" s="243"/>
      <c r="AB449" s="241"/>
      <c r="AC449" s="244"/>
      <c r="AD449" s="245"/>
      <c r="AE449" s="239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7"/>
    </row>
    <row r="450" spans="1:49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2"/>
      <c r="X450" s="241"/>
      <c r="Y450" s="242"/>
      <c r="Z450" s="242"/>
      <c r="AA450" s="243"/>
      <c r="AB450" s="241"/>
      <c r="AC450" s="244"/>
      <c r="AD450" s="245"/>
      <c r="AE450" s="239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7"/>
    </row>
    <row r="451" spans="1:49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2"/>
      <c r="X451" s="241"/>
      <c r="Y451" s="242"/>
      <c r="Z451" s="242"/>
      <c r="AA451" s="243"/>
      <c r="AB451" s="241"/>
      <c r="AC451" s="244"/>
      <c r="AD451" s="245"/>
      <c r="AE451" s="239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7"/>
    </row>
    <row r="452" spans="1:49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2"/>
      <c r="X452" s="241"/>
      <c r="Y452" s="242"/>
      <c r="Z452" s="242"/>
      <c r="AA452" s="243"/>
      <c r="AB452" s="241"/>
      <c r="AC452" s="244"/>
      <c r="AD452" s="245"/>
      <c r="AE452" s="239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7"/>
    </row>
    <row r="453" spans="1:49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2"/>
      <c r="X453" s="241"/>
      <c r="Y453" s="242"/>
      <c r="Z453" s="242"/>
      <c r="AA453" s="243"/>
      <c r="AB453" s="241"/>
      <c r="AC453" s="244"/>
      <c r="AD453" s="245"/>
      <c r="AE453" s="239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7"/>
    </row>
    <row r="454" spans="1:49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2"/>
      <c r="X454" s="241"/>
      <c r="Y454" s="242"/>
      <c r="Z454" s="242"/>
      <c r="AA454" s="243"/>
      <c r="AB454" s="241"/>
      <c r="AC454" s="244"/>
      <c r="AD454" s="245"/>
      <c r="AE454" s="239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7"/>
    </row>
    <row r="455" spans="1:49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2"/>
      <c r="X455" s="241"/>
      <c r="Y455" s="242"/>
      <c r="Z455" s="242"/>
      <c r="AA455" s="243"/>
      <c r="AB455" s="241"/>
      <c r="AC455" s="244"/>
      <c r="AD455" s="245"/>
      <c r="AE455" s="239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7"/>
    </row>
    <row r="456" spans="1:49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2"/>
      <c r="X456" s="241"/>
      <c r="Y456" s="242"/>
      <c r="Z456" s="242"/>
      <c r="AA456" s="243"/>
      <c r="AB456" s="241"/>
      <c r="AC456" s="244"/>
      <c r="AD456" s="245"/>
      <c r="AE456" s="239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7"/>
    </row>
    <row r="457" spans="1:49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2"/>
      <c r="X457" s="241"/>
      <c r="Y457" s="242"/>
      <c r="Z457" s="242"/>
      <c r="AA457" s="243"/>
      <c r="AB457" s="241"/>
      <c r="AC457" s="244"/>
      <c r="AD457" s="245"/>
      <c r="AE457" s="239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7"/>
    </row>
    <row r="458" spans="1:49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2"/>
      <c r="X458" s="241"/>
      <c r="Y458" s="242"/>
      <c r="Z458" s="242"/>
      <c r="AA458" s="243"/>
      <c r="AB458" s="241"/>
      <c r="AC458" s="244"/>
      <c r="AD458" s="245"/>
      <c r="AE458" s="239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7"/>
    </row>
    <row r="459" spans="1:49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2"/>
      <c r="X459" s="241"/>
      <c r="Y459" s="242"/>
      <c r="Z459" s="242"/>
      <c r="AA459" s="243"/>
      <c r="AB459" s="241"/>
      <c r="AC459" s="244"/>
      <c r="AD459" s="245"/>
      <c r="AE459" s="239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7"/>
    </row>
    <row r="460" spans="1:49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2"/>
      <c r="X460" s="241"/>
      <c r="Y460" s="242"/>
      <c r="Z460" s="242"/>
      <c r="AA460" s="243"/>
      <c r="AB460" s="241"/>
      <c r="AC460" s="244"/>
      <c r="AD460" s="245"/>
      <c r="AE460" s="239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7"/>
    </row>
    <row r="461" spans="1:49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2"/>
      <c r="X461" s="241"/>
      <c r="Y461" s="242"/>
      <c r="Z461" s="242"/>
      <c r="AA461" s="243"/>
      <c r="AB461" s="241"/>
      <c r="AC461" s="244"/>
      <c r="AD461" s="245"/>
      <c r="AE461" s="239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7"/>
    </row>
    <row r="462" spans="1:49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2"/>
      <c r="X462" s="241"/>
      <c r="Y462" s="242"/>
      <c r="Z462" s="242"/>
      <c r="AA462" s="243"/>
      <c r="AB462" s="241"/>
      <c r="AC462" s="244"/>
      <c r="AD462" s="245"/>
      <c r="AE462" s="239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7"/>
    </row>
    <row r="463" spans="1:49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2"/>
      <c r="X463" s="241"/>
      <c r="Y463" s="242"/>
      <c r="Z463" s="242"/>
      <c r="AA463" s="243"/>
      <c r="AB463" s="241"/>
      <c r="AC463" s="244"/>
      <c r="AD463" s="245"/>
      <c r="AE463" s="239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7"/>
    </row>
    <row r="464" spans="1:49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2"/>
      <c r="X464" s="241"/>
      <c r="Y464" s="242"/>
      <c r="Z464" s="242"/>
      <c r="AA464" s="243"/>
      <c r="AB464" s="241"/>
      <c r="AC464" s="244"/>
      <c r="AD464" s="245"/>
      <c r="AE464" s="239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7"/>
    </row>
    <row r="465" spans="1:49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2"/>
      <c r="X465" s="241"/>
      <c r="Y465" s="242"/>
      <c r="Z465" s="242"/>
      <c r="AA465" s="243"/>
      <c r="AB465" s="241"/>
      <c r="AC465" s="244"/>
      <c r="AD465" s="245"/>
      <c r="AE465" s="239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7"/>
    </row>
    <row r="466" spans="1:49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2"/>
      <c r="X466" s="241"/>
      <c r="Y466" s="242"/>
      <c r="Z466" s="242"/>
      <c r="AA466" s="243"/>
      <c r="AB466" s="241"/>
      <c r="AC466" s="244"/>
      <c r="AD466" s="245"/>
      <c r="AE466" s="239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7"/>
    </row>
    <row r="467" spans="1:49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2"/>
      <c r="X467" s="241"/>
      <c r="Y467" s="242"/>
      <c r="Z467" s="242"/>
      <c r="AA467" s="243"/>
      <c r="AB467" s="241"/>
      <c r="AC467" s="244"/>
      <c r="AD467" s="245"/>
      <c r="AE467" s="239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7"/>
    </row>
    <row r="468" spans="1:49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2"/>
      <c r="X468" s="241"/>
      <c r="Y468" s="242"/>
      <c r="Z468" s="242"/>
      <c r="AA468" s="243"/>
      <c r="AB468" s="241"/>
      <c r="AC468" s="244"/>
      <c r="AD468" s="245"/>
      <c r="AE468" s="239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7"/>
    </row>
    <row r="469" spans="1:49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2"/>
      <c r="X469" s="241"/>
      <c r="Y469" s="242"/>
      <c r="Z469" s="242"/>
      <c r="AA469" s="243"/>
      <c r="AB469" s="241"/>
      <c r="AC469" s="244"/>
      <c r="AD469" s="245"/>
      <c r="AE469" s="239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7"/>
    </row>
    <row r="470" spans="1:49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2"/>
      <c r="X470" s="241"/>
      <c r="Y470" s="242"/>
      <c r="Z470" s="242"/>
      <c r="AA470" s="243"/>
      <c r="AB470" s="241"/>
      <c r="AC470" s="244"/>
      <c r="AD470" s="245"/>
      <c r="AE470" s="239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7"/>
    </row>
    <row r="471" spans="1:49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2"/>
      <c r="X471" s="241"/>
      <c r="Y471" s="242"/>
      <c r="Z471" s="242"/>
      <c r="AA471" s="243"/>
      <c r="AB471" s="241"/>
      <c r="AC471" s="244"/>
      <c r="AD471" s="245"/>
      <c r="AE471" s="239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7"/>
    </row>
    <row r="472" spans="1:49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2"/>
      <c r="X472" s="241"/>
      <c r="Y472" s="242"/>
      <c r="Z472" s="242"/>
      <c r="AA472" s="243"/>
      <c r="AB472" s="241"/>
      <c r="AC472" s="244"/>
      <c r="AD472" s="245"/>
      <c r="AE472" s="239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7"/>
    </row>
    <row r="473" spans="1:49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2"/>
      <c r="X473" s="241"/>
      <c r="Y473" s="242"/>
      <c r="Z473" s="242"/>
      <c r="AA473" s="243"/>
      <c r="AB473" s="241"/>
      <c r="AC473" s="244"/>
      <c r="AD473" s="245"/>
      <c r="AE473" s="239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7"/>
    </row>
    <row r="474" spans="1:49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2"/>
      <c r="X474" s="241"/>
      <c r="Y474" s="242"/>
      <c r="Z474" s="242"/>
      <c r="AA474" s="243"/>
      <c r="AB474" s="241"/>
      <c r="AC474" s="244"/>
      <c r="AD474" s="245"/>
      <c r="AE474" s="239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7"/>
    </row>
    <row r="475" spans="1:49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2"/>
      <c r="X475" s="241"/>
      <c r="Y475" s="242"/>
      <c r="Z475" s="242"/>
      <c r="AA475" s="243"/>
      <c r="AB475" s="241"/>
      <c r="AC475" s="244"/>
      <c r="AD475" s="245"/>
      <c r="AE475" s="239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7"/>
    </row>
    <row r="476" spans="1:49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2"/>
      <c r="X476" s="241"/>
      <c r="Y476" s="242"/>
      <c r="Z476" s="242"/>
      <c r="AA476" s="243"/>
      <c r="AB476" s="241"/>
      <c r="AC476" s="244"/>
      <c r="AD476" s="245"/>
      <c r="AE476" s="239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7"/>
    </row>
    <row r="477" spans="1:49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2"/>
      <c r="X477" s="241"/>
      <c r="Y477" s="242"/>
      <c r="Z477" s="242"/>
      <c r="AA477" s="243"/>
      <c r="AB477" s="241"/>
      <c r="AC477" s="244"/>
      <c r="AD477" s="245"/>
      <c r="AE477" s="239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7"/>
    </row>
    <row r="478" spans="1:49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2"/>
      <c r="X478" s="241"/>
      <c r="Y478" s="242"/>
      <c r="Z478" s="242"/>
      <c r="AA478" s="243"/>
      <c r="AB478" s="241"/>
      <c r="AC478" s="244"/>
      <c r="AD478" s="245"/>
      <c r="AE478" s="239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7"/>
    </row>
    <row r="479" spans="1:49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2"/>
      <c r="X479" s="241"/>
      <c r="Y479" s="242"/>
      <c r="Z479" s="242"/>
      <c r="AA479" s="243"/>
      <c r="AB479" s="241"/>
      <c r="AC479" s="244"/>
      <c r="AD479" s="245"/>
      <c r="AE479" s="239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7"/>
    </row>
    <row r="480" spans="1:49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2"/>
      <c r="X480" s="241"/>
      <c r="Y480" s="242"/>
      <c r="Z480" s="242"/>
      <c r="AA480" s="243"/>
      <c r="AB480" s="241"/>
      <c r="AC480" s="244"/>
      <c r="AD480" s="245"/>
      <c r="AE480" s="239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7"/>
    </row>
    <row r="481" spans="1:49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2"/>
      <c r="X481" s="241"/>
      <c r="Y481" s="242"/>
      <c r="Z481" s="242"/>
      <c r="AA481" s="243"/>
      <c r="AB481" s="241"/>
      <c r="AC481" s="244"/>
      <c r="AD481" s="245"/>
      <c r="AE481" s="239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7"/>
    </row>
    <row r="482" spans="1:49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2"/>
      <c r="X482" s="241"/>
      <c r="Y482" s="242"/>
      <c r="Z482" s="242"/>
      <c r="AA482" s="243"/>
      <c r="AB482" s="241"/>
      <c r="AC482" s="244"/>
      <c r="AD482" s="245"/>
      <c r="AE482" s="239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7"/>
    </row>
    <row r="483" spans="1:49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2"/>
      <c r="X483" s="241"/>
      <c r="Y483" s="242"/>
      <c r="Z483" s="242"/>
      <c r="AA483" s="243"/>
      <c r="AB483" s="241"/>
      <c r="AC483" s="244"/>
      <c r="AD483" s="245"/>
      <c r="AE483" s="239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7"/>
    </row>
    <row r="484" spans="1:49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2"/>
      <c r="X484" s="241"/>
      <c r="Y484" s="242"/>
      <c r="Z484" s="242"/>
      <c r="AA484" s="243"/>
      <c r="AB484" s="241"/>
      <c r="AC484" s="244"/>
      <c r="AD484" s="245"/>
      <c r="AE484" s="239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7"/>
    </row>
    <row r="485" spans="1:49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2"/>
      <c r="X485" s="241"/>
      <c r="Y485" s="242"/>
      <c r="Z485" s="242"/>
      <c r="AA485" s="243"/>
      <c r="AB485" s="241"/>
      <c r="AC485" s="244"/>
      <c r="AD485" s="245"/>
      <c r="AE485" s="239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7"/>
    </row>
    <row r="486" spans="1:49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2"/>
      <c r="X486" s="241"/>
      <c r="Y486" s="242"/>
      <c r="Z486" s="242"/>
      <c r="AA486" s="243"/>
      <c r="AB486" s="241"/>
      <c r="AC486" s="244"/>
      <c r="AD486" s="245"/>
      <c r="AE486" s="239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7"/>
    </row>
    <row r="487" spans="1:49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2"/>
      <c r="X487" s="241"/>
      <c r="Y487" s="242"/>
      <c r="Z487" s="242"/>
      <c r="AA487" s="243"/>
      <c r="AB487" s="241"/>
      <c r="AC487" s="244"/>
      <c r="AD487" s="245"/>
      <c r="AE487" s="239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7"/>
    </row>
    <row r="488" spans="1:49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2"/>
      <c r="X488" s="241"/>
      <c r="Y488" s="242"/>
      <c r="Z488" s="242"/>
      <c r="AA488" s="243"/>
      <c r="AB488" s="241"/>
      <c r="AC488" s="244"/>
      <c r="AD488" s="245"/>
      <c r="AE488" s="239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7"/>
    </row>
    <row r="489" spans="1:49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2"/>
      <c r="X489" s="241"/>
      <c r="Y489" s="242"/>
      <c r="Z489" s="242"/>
      <c r="AA489" s="243"/>
      <c r="AB489" s="241"/>
      <c r="AC489" s="244"/>
      <c r="AD489" s="245"/>
      <c r="AE489" s="239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7"/>
    </row>
    <row r="490" spans="1:49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2"/>
      <c r="X490" s="241"/>
      <c r="Y490" s="242"/>
      <c r="Z490" s="242"/>
      <c r="AA490" s="243"/>
      <c r="AB490" s="241"/>
      <c r="AC490" s="244"/>
      <c r="AD490" s="245"/>
      <c r="AE490" s="239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7"/>
    </row>
    <row r="491" spans="1:49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2"/>
      <c r="X491" s="241"/>
      <c r="Y491" s="242"/>
      <c r="Z491" s="242"/>
      <c r="AA491" s="243"/>
      <c r="AB491" s="241"/>
      <c r="AC491" s="244"/>
      <c r="AD491" s="245"/>
      <c r="AE491" s="239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7"/>
    </row>
    <row r="492" spans="1:49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2"/>
      <c r="X492" s="241"/>
      <c r="Y492" s="242"/>
      <c r="Z492" s="242"/>
      <c r="AA492" s="243"/>
      <c r="AB492" s="241"/>
      <c r="AC492" s="244"/>
      <c r="AD492" s="245"/>
      <c r="AE492" s="239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7"/>
    </row>
    <row r="493" spans="1:49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2"/>
      <c r="X493" s="241"/>
      <c r="Y493" s="242"/>
      <c r="Z493" s="242"/>
      <c r="AA493" s="243"/>
      <c r="AB493" s="241"/>
      <c r="AC493" s="244"/>
      <c r="AD493" s="245"/>
      <c r="AE493" s="239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7"/>
    </row>
    <row r="494" spans="1:49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2"/>
      <c r="X494" s="241"/>
      <c r="Y494" s="242"/>
      <c r="Z494" s="242"/>
      <c r="AA494" s="243"/>
      <c r="AB494" s="241"/>
      <c r="AC494" s="244"/>
      <c r="AD494" s="245"/>
      <c r="AE494" s="239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7"/>
    </row>
    <row r="495" spans="1:49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2"/>
      <c r="X495" s="241"/>
      <c r="Y495" s="242"/>
      <c r="Z495" s="242"/>
      <c r="AA495" s="243"/>
      <c r="AB495" s="241"/>
      <c r="AC495" s="244"/>
      <c r="AD495" s="245"/>
      <c r="AE495" s="239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7"/>
    </row>
    <row r="496" spans="1:49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2"/>
      <c r="X496" s="241"/>
      <c r="Y496" s="242"/>
      <c r="Z496" s="242"/>
      <c r="AA496" s="243"/>
      <c r="AB496" s="241"/>
      <c r="AC496" s="244"/>
      <c r="AD496" s="245"/>
      <c r="AE496" s="239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7"/>
    </row>
    <row r="497" spans="1:49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2"/>
      <c r="X497" s="241"/>
      <c r="Y497" s="242"/>
      <c r="Z497" s="242"/>
      <c r="AA497" s="243"/>
      <c r="AB497" s="241"/>
      <c r="AC497" s="244"/>
      <c r="AD497" s="245"/>
      <c r="AE497" s="239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7"/>
    </row>
    <row r="498" spans="1:49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2"/>
      <c r="X498" s="241"/>
      <c r="Y498" s="242"/>
      <c r="Z498" s="242"/>
      <c r="AA498" s="243"/>
      <c r="AB498" s="241"/>
      <c r="AC498" s="244"/>
      <c r="AD498" s="245"/>
      <c r="AE498" s="239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7"/>
    </row>
    <row r="499" spans="1:49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2"/>
      <c r="X499" s="241"/>
      <c r="Y499" s="242"/>
      <c r="Z499" s="242"/>
      <c r="AA499" s="243"/>
      <c r="AB499" s="241"/>
      <c r="AC499" s="244"/>
      <c r="AD499" s="245"/>
      <c r="AE499" s="239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7"/>
    </row>
    <row r="500" spans="1:49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2"/>
      <c r="X500" s="241"/>
      <c r="Y500" s="242"/>
      <c r="Z500" s="242"/>
      <c r="AA500" s="243"/>
      <c r="AB500" s="241"/>
      <c r="AC500" s="244"/>
      <c r="AD500" s="245"/>
      <c r="AE500" s="239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7"/>
    </row>
    <row r="501" spans="1:49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2"/>
      <c r="X501" s="241"/>
      <c r="Y501" s="242"/>
      <c r="Z501" s="242"/>
      <c r="AA501" s="243"/>
      <c r="AB501" s="241"/>
      <c r="AC501" s="244"/>
      <c r="AD501" s="245"/>
      <c r="AE501" s="239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7"/>
    </row>
    <row r="502" spans="1:49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2"/>
      <c r="X502" s="241"/>
      <c r="Y502" s="242"/>
      <c r="Z502" s="242"/>
      <c r="AA502" s="243"/>
      <c r="AB502" s="241"/>
      <c r="AC502" s="244"/>
      <c r="AD502" s="245"/>
      <c r="AE502" s="239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7"/>
    </row>
    <row r="503" spans="1:49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2"/>
      <c r="X503" s="241"/>
      <c r="Y503" s="242"/>
      <c r="Z503" s="242"/>
      <c r="AA503" s="243"/>
      <c r="AB503" s="241"/>
      <c r="AC503" s="244"/>
      <c r="AD503" s="245"/>
      <c r="AE503" s="239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7"/>
    </row>
    <row r="504" spans="1:49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2"/>
      <c r="X504" s="241"/>
      <c r="Y504" s="242"/>
      <c r="Z504" s="242"/>
      <c r="AA504" s="243"/>
      <c r="AB504" s="241"/>
      <c r="AC504" s="244"/>
      <c r="AD504" s="245"/>
      <c r="AE504" s="239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7"/>
    </row>
    <row r="505" spans="1:49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2"/>
      <c r="X505" s="241"/>
      <c r="Y505" s="242"/>
      <c r="Z505" s="242"/>
      <c r="AA505" s="243"/>
      <c r="AB505" s="241"/>
      <c r="AC505" s="244"/>
      <c r="AD505" s="245"/>
      <c r="AE505" s="239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7"/>
    </row>
    <row r="506" spans="1:49" ht="19.5" customHeight="1">
      <c r="A506" s="240"/>
      <c r="B506" s="241"/>
      <c r="C506" s="241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2"/>
      <c r="X506" s="241"/>
      <c r="Y506" s="242"/>
      <c r="Z506" s="242"/>
      <c r="AA506" s="243"/>
      <c r="AB506" s="241"/>
      <c r="AC506" s="244"/>
      <c r="AD506" s="245"/>
      <c r="AE506" s="239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7"/>
    </row>
    <row r="507" spans="1:49" ht="19.5" customHeight="1">
      <c r="A507" s="240"/>
      <c r="B507" s="241"/>
      <c r="C507" s="241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2"/>
      <c r="X507" s="241"/>
      <c r="Y507" s="242"/>
      <c r="Z507" s="242"/>
      <c r="AA507" s="243"/>
      <c r="AB507" s="241"/>
      <c r="AC507" s="244"/>
      <c r="AD507" s="245"/>
      <c r="AE507" s="239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7"/>
    </row>
    <row r="508" spans="1:49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spans="1:4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spans="1:49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spans="1:49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spans="1:49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spans="1:49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spans="1:49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spans="1:49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spans="1:49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spans="1:49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spans="1:49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4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spans="1:49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spans="1:49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spans="1:49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spans="1:49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spans="1:49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spans="1:49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spans="1:49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spans="1:49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spans="1:49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spans="1:4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spans="1:49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spans="1:49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spans="1:49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spans="1:49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spans="1:49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spans="1:49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spans="1:49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spans="1:49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spans="1:49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spans="1:4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spans="1:49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spans="1:49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spans="1:49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spans="1:49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spans="1:49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spans="1:49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spans="1:49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spans="1:49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spans="1:49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spans="1: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spans="1:49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spans="1:49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spans="1:49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spans="1:49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spans="1:49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spans="1:49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spans="1:49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spans="1:49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spans="1:49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spans="1:4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spans="1:49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spans="1:49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49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spans="1:49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spans="1:49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spans="1:49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spans="1:49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spans="1:49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spans="1:49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spans="1:4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spans="1:49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spans="1:49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spans="1:49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spans="1:49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spans="1:49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spans="1:49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spans="1:49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spans="1:49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spans="1:49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spans="1:4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spans="1:49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spans="1:49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spans="1:49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spans="1:49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spans="1:49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spans="1:49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spans="1:49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spans="1:49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spans="1:49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spans="1:4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spans="1:49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spans="1:49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spans="1:49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spans="1:49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spans="1:49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spans="1:49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spans="1:49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spans="1:49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1:49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spans="1:4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spans="1:49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spans="1:49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spans="1:49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spans="1:49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spans="1:49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49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spans="1:49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spans="1:49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spans="1:49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spans="1:4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spans="1:49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spans="1:49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spans="1:49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spans="1:49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spans="1:49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spans="1:49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spans="1:49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spans="1:49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spans="1:49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spans="1:4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spans="1:49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spans="1:49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spans="1:49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spans="1:49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spans="1:49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spans="1:49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spans="1:49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spans="1:49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spans="1:49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spans="1:4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spans="1:49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spans="1:49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spans="1:49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spans="1:49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spans="1:49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spans="1:49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spans="1:49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spans="1:49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spans="1:49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spans="1:4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spans="1:49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spans="1:49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spans="1:49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spans="1:49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spans="1:49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spans="1:49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spans="1:49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spans="1:49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49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spans="1: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spans="1:49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spans="1:49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spans="1:49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spans="1:49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spans="1:49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spans="1:49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spans="1:49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spans="1:49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spans="1:49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spans="1:4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spans="1:49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spans="1:49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spans="1:49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spans="1:49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spans="1:49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spans="1:49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spans="1:49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spans="1:49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spans="1:49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spans="1:4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spans="1:49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spans="1:49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spans="1:49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spans="1:49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spans="1:49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spans="1:49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spans="1:49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spans="1:49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spans="1:49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spans="1:4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spans="1:49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spans="1:49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spans="1:49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spans="1:49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spans="1:49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spans="1:49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spans="1:49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spans="1:49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spans="1:49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spans="1:4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spans="1:49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49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spans="1:49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spans="1:49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spans="1:49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spans="1:49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spans="1:49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spans="1:49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spans="1:49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spans="1:4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spans="1:49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spans="1:49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spans="1:49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spans="1:49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spans="1:49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spans="1:49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spans="1:49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spans="1:49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spans="1:49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spans="1:4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spans="1:49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spans="1:49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spans="1:49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spans="1:49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spans="1:49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spans="1:49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spans="1:49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spans="1:49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spans="1:49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spans="1:4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spans="1:49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spans="1:49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spans="1:49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spans="1:49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spans="1:49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spans="1:49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spans="1:49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spans="1:49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spans="1:49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spans="1:4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spans="1:49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spans="1:49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spans="1:49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spans="1:49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49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spans="1:49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49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spans="1:49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spans="1:49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spans="1:4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spans="1:49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spans="1:49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spans="1:49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spans="1:49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spans="1:49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spans="1:49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spans="1:49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spans="1:49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spans="1:49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spans="1: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spans="1:49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spans="1:49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spans="1:49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spans="1:49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spans="1:49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spans="1:49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spans="1:49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spans="1:49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spans="1:49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spans="1:4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spans="1:49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spans="1:49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spans="1:49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spans="1:49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spans="1:49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spans="1:49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spans="1:49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spans="1:49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spans="1:49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spans="1:4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spans="1:49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spans="1:49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spans="1:49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spans="1:49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spans="1:49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spans="1:49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spans="1:49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49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spans="1:49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spans="1:4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spans="1:49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spans="1:49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spans="1:49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spans="1:49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spans="1:49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spans="1:49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spans="1:49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spans="1:49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spans="1:49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spans="1:4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spans="1:49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spans="1:49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spans="1:49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spans="1:49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spans="1:49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spans="1:49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spans="1:49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spans="1:49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spans="1:49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spans="1:4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spans="1:49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spans="1:49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spans="1:49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spans="1:49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spans="1:49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spans="1:49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spans="1:49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spans="1:49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spans="1:49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spans="1:4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spans="1:49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spans="1:49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spans="1:49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spans="1:49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spans="1:49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spans="1:49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spans="1:49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spans="1:49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spans="1:49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spans="1:4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49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spans="1:49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spans="1:49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spans="1:49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spans="1:49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spans="1:49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spans="1:49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spans="1:49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spans="1:49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spans="1:4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spans="1:49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spans="1:49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spans="1:49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spans="1:49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spans="1:49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spans="1:49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spans="1:49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spans="1:49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spans="1:49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spans="1:4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spans="1:49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spans="1:49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spans="1:49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spans="1:49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spans="1:49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spans="1:49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spans="1:49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spans="1:49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spans="1:49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spans="1: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spans="1:49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spans="1:49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spans="1:49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spans="1:49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spans="1:49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spans="1:49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spans="1:49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spans="1:49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spans="1:49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spans="1:4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spans="1:49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spans="1:49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spans="1:49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spans="1:49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spans="1:49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spans="1:49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spans="1:49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spans="1:49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spans="1:4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spans="1:49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spans="1:49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spans="1:49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spans="1:49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spans="1:49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spans="1:49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spans="1:49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spans="1:49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spans="1:49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spans="1:4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spans="1:49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spans="1:49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spans="1:49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spans="1:49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spans="1:49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spans="1:49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spans="1:49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spans="1:49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spans="1:49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spans="1:4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spans="1:49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spans="1:49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spans="1:49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spans="1:49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spans="1:49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spans="1:49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spans="1:49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spans="1:49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spans="1:49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spans="1:4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spans="1:49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spans="1:49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spans="1:49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spans="1:49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spans="1:49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spans="1:49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49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spans="1:49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spans="1:49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spans="1:4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spans="1:49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spans="1:49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spans="1:49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spans="1:49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spans="1:49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spans="1:49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spans="1:49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spans="1:49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spans="1:49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spans="1:4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spans="1:49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spans="1:49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spans="1:49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spans="1:49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spans="1:49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spans="1:49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spans="1:49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spans="1:49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spans="1:49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spans="1:4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spans="1:49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spans="1:49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spans="1:49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spans="1:49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spans="1:49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spans="1:49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spans="1:49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spans="1:49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spans="1:49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spans="1:4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spans="1:49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spans="1:49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spans="1:49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spans="1:49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spans="1:49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spans="1:49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spans="1:49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spans="1:49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spans="1:49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spans="1:49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spans="1:49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spans="1:49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spans="1:49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spans="1:49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spans="1:49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spans="1:49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spans="1:49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spans="1:49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spans="1:4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spans="1:49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spans="1:49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spans="1:49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spans="1:49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spans="1:49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spans="1:49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spans="1:49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spans="1:49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spans="1:49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spans="1:4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spans="1:49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spans="1:49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spans="1:49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spans="1:49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spans="1:49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spans="1:49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spans="1:49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spans="1:49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spans="1:49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spans="1:4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spans="1:49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spans="1:49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spans="1:49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spans="1:49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spans="1:49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spans="1:49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spans="1:49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spans="1:49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spans="1:49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spans="1:4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spans="1:49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spans="1:49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spans="1:49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spans="1:49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spans="1:49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spans="1:49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spans="1:49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spans="1:49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spans="1:4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spans="1:49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2" priority="1" stopIfTrue="1" operator="lessThan">
      <formula>0</formula>
    </cfRule>
  </conditionalFormatting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U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5" width="10.54296875" customWidth="1"/>
    <col min="26" max="26" width="13.453125" customWidth="1"/>
    <col min="27" max="27" width="11.81640625" customWidth="1"/>
    <col min="28" max="47" width="8.54296875" customWidth="1"/>
  </cols>
  <sheetData>
    <row r="1" spans="1:47" ht="27" customHeight="1">
      <c r="A1" s="248" t="s">
        <v>403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</row>
    <row r="2" spans="1:47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251"/>
      <c r="P2" s="332" t="s">
        <v>404</v>
      </c>
      <c r="Q2" s="328"/>
      <c r="R2" s="328"/>
      <c r="S2" s="328"/>
      <c r="T2" s="329"/>
      <c r="U2" s="252"/>
      <c r="V2" s="253"/>
      <c r="W2" s="253"/>
      <c r="X2" s="253"/>
      <c r="Y2" s="252"/>
      <c r="Z2" s="254"/>
      <c r="AA2" s="252"/>
      <c r="AB2" s="255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</row>
    <row r="3" spans="1:47" ht="45.75" customHeight="1">
      <c r="A3" s="256" t="s">
        <v>69</v>
      </c>
      <c r="B3" s="256" t="s">
        <v>70</v>
      </c>
      <c r="C3" s="256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69</v>
      </c>
      <c r="I3" s="256" t="s">
        <v>70</v>
      </c>
      <c r="J3" s="256" t="s">
        <v>71</v>
      </c>
      <c r="K3" s="256" t="s">
        <v>72</v>
      </c>
      <c r="L3" s="256" t="s">
        <v>73</v>
      </c>
      <c r="M3" s="256" t="s">
        <v>74</v>
      </c>
      <c r="N3" s="256" t="s">
        <v>75</v>
      </c>
      <c r="O3" s="251"/>
      <c r="P3" s="256" t="s">
        <v>403</v>
      </c>
      <c r="Q3" s="256" t="s">
        <v>405</v>
      </c>
      <c r="R3" s="256" t="s">
        <v>406</v>
      </c>
      <c r="S3" s="256" t="s">
        <v>407</v>
      </c>
      <c r="T3" s="256" t="s">
        <v>77</v>
      </c>
      <c r="U3" s="256" t="s">
        <v>79</v>
      </c>
      <c r="V3" s="256" t="s">
        <v>80</v>
      </c>
      <c r="W3" s="256" t="s">
        <v>81</v>
      </c>
      <c r="X3" s="256" t="s">
        <v>82</v>
      </c>
      <c r="Y3" s="256" t="s">
        <v>408</v>
      </c>
      <c r="Z3" s="256" t="s">
        <v>84</v>
      </c>
      <c r="AA3" s="256" t="s">
        <v>409</v>
      </c>
      <c r="AB3" s="255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</row>
    <row r="4" spans="1:47" ht="19.5" customHeight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1"/>
      <c r="P4" s="256"/>
      <c r="Q4" s="256"/>
      <c r="R4" s="256"/>
      <c r="S4" s="257">
        <v>0.05</v>
      </c>
      <c r="T4" s="256"/>
      <c r="U4" s="256"/>
      <c r="V4" s="253"/>
      <c r="W4" s="253"/>
      <c r="X4" s="253"/>
      <c r="Y4" s="256"/>
      <c r="Z4" s="256"/>
      <c r="AA4" s="256"/>
      <c r="AB4" s="255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</row>
    <row r="5" spans="1:47" ht="24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1"/>
      <c r="P5" s="256"/>
      <c r="Q5" s="256"/>
      <c r="R5" s="256"/>
      <c r="S5" s="258" t="s">
        <v>410</v>
      </c>
      <c r="T5" s="256"/>
      <c r="U5" s="256"/>
      <c r="V5" s="253"/>
      <c r="W5" s="253"/>
      <c r="X5" s="253"/>
      <c r="Y5" s="256"/>
      <c r="Z5" s="256"/>
      <c r="AA5" s="256"/>
      <c r="AB5" s="255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</row>
    <row r="6" spans="1:47" ht="20.25" customHeight="1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1">
        <v>20000</v>
      </c>
      <c r="T6" s="262"/>
      <c r="U6" s="263"/>
      <c r="V6" s="260"/>
      <c r="W6" s="260"/>
      <c r="X6" s="260"/>
      <c r="Y6" s="263"/>
      <c r="Z6" s="264"/>
      <c r="AA6" s="263"/>
      <c r="AB6" s="255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</row>
    <row r="7" spans="1:47" ht="20.25" customHeight="1">
      <c r="A7" s="181" t="s">
        <v>95</v>
      </c>
      <c r="B7" s="182">
        <v>54</v>
      </c>
      <c r="C7" s="183">
        <v>57.28125</v>
      </c>
      <c r="D7" s="183">
        <v>48.84375</v>
      </c>
      <c r="E7" s="183">
        <v>53.71875</v>
      </c>
      <c r="F7" s="183">
        <v>45.873294999999999</v>
      </c>
      <c r="G7" s="183">
        <v>256366400</v>
      </c>
      <c r="H7" s="183"/>
      <c r="I7" s="183">
        <f t="shared" ref="I7:N7" si="0">(I8/B8*B7)/B8*B7</f>
        <v>4.3862467221915393</v>
      </c>
      <c r="J7" s="183">
        <f t="shared" si="0"/>
        <v>4.9312861738281253</v>
      </c>
      <c r="K7" s="183">
        <f t="shared" si="0"/>
        <v>3.5827940208946893</v>
      </c>
      <c r="L7" s="183">
        <f t="shared" si="0"/>
        <v>4.3077442246863011</v>
      </c>
      <c r="M7" s="183">
        <f t="shared" si="0"/>
        <v>3.6622907053957476</v>
      </c>
      <c r="N7" s="183">
        <f t="shared" si="0"/>
        <v>1456309.0172473388</v>
      </c>
      <c r="O7" s="183"/>
      <c r="P7" s="189"/>
      <c r="Q7" s="189"/>
      <c r="R7" s="265"/>
      <c r="S7" s="266"/>
      <c r="T7" s="188"/>
      <c r="U7" s="190"/>
      <c r="V7" s="189"/>
      <c r="W7" s="189"/>
      <c r="X7" s="189"/>
      <c r="Y7" s="190"/>
      <c r="Z7" s="267"/>
      <c r="AA7" s="190"/>
      <c r="AB7" s="255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</row>
    <row r="8" spans="1:47" ht="19.5" customHeight="1">
      <c r="A8" s="193" t="s">
        <v>96</v>
      </c>
      <c r="B8" s="194">
        <v>53.5625</v>
      </c>
      <c r="C8" s="195">
        <v>56</v>
      </c>
      <c r="D8" s="195">
        <v>48.9375</v>
      </c>
      <c r="E8" s="195">
        <v>52.03125</v>
      </c>
      <c r="F8" s="195">
        <v>44.432236000000003</v>
      </c>
      <c r="G8" s="195">
        <v>259300000</v>
      </c>
      <c r="H8" s="195"/>
      <c r="I8" s="195">
        <f t="shared" ref="I8:N8" si="1">(I9/B9*B8)/B9*B8</f>
        <v>4.315461193183693</v>
      </c>
      <c r="J8" s="195">
        <f t="shared" si="1"/>
        <v>4.7131502748191973</v>
      </c>
      <c r="K8" s="195">
        <f t="shared" si="1"/>
        <v>3.5965607479690558</v>
      </c>
      <c r="L8" s="195">
        <f t="shared" si="1"/>
        <v>4.04135155532712</v>
      </c>
      <c r="M8" s="195">
        <f t="shared" si="1"/>
        <v>3.4358111228974235</v>
      </c>
      <c r="N8" s="195">
        <f t="shared" si="1"/>
        <v>1489828.7895755416</v>
      </c>
      <c r="O8" s="195"/>
      <c r="P8" s="196"/>
      <c r="Q8" s="196"/>
      <c r="R8" s="196"/>
      <c r="S8" s="268"/>
      <c r="T8" s="199"/>
      <c r="U8" s="200"/>
      <c r="V8" s="196"/>
      <c r="W8" s="196"/>
      <c r="X8" s="196"/>
      <c r="Y8" s="200"/>
      <c r="Z8" s="269"/>
      <c r="AA8" s="200"/>
      <c r="AB8" s="255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</row>
    <row r="9" spans="1:47" ht="19.5" customHeight="1">
      <c r="A9" s="193" t="s">
        <v>97</v>
      </c>
      <c r="B9" s="194">
        <v>51.9375</v>
      </c>
      <c r="C9" s="195">
        <v>59.9375</v>
      </c>
      <c r="D9" s="195">
        <v>49.570312999999999</v>
      </c>
      <c r="E9" s="195">
        <v>57.625</v>
      </c>
      <c r="F9" s="195">
        <v>49.209060999999998</v>
      </c>
      <c r="G9" s="195">
        <v>247872200</v>
      </c>
      <c r="H9" s="195"/>
      <c r="I9" s="195">
        <f t="shared" ref="I9:N9" si="2">(I10/B10*B9)/B10*B9</f>
        <v>4.0575849337750123</v>
      </c>
      <c r="J9" s="195">
        <f t="shared" si="2"/>
        <v>5.3992381291553659</v>
      </c>
      <c r="K9" s="195">
        <f t="shared" si="2"/>
        <v>3.6901767113820263</v>
      </c>
      <c r="L9" s="195">
        <f t="shared" si="2"/>
        <v>4.9570122130183512</v>
      </c>
      <c r="M9" s="195">
        <f t="shared" si="2"/>
        <v>4.2142772040038965</v>
      </c>
      <c r="N9" s="195">
        <f t="shared" si="2"/>
        <v>1361403.8410989733</v>
      </c>
      <c r="O9" s="195"/>
      <c r="P9" s="196"/>
      <c r="Q9" s="196"/>
      <c r="R9" s="196"/>
      <c r="S9" s="196"/>
      <c r="T9" s="199"/>
      <c r="U9" s="200"/>
      <c r="V9" s="196"/>
      <c r="W9" s="196"/>
      <c r="X9" s="196"/>
      <c r="Y9" s="200"/>
      <c r="Z9" s="269"/>
      <c r="AA9" s="200"/>
      <c r="AB9" s="255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</row>
    <row r="10" spans="1:47" ht="19.5" customHeight="1">
      <c r="A10" s="193" t="s">
        <v>98</v>
      </c>
      <c r="B10" s="194">
        <v>57.8125</v>
      </c>
      <c r="C10" s="195">
        <v>61.71875</v>
      </c>
      <c r="D10" s="195">
        <v>55.78125</v>
      </c>
      <c r="E10" s="195">
        <v>56.59375</v>
      </c>
      <c r="F10" s="195">
        <v>48.328406999999999</v>
      </c>
      <c r="G10" s="195">
        <v>195790400</v>
      </c>
      <c r="H10" s="195"/>
      <c r="I10" s="195">
        <f t="shared" ref="I10:N10" si="3">(I11/B11*B10)/B11*B10</f>
        <v>5.0274647843727704</v>
      </c>
      <c r="J10" s="195">
        <f t="shared" si="3"/>
        <v>5.724920713686771</v>
      </c>
      <c r="K10" s="195">
        <f t="shared" si="3"/>
        <v>4.6728337032623743</v>
      </c>
      <c r="L10" s="195">
        <f t="shared" si="3"/>
        <v>4.7811795811627906</v>
      </c>
      <c r="M10" s="195">
        <f t="shared" si="3"/>
        <v>4.0647880333492594</v>
      </c>
      <c r="N10" s="195">
        <f t="shared" si="3"/>
        <v>849403.63678899826</v>
      </c>
      <c r="O10" s="195"/>
      <c r="P10" s="196"/>
      <c r="Q10" s="196"/>
      <c r="R10" s="196"/>
      <c r="S10" s="196"/>
      <c r="T10" s="199"/>
      <c r="U10" s="200"/>
      <c r="V10" s="196"/>
      <c r="W10" s="196"/>
      <c r="X10" s="196"/>
      <c r="Y10" s="200"/>
      <c r="Z10" s="269"/>
      <c r="AA10" s="200"/>
      <c r="AB10" s="255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</row>
    <row r="11" spans="1:47" ht="19.5" customHeight="1">
      <c r="A11" s="193" t="s">
        <v>99</v>
      </c>
      <c r="B11" s="194">
        <v>56.6875</v>
      </c>
      <c r="C11" s="195">
        <v>61.75</v>
      </c>
      <c r="D11" s="195">
        <v>52.9375</v>
      </c>
      <c r="E11" s="195">
        <v>59.6875</v>
      </c>
      <c r="F11" s="195">
        <v>50.970332999999997</v>
      </c>
      <c r="G11" s="195">
        <v>257880600</v>
      </c>
      <c r="H11" s="195"/>
      <c r="I11" s="195">
        <f t="shared" ref="I11:N11" si="4">(I12/B12*B11)/B12*B11</f>
        <v>4.8337050429796644</v>
      </c>
      <c r="J11" s="195">
        <f t="shared" si="4"/>
        <v>5.7307195694444442</v>
      </c>
      <c r="K11" s="195">
        <f t="shared" si="4"/>
        <v>4.2085326105014644</v>
      </c>
      <c r="L11" s="195">
        <f t="shared" si="4"/>
        <v>5.318202746526298</v>
      </c>
      <c r="M11" s="195">
        <f t="shared" si="4"/>
        <v>4.5213474763506243</v>
      </c>
      <c r="N11" s="195">
        <f t="shared" si="4"/>
        <v>1473562.8799359493</v>
      </c>
      <c r="O11" s="195"/>
      <c r="P11" s="196"/>
      <c r="Q11" s="196"/>
      <c r="R11" s="196"/>
      <c r="S11" s="196"/>
      <c r="T11" s="199"/>
      <c r="U11" s="200"/>
      <c r="V11" s="196"/>
      <c r="W11" s="196"/>
      <c r="X11" s="196"/>
      <c r="Y11" s="200"/>
      <c r="Z11" s="269"/>
      <c r="AA11" s="200"/>
      <c r="AB11" s="255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</row>
    <row r="12" spans="1:47" ht="19.5" customHeight="1">
      <c r="A12" s="193" t="s">
        <v>100</v>
      </c>
      <c r="B12" s="194">
        <v>60.0625</v>
      </c>
      <c r="C12" s="195">
        <v>63.75</v>
      </c>
      <c r="D12" s="195">
        <v>58.625</v>
      </c>
      <c r="E12" s="195">
        <v>60.1875</v>
      </c>
      <c r="F12" s="195">
        <v>51.397311999999999</v>
      </c>
      <c r="G12" s="195">
        <v>289632000</v>
      </c>
      <c r="H12" s="195"/>
      <c r="I12" s="195">
        <f t="shared" ref="I12:N12" si="5">(I13/B13*B12)/B13*B12</f>
        <v>5.4264067846646897</v>
      </c>
      <c r="J12" s="195">
        <f t="shared" si="5"/>
        <v>6.1079519415680465</v>
      </c>
      <c r="K12" s="195">
        <f t="shared" si="5"/>
        <v>5.1614241892059489</v>
      </c>
      <c r="L12" s="195">
        <f t="shared" si="5"/>
        <v>5.4076767225057942</v>
      </c>
      <c r="M12" s="195">
        <f t="shared" si="5"/>
        <v>4.5974155066990763</v>
      </c>
      <c r="N12" s="195">
        <f t="shared" si="5"/>
        <v>1858764.6961498149</v>
      </c>
      <c r="O12" s="195"/>
      <c r="P12" s="196"/>
      <c r="Q12" s="196"/>
      <c r="R12" s="196"/>
      <c r="S12" s="196"/>
      <c r="T12" s="199"/>
      <c r="U12" s="200"/>
      <c r="V12" s="196"/>
      <c r="W12" s="196"/>
      <c r="X12" s="196"/>
      <c r="Y12" s="200"/>
      <c r="Z12" s="269"/>
      <c r="AA12" s="200"/>
      <c r="AB12" s="255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</row>
    <row r="13" spans="1:47" ht="19.5" customHeight="1">
      <c r="A13" s="193" t="s">
        <v>101</v>
      </c>
      <c r="B13" s="194">
        <v>59.375</v>
      </c>
      <c r="C13" s="195">
        <v>66.25</v>
      </c>
      <c r="D13" s="195">
        <v>57.414062999999999</v>
      </c>
      <c r="E13" s="195">
        <v>65.75</v>
      </c>
      <c r="F13" s="195">
        <v>56.147415000000002</v>
      </c>
      <c r="G13" s="195">
        <v>415435200</v>
      </c>
      <c r="H13" s="195"/>
      <c r="I13" s="195">
        <f t="shared" ref="I13:N13" si="6">(I14/B14*B13)/B14*B13</f>
        <v>5.3028920004633164</v>
      </c>
      <c r="J13" s="195">
        <f t="shared" si="6"/>
        <v>6.5964002321663378</v>
      </c>
      <c r="K13" s="195">
        <f t="shared" si="6"/>
        <v>4.9504012810514642</v>
      </c>
      <c r="L13" s="195">
        <f t="shared" si="6"/>
        <v>6.4534154791717775</v>
      </c>
      <c r="M13" s="195">
        <f t="shared" si="6"/>
        <v>5.4864632651738496</v>
      </c>
      <c r="N13" s="195">
        <f t="shared" si="6"/>
        <v>3824176.3579991395</v>
      </c>
      <c r="O13" s="195"/>
      <c r="P13" s="196"/>
      <c r="Q13" s="196"/>
      <c r="R13" s="196"/>
      <c r="S13" s="196"/>
      <c r="T13" s="199"/>
      <c r="U13" s="200"/>
      <c r="V13" s="196"/>
      <c r="W13" s="196"/>
      <c r="X13" s="196"/>
      <c r="Y13" s="200"/>
      <c r="Z13" s="269"/>
      <c r="AA13" s="200"/>
      <c r="AB13" s="255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</row>
    <row r="14" spans="1:47" ht="19.5" customHeight="1">
      <c r="A14" s="193" t="s">
        <v>102</v>
      </c>
      <c r="B14" s="194">
        <v>65.75</v>
      </c>
      <c r="C14" s="195">
        <v>78.78125</v>
      </c>
      <c r="D14" s="195">
        <v>65.195312999999999</v>
      </c>
      <c r="E14" s="195">
        <v>73.5</v>
      </c>
      <c r="F14" s="195">
        <v>62.765560000000001</v>
      </c>
      <c r="G14" s="195">
        <v>366819200</v>
      </c>
      <c r="H14" s="195"/>
      <c r="I14" s="195">
        <f t="shared" ref="I14:N14" si="7">(I15/B15*B14)/B15*B14</f>
        <v>6.5027499041337995</v>
      </c>
      <c r="J14" s="195">
        <f t="shared" si="7"/>
        <v>9.3278374172124128</v>
      </c>
      <c r="K14" s="195">
        <f t="shared" si="7"/>
        <v>6.3831726430506546</v>
      </c>
      <c r="L14" s="195">
        <f t="shared" si="7"/>
        <v>8.0644135430278272</v>
      </c>
      <c r="M14" s="195">
        <f t="shared" si="7"/>
        <v>6.8560781450518515</v>
      </c>
      <c r="N14" s="195">
        <f t="shared" si="7"/>
        <v>2981504.3517660303</v>
      </c>
      <c r="O14" s="195"/>
      <c r="P14" s="196"/>
      <c r="Q14" s="196"/>
      <c r="R14" s="196"/>
      <c r="S14" s="196"/>
      <c r="T14" s="199"/>
      <c r="U14" s="200"/>
      <c r="V14" s="196"/>
      <c r="W14" s="196"/>
      <c r="X14" s="196"/>
      <c r="Y14" s="200"/>
      <c r="Z14" s="269"/>
      <c r="AA14" s="200"/>
      <c r="AB14" s="255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</row>
    <row r="15" spans="1:47" ht="19.5" customHeight="1">
      <c r="A15" s="193" t="s">
        <v>103</v>
      </c>
      <c r="B15" s="194">
        <v>74.3125</v>
      </c>
      <c r="C15" s="195">
        <v>93.75</v>
      </c>
      <c r="D15" s="195">
        <v>73.75</v>
      </c>
      <c r="E15" s="195">
        <v>91.375</v>
      </c>
      <c r="F15" s="195">
        <v>78.029953000000006</v>
      </c>
      <c r="G15" s="195">
        <v>465355600</v>
      </c>
      <c r="H15" s="195"/>
      <c r="I15" s="195">
        <f t="shared" ref="I15:N15" si="8">(I16/B16*B15)/B16*B15</f>
        <v>8.3067144396531862</v>
      </c>
      <c r="J15" s="195">
        <f t="shared" si="8"/>
        <v>13.209238627958582</v>
      </c>
      <c r="K15" s="195">
        <f t="shared" si="8"/>
        <v>8.1682287326507463</v>
      </c>
      <c r="L15" s="195">
        <f t="shared" si="8"/>
        <v>12.463869467773534</v>
      </c>
      <c r="M15" s="195">
        <f t="shared" si="8"/>
        <v>10.596333871075668</v>
      </c>
      <c r="N15" s="195">
        <f t="shared" si="8"/>
        <v>4798452.6960909339</v>
      </c>
      <c r="O15" s="203" t="s">
        <v>104</v>
      </c>
      <c r="P15" s="196">
        <f t="shared" ref="P15:S15" si="9">MAX(P18:P305)</f>
        <v>1616435.6198019774</v>
      </c>
      <c r="Q15" s="196">
        <f t="shared" si="9"/>
        <v>2614045.4385304726</v>
      </c>
      <c r="R15" s="196">
        <f t="shared" si="9"/>
        <v>1963187.8717457089</v>
      </c>
      <c r="S15" s="196">
        <f t="shared" si="9"/>
        <v>-1666.6666666666667</v>
      </c>
      <c r="T15" s="199"/>
      <c r="U15" s="199">
        <f t="shared" ref="U15:AA15" si="10">MAX(U18:U305)</f>
        <v>420</v>
      </c>
      <c r="V15" s="196">
        <f t="shared" si="10"/>
        <v>3016165.2907372648</v>
      </c>
      <c r="W15" s="196">
        <f t="shared" si="10"/>
        <v>2091425.3209773488</v>
      </c>
      <c r="X15" s="196">
        <f t="shared" si="10"/>
        <v>5801607.2762164678</v>
      </c>
      <c r="Y15" s="199">
        <f t="shared" si="10"/>
        <v>5.8016072762164681</v>
      </c>
      <c r="Z15" s="196">
        <f t="shared" si="10"/>
        <v>4876867.3064565519</v>
      </c>
      <c r="AA15" s="199">
        <f t="shared" si="10"/>
        <v>4.8768673064565515</v>
      </c>
      <c r="AB15" s="255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</row>
    <row r="16" spans="1:47" ht="19.5" customHeight="1">
      <c r="A16" s="193" t="s">
        <v>105</v>
      </c>
      <c r="B16" s="194">
        <v>96.1875</v>
      </c>
      <c r="C16" s="195">
        <v>97.625</v>
      </c>
      <c r="D16" s="195">
        <v>79.75</v>
      </c>
      <c r="E16" s="195">
        <v>89.6875</v>
      </c>
      <c r="F16" s="195">
        <v>76.588920999999999</v>
      </c>
      <c r="G16" s="195">
        <v>583431800</v>
      </c>
      <c r="H16" s="195"/>
      <c r="I16" s="195">
        <f t="shared" ref="I16:N16" si="11">(I17/B17*B16)/B17*B16</f>
        <v>13.916909766015927</v>
      </c>
      <c r="J16" s="195">
        <f t="shared" si="11"/>
        <v>14.323769604885769</v>
      </c>
      <c r="K16" s="195">
        <f t="shared" si="11"/>
        <v>9.5513602305460807</v>
      </c>
      <c r="L16" s="195">
        <f t="shared" si="11"/>
        <v>12.007758614857725</v>
      </c>
      <c r="M16" s="195">
        <f t="shared" si="11"/>
        <v>10.208568453644549</v>
      </c>
      <c r="N16" s="195">
        <f t="shared" si="11"/>
        <v>7542434.0629864465</v>
      </c>
      <c r="O16" s="211" t="s">
        <v>106</v>
      </c>
      <c r="P16" s="196">
        <v>1616435.61980198</v>
      </c>
      <c r="Q16" s="196">
        <v>2221983.7846687799</v>
      </c>
      <c r="R16" s="196">
        <v>1963187.87174571</v>
      </c>
      <c r="S16" s="196">
        <v>-924739.96975991596</v>
      </c>
      <c r="T16" s="195"/>
      <c r="U16" s="199">
        <v>3.87095141186234</v>
      </c>
      <c r="V16" s="196">
        <v>3016165.2907372601</v>
      </c>
      <c r="W16" s="196">
        <v>2091425.32097735</v>
      </c>
      <c r="X16" s="196">
        <v>5801607.2762164697</v>
      </c>
      <c r="Y16" s="199">
        <v>5.8016072762164699</v>
      </c>
      <c r="Z16" s="196">
        <v>4876867.30645655</v>
      </c>
      <c r="AA16" s="199">
        <v>4.8768673064565498</v>
      </c>
      <c r="AB16" s="255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</row>
    <row r="17" spans="1:47" ht="19.5" customHeight="1">
      <c r="A17" s="193" t="s">
        <v>107</v>
      </c>
      <c r="B17" s="194">
        <v>89.53125</v>
      </c>
      <c r="C17" s="195">
        <v>107.5</v>
      </c>
      <c r="D17" s="195">
        <v>88.4375</v>
      </c>
      <c r="E17" s="195">
        <v>106.75</v>
      </c>
      <c r="F17" s="195">
        <v>91.159492</v>
      </c>
      <c r="G17" s="195">
        <v>575169800</v>
      </c>
      <c r="H17" s="195"/>
      <c r="I17" s="195">
        <f t="shared" ref="I17:N17" si="12">(I18/B18*B17)/B18*B17</f>
        <v>12.057432324239059</v>
      </c>
      <c r="J17" s="195">
        <f t="shared" si="12"/>
        <v>17.368094025312296</v>
      </c>
      <c r="K17" s="195">
        <f t="shared" si="12"/>
        <v>11.745641894736886</v>
      </c>
      <c r="L17" s="195">
        <f t="shared" si="12"/>
        <v>17.01115804626221</v>
      </c>
      <c r="M17" s="195">
        <f t="shared" si="12"/>
        <v>14.462279006702733</v>
      </c>
      <c r="N17" s="195">
        <f t="shared" si="12"/>
        <v>7330329.191425032</v>
      </c>
      <c r="O17" s="211" t="s">
        <v>108</v>
      </c>
      <c r="P17" s="196">
        <f t="shared" ref="P17:S17" si="13">MIN(P18:P305)</f>
        <v>78257.425742574298</v>
      </c>
      <c r="Q17" s="196">
        <f t="shared" si="13"/>
        <v>38357.160013495224</v>
      </c>
      <c r="R17" s="196">
        <f t="shared" si="13"/>
        <v>101534.81319090979</v>
      </c>
      <c r="S17" s="196">
        <f t="shared" si="13"/>
        <v>-924739.96975991584</v>
      </c>
      <c r="T17" s="199"/>
      <c r="U17" s="199">
        <f t="shared" ref="U17:AA17" si="14">MIN(U18:U305)</f>
        <v>0.97975289797953147</v>
      </c>
      <c r="V17" s="196">
        <f t="shared" si="14"/>
        <v>162122.92561376846</v>
      </c>
      <c r="W17" s="196">
        <f t="shared" si="14"/>
        <v>-40023.216244533658</v>
      </c>
      <c r="X17" s="196">
        <f t="shared" si="14"/>
        <v>261772.02535416814</v>
      </c>
      <c r="Y17" s="199">
        <f t="shared" si="14"/>
        <v>0.26177202535416816</v>
      </c>
      <c r="Z17" s="196">
        <f t="shared" si="14"/>
        <v>102819.27946899299</v>
      </c>
      <c r="AA17" s="199">
        <f t="shared" si="14"/>
        <v>0.10281927946899298</v>
      </c>
      <c r="AB17" s="255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</row>
    <row r="18" spans="1:47" ht="19.5" customHeight="1">
      <c r="A18" s="193" t="s">
        <v>109</v>
      </c>
      <c r="B18" s="194">
        <v>107.25</v>
      </c>
      <c r="C18" s="195">
        <v>120.5</v>
      </c>
      <c r="D18" s="195">
        <v>101</v>
      </c>
      <c r="E18" s="195">
        <v>109.5</v>
      </c>
      <c r="F18" s="195">
        <v>93.507857999999999</v>
      </c>
      <c r="G18" s="195">
        <v>721106900</v>
      </c>
      <c r="H18" s="195"/>
      <c r="I18" s="195">
        <f t="shared" ref="I18:N18" si="15">(I19/B19*B18)/B19*B18</f>
        <v>17.3021526277189</v>
      </c>
      <c r="J18" s="195">
        <f t="shared" si="15"/>
        <v>21.822742435568706</v>
      </c>
      <c r="K18" s="195">
        <f t="shared" si="15"/>
        <v>15.319570477774484</v>
      </c>
      <c r="L18" s="195">
        <f t="shared" si="15"/>
        <v>17.898900362680251</v>
      </c>
      <c r="M18" s="195">
        <f t="shared" si="15"/>
        <v>15.217004194305867</v>
      </c>
      <c r="N18" s="195">
        <f t="shared" si="15"/>
        <v>11522073.231914233</v>
      </c>
      <c r="O18" s="195"/>
      <c r="P18" s="196">
        <v>400000</v>
      </c>
      <c r="Q18" s="196">
        <v>300000</v>
      </c>
      <c r="R18" s="196">
        <v>300000</v>
      </c>
      <c r="S18" s="196">
        <f>-$S$6/12</f>
        <v>-1666.6666666666667</v>
      </c>
      <c r="T18" s="199"/>
      <c r="U18" s="199">
        <f t="shared" ref="U18:U272" si="16">IF(S18=0,"NA",((P18+R18)/-(S18)))</f>
        <v>420</v>
      </c>
      <c r="V18" s="196">
        <f t="shared" ref="V18:V272" si="17">P18*0.7+R18*0.96</f>
        <v>568000</v>
      </c>
      <c r="W18" s="196">
        <f t="shared" ref="W18:W272" si="18">V18+S18</f>
        <v>566333.33333333337</v>
      </c>
      <c r="X18" s="196">
        <f t="shared" ref="X18:X272" si="19">P18+Q18+R18</f>
        <v>1000000</v>
      </c>
      <c r="Y18" s="200">
        <f t="shared" ref="Y18:Y272" si="20">X18/1000000</f>
        <v>1</v>
      </c>
      <c r="Z18" s="269">
        <f t="shared" ref="Z18:Z272" si="21">SUM(P18:S18)</f>
        <v>998333.33333333337</v>
      </c>
      <c r="AA18" s="200">
        <f t="shared" ref="AA18:AA272" si="22">Z18/1000000</f>
        <v>0.99833333333333341</v>
      </c>
      <c r="AB18" s="270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</row>
    <row r="19" spans="1:47" ht="19.5" customHeight="1">
      <c r="A19" s="193" t="s">
        <v>110</v>
      </c>
      <c r="B19" s="194">
        <v>107.765625</v>
      </c>
      <c r="C19" s="195">
        <v>109.125</v>
      </c>
      <c r="D19" s="195">
        <v>78</v>
      </c>
      <c r="E19" s="195">
        <v>94.75</v>
      </c>
      <c r="F19" s="195">
        <v>80.912041000000002</v>
      </c>
      <c r="G19" s="195">
        <v>678411400</v>
      </c>
      <c r="H19" s="195"/>
      <c r="I19" s="195">
        <f t="shared" ref="I19:N19" si="23">(I20/B20*B19)/B20*B19</f>
        <v>17.46891940022627</v>
      </c>
      <c r="J19" s="195">
        <f t="shared" si="23"/>
        <v>17.89714458006657</v>
      </c>
      <c r="K19" s="195">
        <f t="shared" si="23"/>
        <v>9.1367774518949076</v>
      </c>
      <c r="L19" s="195">
        <f t="shared" si="23"/>
        <v>13.401596854714008</v>
      </c>
      <c r="M19" s="195">
        <f t="shared" si="23"/>
        <v>11.393555067818641</v>
      </c>
      <c r="N19" s="195">
        <f t="shared" si="23"/>
        <v>10198060.948237082</v>
      </c>
      <c r="O19" s="195"/>
      <c r="P19" s="196">
        <f t="shared" ref="P19:P273" si="24">P18*D19/D18</f>
        <v>308910.89108910889</v>
      </c>
      <c r="Q19" s="196">
        <f t="shared" ref="Q19:Q27" si="25">Q18*K19/K18</f>
        <v>178923.63493775119</v>
      </c>
      <c r="R19" s="196">
        <f t="shared" ref="R19:R27" si="26">R18</f>
        <v>300000</v>
      </c>
      <c r="S19" s="196">
        <f t="shared" ref="S19:S273" si="27">S18*(1+$S$4/12)+$S$18</f>
        <v>-3340.2777777777778</v>
      </c>
      <c r="T19" s="199"/>
      <c r="U19" s="199">
        <f t="shared" si="16"/>
        <v>182.29348922418228</v>
      </c>
      <c r="V19" s="196">
        <f t="shared" si="17"/>
        <v>504237.6237623762</v>
      </c>
      <c r="W19" s="196">
        <f t="shared" si="18"/>
        <v>500897.34598459845</v>
      </c>
      <c r="X19" s="196">
        <f t="shared" si="19"/>
        <v>787834.52602686011</v>
      </c>
      <c r="Y19" s="200">
        <f t="shared" si="20"/>
        <v>0.7878345260268601</v>
      </c>
      <c r="Z19" s="269">
        <f t="shared" si="21"/>
        <v>784494.24824908236</v>
      </c>
      <c r="AA19" s="200">
        <f t="shared" si="22"/>
        <v>0.78449424824908232</v>
      </c>
      <c r="AB19" s="255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</row>
    <row r="20" spans="1:47" ht="19.5" customHeight="1">
      <c r="A20" s="193" t="s">
        <v>111</v>
      </c>
      <c r="B20" s="194">
        <v>95.75</v>
      </c>
      <c r="C20" s="195">
        <v>96.875</v>
      </c>
      <c r="D20" s="195">
        <v>72.25</v>
      </c>
      <c r="E20" s="195">
        <v>83.125</v>
      </c>
      <c r="F20" s="195">
        <v>70.984840000000005</v>
      </c>
      <c r="G20" s="195">
        <v>563189300</v>
      </c>
      <c r="H20" s="195"/>
      <c r="I20" s="195">
        <f t="shared" ref="I20:N20" si="28">(I21/B21*B20)/B21*B20</f>
        <v>13.790598110244227</v>
      </c>
      <c r="J20" s="195">
        <f t="shared" si="28"/>
        <v>14.104531468297994</v>
      </c>
      <c r="K20" s="195">
        <f t="shared" si="28"/>
        <v>7.8393407868971332</v>
      </c>
      <c r="L20" s="195">
        <f t="shared" si="28"/>
        <v>10.314814657855177</v>
      </c>
      <c r="M20" s="195">
        <f t="shared" si="28"/>
        <v>8.7692844702460988</v>
      </c>
      <c r="N20" s="195">
        <f t="shared" si="28"/>
        <v>7028135.3871746529</v>
      </c>
      <c r="O20" s="195"/>
      <c r="P20" s="196">
        <f t="shared" si="24"/>
        <v>286138.61386138614</v>
      </c>
      <c r="Q20" s="196">
        <f t="shared" si="25"/>
        <v>153516.19939221643</v>
      </c>
      <c r="R20" s="196">
        <f t="shared" si="26"/>
        <v>300000</v>
      </c>
      <c r="S20" s="196">
        <f t="shared" si="27"/>
        <v>-5020.8622685185182</v>
      </c>
      <c r="T20" s="199"/>
      <c r="U20" s="199">
        <f t="shared" si="16"/>
        <v>116.74062790699401</v>
      </c>
      <c r="V20" s="196">
        <f t="shared" si="17"/>
        <v>488297.02970297029</v>
      </c>
      <c r="W20" s="196">
        <f t="shared" si="18"/>
        <v>483276.16743445175</v>
      </c>
      <c r="X20" s="196">
        <f t="shared" si="19"/>
        <v>739654.8132536026</v>
      </c>
      <c r="Y20" s="200">
        <f t="shared" si="20"/>
        <v>0.73965481325360261</v>
      </c>
      <c r="Z20" s="269">
        <f t="shared" si="21"/>
        <v>734633.95098508405</v>
      </c>
      <c r="AA20" s="200">
        <f t="shared" si="22"/>
        <v>0.73463395098508411</v>
      </c>
      <c r="AB20" s="255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</row>
    <row r="21" spans="1:47" ht="19.5" customHeight="1">
      <c r="A21" s="193" t="s">
        <v>112</v>
      </c>
      <c r="B21" s="194">
        <v>85.1875</v>
      </c>
      <c r="C21" s="195">
        <v>99.71875</v>
      </c>
      <c r="D21" s="195">
        <v>82.5</v>
      </c>
      <c r="E21" s="195">
        <v>93.4375</v>
      </c>
      <c r="F21" s="195">
        <v>79.791245000000004</v>
      </c>
      <c r="G21" s="195">
        <v>469516700</v>
      </c>
      <c r="H21" s="195"/>
      <c r="I21" s="195">
        <f t="shared" ref="I21:N21" si="29">(I22/B22*B21)/B22*B21</f>
        <v>10.915843067932116</v>
      </c>
      <c r="J21" s="195">
        <f t="shared" si="29"/>
        <v>14.944757928183812</v>
      </c>
      <c r="K21" s="195">
        <f t="shared" si="29"/>
        <v>10.221431875733023</v>
      </c>
      <c r="L21" s="195">
        <f t="shared" si="29"/>
        <v>13.032884069575877</v>
      </c>
      <c r="M21" s="195">
        <f t="shared" si="29"/>
        <v>11.080093520899684</v>
      </c>
      <c r="N21" s="195">
        <f t="shared" si="29"/>
        <v>4884649.6212254753</v>
      </c>
      <c r="O21" s="195"/>
      <c r="P21" s="196">
        <f t="shared" si="24"/>
        <v>326732.67326732678</v>
      </c>
      <c r="Q21" s="196">
        <f t="shared" si="25"/>
        <v>200164.19958827563</v>
      </c>
      <c r="R21" s="196">
        <f t="shared" si="26"/>
        <v>300000</v>
      </c>
      <c r="S21" s="196">
        <f t="shared" si="27"/>
        <v>-6708.4491946373455</v>
      </c>
      <c r="T21" s="199"/>
      <c r="U21" s="199">
        <f t="shared" si="16"/>
        <v>93.424375005825411</v>
      </c>
      <c r="V21" s="196">
        <f t="shared" si="17"/>
        <v>516712.87128712877</v>
      </c>
      <c r="W21" s="196">
        <f t="shared" si="18"/>
        <v>510004.42209249141</v>
      </c>
      <c r="X21" s="196">
        <f t="shared" si="19"/>
        <v>826896.87285560241</v>
      </c>
      <c r="Y21" s="200">
        <f t="shared" si="20"/>
        <v>0.82689687285560243</v>
      </c>
      <c r="Z21" s="269">
        <f t="shared" si="21"/>
        <v>820188.42366096505</v>
      </c>
      <c r="AA21" s="200">
        <f t="shared" si="22"/>
        <v>0.820188423660965</v>
      </c>
      <c r="AB21" s="255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</row>
    <row r="22" spans="1:47" ht="19.5" customHeight="1">
      <c r="A22" s="193" t="s">
        <v>113</v>
      </c>
      <c r="B22" s="194">
        <v>93.5</v>
      </c>
      <c r="C22" s="195">
        <v>102.0625</v>
      </c>
      <c r="D22" s="195">
        <v>85.71875</v>
      </c>
      <c r="E22" s="195">
        <v>89.4375</v>
      </c>
      <c r="F22" s="195">
        <v>76.375443000000004</v>
      </c>
      <c r="G22" s="195">
        <v>381758100</v>
      </c>
      <c r="H22" s="195"/>
      <c r="I22" s="195">
        <f t="shared" ref="I22:N22" si="30">(I23/B23*B22)/B23*B22</f>
        <v>13.150091017516797</v>
      </c>
      <c r="J22" s="195">
        <f t="shared" si="30"/>
        <v>15.655525043356549</v>
      </c>
      <c r="K22" s="195">
        <f t="shared" si="30"/>
        <v>11.034572182503613</v>
      </c>
      <c r="L22" s="195">
        <f t="shared" si="30"/>
        <v>11.940909705796921</v>
      </c>
      <c r="M22" s="195">
        <f t="shared" si="30"/>
        <v>10.15173862667644</v>
      </c>
      <c r="N22" s="195">
        <f t="shared" si="30"/>
        <v>3229295.9645266179</v>
      </c>
      <c r="O22" s="195"/>
      <c r="P22" s="196">
        <f t="shared" si="24"/>
        <v>339480.19801980205</v>
      </c>
      <c r="Q22" s="196">
        <f t="shared" si="25"/>
        <v>216087.75908918242</v>
      </c>
      <c r="R22" s="196">
        <f t="shared" si="26"/>
        <v>300000</v>
      </c>
      <c r="S22" s="196">
        <f t="shared" si="27"/>
        <v>-8403.0677329483333</v>
      </c>
      <c r="T22" s="199"/>
      <c r="U22" s="199">
        <f t="shared" si="16"/>
        <v>76.100802509589144</v>
      </c>
      <c r="V22" s="196">
        <f t="shared" si="17"/>
        <v>525636.1386138614</v>
      </c>
      <c r="W22" s="196">
        <f t="shared" si="18"/>
        <v>517233.07088091306</v>
      </c>
      <c r="X22" s="196">
        <f t="shared" si="19"/>
        <v>855567.95710898447</v>
      </c>
      <c r="Y22" s="200">
        <f t="shared" si="20"/>
        <v>0.85556795710898448</v>
      </c>
      <c r="Z22" s="269">
        <f t="shared" si="21"/>
        <v>847164.88937603612</v>
      </c>
      <c r="AA22" s="200">
        <f t="shared" si="22"/>
        <v>0.84716488937603618</v>
      </c>
      <c r="AB22" s="255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</row>
    <row r="23" spans="1:47" ht="19.5" customHeight="1">
      <c r="A23" s="193" t="s">
        <v>114</v>
      </c>
      <c r="B23" s="194">
        <v>89.8125</v>
      </c>
      <c r="C23" s="195">
        <v>102</v>
      </c>
      <c r="D23" s="195">
        <v>83.3125</v>
      </c>
      <c r="E23" s="195">
        <v>101.625</v>
      </c>
      <c r="F23" s="195">
        <v>86.782973999999996</v>
      </c>
      <c r="G23" s="195">
        <v>378312400</v>
      </c>
      <c r="H23" s="195"/>
      <c r="I23" s="195">
        <f t="shared" ref="I23:N23" si="31">(I24/B24*B23)/B24*B23</f>
        <v>12.133304810309955</v>
      </c>
      <c r="J23" s="195">
        <f t="shared" si="31"/>
        <v>15.6363569704142</v>
      </c>
      <c r="K23" s="195">
        <f t="shared" si="31"/>
        <v>10.42375451345235</v>
      </c>
      <c r="L23" s="195">
        <f t="shared" si="31"/>
        <v>15.416977171322017</v>
      </c>
      <c r="M23" s="195">
        <f t="shared" si="31"/>
        <v>13.106960817336386</v>
      </c>
      <c r="N23" s="195">
        <f t="shared" si="31"/>
        <v>3171264.6152139381</v>
      </c>
      <c r="O23" s="195"/>
      <c r="P23" s="196">
        <f t="shared" si="24"/>
        <v>329950.49504950503</v>
      </c>
      <c r="Q23" s="196">
        <f t="shared" si="25"/>
        <v>204126.24221890009</v>
      </c>
      <c r="R23" s="196">
        <f t="shared" si="26"/>
        <v>300000</v>
      </c>
      <c r="S23" s="196">
        <f t="shared" si="27"/>
        <v>-10104.747181835617</v>
      </c>
      <c r="T23" s="199"/>
      <c r="U23" s="199">
        <f t="shared" si="16"/>
        <v>62.342034265034322</v>
      </c>
      <c r="V23" s="196">
        <f t="shared" si="17"/>
        <v>518965.34653465351</v>
      </c>
      <c r="W23" s="196">
        <f t="shared" si="18"/>
        <v>508860.59935281787</v>
      </c>
      <c r="X23" s="196">
        <f t="shared" si="19"/>
        <v>834076.73726840515</v>
      </c>
      <c r="Y23" s="200">
        <f t="shared" si="20"/>
        <v>0.83407673726840514</v>
      </c>
      <c r="Z23" s="269">
        <f t="shared" si="21"/>
        <v>823971.99008656957</v>
      </c>
      <c r="AA23" s="200">
        <f t="shared" si="22"/>
        <v>0.82397199008656952</v>
      </c>
      <c r="AB23" s="255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</row>
    <row r="24" spans="1:47" ht="19.5" customHeight="1">
      <c r="A24" s="193" t="s">
        <v>115</v>
      </c>
      <c r="B24" s="194">
        <v>103</v>
      </c>
      <c r="C24" s="195">
        <v>103.515625</v>
      </c>
      <c r="D24" s="195">
        <v>87</v>
      </c>
      <c r="E24" s="195">
        <v>88.75</v>
      </c>
      <c r="F24" s="195">
        <v>75.788368000000006</v>
      </c>
      <c r="G24" s="195">
        <v>510706700</v>
      </c>
      <c r="H24" s="195"/>
      <c r="I24" s="195">
        <f t="shared" ref="I24:N24" si="32">(I25/B25*B24)/B25*B24</f>
        <v>15.958056061635814</v>
      </c>
      <c r="J24" s="195">
        <f t="shared" si="32"/>
        <v>16.104492754312346</v>
      </c>
      <c r="K24" s="195">
        <f t="shared" si="32"/>
        <v>11.36690804296393</v>
      </c>
      <c r="L24" s="195">
        <f t="shared" si="32"/>
        <v>11.758037354344044</v>
      </c>
      <c r="M24" s="195">
        <f t="shared" si="32"/>
        <v>9.9962717382236352</v>
      </c>
      <c r="N24" s="195">
        <f t="shared" si="32"/>
        <v>5779289.363140204</v>
      </c>
      <c r="O24" s="195"/>
      <c r="P24" s="196">
        <f t="shared" si="24"/>
        <v>344554.45544554462</v>
      </c>
      <c r="Q24" s="196">
        <f t="shared" si="25"/>
        <v>222595.8239388295</v>
      </c>
      <c r="R24" s="196">
        <f t="shared" si="26"/>
        <v>300000</v>
      </c>
      <c r="S24" s="196">
        <f t="shared" si="27"/>
        <v>-11813.516961759931</v>
      </c>
      <c r="T24" s="199"/>
      <c r="U24" s="199">
        <f t="shared" si="16"/>
        <v>54.560759300718978</v>
      </c>
      <c r="V24" s="196">
        <f t="shared" si="17"/>
        <v>529188.11881188117</v>
      </c>
      <c r="W24" s="196">
        <f t="shared" si="18"/>
        <v>517374.60185012122</v>
      </c>
      <c r="X24" s="196">
        <f t="shared" si="19"/>
        <v>867150.27938437415</v>
      </c>
      <c r="Y24" s="200">
        <f t="shared" si="20"/>
        <v>0.86715027938437417</v>
      </c>
      <c r="Z24" s="269">
        <f t="shared" si="21"/>
        <v>855336.76242261427</v>
      </c>
      <c r="AA24" s="200">
        <f t="shared" si="22"/>
        <v>0.85533676242261425</v>
      </c>
      <c r="AB24" s="255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</row>
    <row r="25" spans="1:47" ht="19.5" customHeight="1">
      <c r="A25" s="218" t="s">
        <v>116</v>
      </c>
      <c r="B25" s="219">
        <v>90.25</v>
      </c>
      <c r="C25" s="220">
        <v>90.25</v>
      </c>
      <c r="D25" s="220">
        <v>73.625</v>
      </c>
      <c r="E25" s="220">
        <v>81.703125</v>
      </c>
      <c r="F25" s="220">
        <v>69.770638000000005</v>
      </c>
      <c r="G25" s="220">
        <v>904925400</v>
      </c>
      <c r="H25" s="220"/>
      <c r="I25" s="220">
        <f t="shared" ref="I25:N25" si="33">(I26/B26*B25)/B26*B25</f>
        <v>12.251801677870445</v>
      </c>
      <c r="J25" s="220">
        <f t="shared" si="33"/>
        <v>12.241359553665349</v>
      </c>
      <c r="K25" s="220">
        <f t="shared" si="33"/>
        <v>8.1405632868713855</v>
      </c>
      <c r="L25" s="220">
        <f t="shared" si="33"/>
        <v>9.9649574314666047</v>
      </c>
      <c r="M25" s="220">
        <f t="shared" si="33"/>
        <v>8.4718514419458355</v>
      </c>
      <c r="N25" s="220">
        <f t="shared" si="33"/>
        <v>18144996.371034577</v>
      </c>
      <c r="O25" s="220"/>
      <c r="P25" s="196">
        <f t="shared" si="24"/>
        <v>291584.15841584164</v>
      </c>
      <c r="Q25" s="196">
        <f t="shared" si="25"/>
        <v>159414.97769826485</v>
      </c>
      <c r="R25" s="196">
        <f t="shared" si="26"/>
        <v>300000</v>
      </c>
      <c r="S25" s="196">
        <f t="shared" si="27"/>
        <v>-13529.406615767264</v>
      </c>
      <c r="T25" s="199"/>
      <c r="U25" s="199">
        <f t="shared" si="16"/>
        <v>43.725802262931872</v>
      </c>
      <c r="V25" s="196">
        <f t="shared" si="17"/>
        <v>492108.91089108912</v>
      </c>
      <c r="W25" s="196">
        <f t="shared" si="18"/>
        <v>478579.50427532184</v>
      </c>
      <c r="X25" s="196">
        <f t="shared" si="19"/>
        <v>750999.13611410651</v>
      </c>
      <c r="Y25" s="200">
        <f t="shared" si="20"/>
        <v>0.75099913611410651</v>
      </c>
      <c r="Z25" s="269">
        <f t="shared" si="21"/>
        <v>737469.72949833923</v>
      </c>
      <c r="AA25" s="200">
        <f t="shared" si="22"/>
        <v>0.73746972949833922</v>
      </c>
      <c r="AB25" s="255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</row>
    <row r="26" spans="1:47" ht="19.5" customHeight="1">
      <c r="A26" s="218" t="s">
        <v>117</v>
      </c>
      <c r="B26" s="219">
        <v>80.3125</v>
      </c>
      <c r="C26" s="220">
        <v>84.125</v>
      </c>
      <c r="D26" s="220">
        <v>60.5</v>
      </c>
      <c r="E26" s="220">
        <v>62.984375</v>
      </c>
      <c r="F26" s="220">
        <v>53.785721000000002</v>
      </c>
      <c r="G26" s="220">
        <v>936207600</v>
      </c>
      <c r="H26" s="220"/>
      <c r="I26" s="220">
        <f t="shared" ref="I26:N26" si="34">(I27/B27*B26)/B27*B26</f>
        <v>9.702235837634392</v>
      </c>
      <c r="J26" s="220">
        <f t="shared" si="34"/>
        <v>10.636172875595822</v>
      </c>
      <c r="K26" s="220">
        <f t="shared" si="34"/>
        <v>5.4968589198386466</v>
      </c>
      <c r="L26" s="220">
        <f t="shared" si="34"/>
        <v>5.9219366943339491</v>
      </c>
      <c r="M26" s="220">
        <f t="shared" si="34"/>
        <v>5.0346227332749107</v>
      </c>
      <c r="N26" s="220">
        <f t="shared" si="34"/>
        <v>19421181.79326776</v>
      </c>
      <c r="O26" s="220"/>
      <c r="P26" s="196">
        <f t="shared" si="24"/>
        <v>239603.96039603968</v>
      </c>
      <c r="Q26" s="196">
        <f t="shared" si="25"/>
        <v>107643.85844525044</v>
      </c>
      <c r="R26" s="196">
        <f t="shared" si="26"/>
        <v>300000</v>
      </c>
      <c r="S26" s="196">
        <f t="shared" si="27"/>
        <v>-15252.445809999626</v>
      </c>
      <c r="T26" s="199"/>
      <c r="U26" s="199">
        <f t="shared" si="16"/>
        <v>35.378192266204998</v>
      </c>
      <c r="V26" s="196">
        <f t="shared" si="17"/>
        <v>455722.77227722778</v>
      </c>
      <c r="W26" s="196">
        <f t="shared" si="18"/>
        <v>440470.32646722812</v>
      </c>
      <c r="X26" s="196">
        <f t="shared" si="19"/>
        <v>647247.81884129019</v>
      </c>
      <c r="Y26" s="200">
        <f t="shared" si="20"/>
        <v>0.64724781884129023</v>
      </c>
      <c r="Z26" s="269">
        <f t="shared" si="21"/>
        <v>631995.3730312906</v>
      </c>
      <c r="AA26" s="200">
        <f t="shared" si="22"/>
        <v>0.63199537303129061</v>
      </c>
      <c r="AB26" s="255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</row>
    <row r="27" spans="1:47" ht="19.5" customHeight="1">
      <c r="A27" s="218" t="s">
        <v>118</v>
      </c>
      <c r="B27" s="272">
        <v>64.0625</v>
      </c>
      <c r="C27" s="273">
        <v>74.78125</v>
      </c>
      <c r="D27" s="273">
        <v>54.25</v>
      </c>
      <c r="E27" s="273">
        <v>58.375</v>
      </c>
      <c r="F27" s="273">
        <v>49.849513999999999</v>
      </c>
      <c r="G27" s="273">
        <v>1087788500</v>
      </c>
      <c r="H27" s="273"/>
      <c r="I27" s="273">
        <f t="shared" ref="I27:N27" si="35">(I28/B28*B27)/B28*B27</f>
        <v>6.1732420033094408</v>
      </c>
      <c r="J27" s="273">
        <f t="shared" si="35"/>
        <v>8.4046701479816388</v>
      </c>
      <c r="K27" s="273">
        <f t="shared" si="35"/>
        <v>4.4198072139246296</v>
      </c>
      <c r="L27" s="273">
        <f t="shared" si="35"/>
        <v>5.0868847620939075</v>
      </c>
      <c r="M27" s="273">
        <f t="shared" si="35"/>
        <v>4.3246881887926092</v>
      </c>
      <c r="N27" s="273">
        <f t="shared" si="35"/>
        <v>26219249.433839429</v>
      </c>
      <c r="O27" s="273"/>
      <c r="P27" s="196">
        <f t="shared" si="24"/>
        <v>214851.48514851491</v>
      </c>
      <c r="Q27" s="196">
        <f t="shared" si="25"/>
        <v>86552.176257229657</v>
      </c>
      <c r="R27" s="196">
        <f t="shared" si="26"/>
        <v>300000</v>
      </c>
      <c r="S27" s="196">
        <f t="shared" si="27"/>
        <v>-16982.664334207959</v>
      </c>
      <c r="T27" s="199">
        <f>(P27-P18)/P18</f>
        <v>-0.46287128712871273</v>
      </c>
      <c r="U27" s="199">
        <f t="shared" si="16"/>
        <v>30.316296372381117</v>
      </c>
      <c r="V27" s="196">
        <f t="shared" si="17"/>
        <v>438396.03960396047</v>
      </c>
      <c r="W27" s="196">
        <f t="shared" si="18"/>
        <v>421413.37526975252</v>
      </c>
      <c r="X27" s="196">
        <f t="shared" si="19"/>
        <v>601403.6614057445</v>
      </c>
      <c r="Y27" s="200">
        <f t="shared" si="20"/>
        <v>0.60140366140574453</v>
      </c>
      <c r="Z27" s="269">
        <f t="shared" si="21"/>
        <v>584420.99707153649</v>
      </c>
      <c r="AA27" s="200">
        <f t="shared" si="22"/>
        <v>0.5844209970715365</v>
      </c>
      <c r="AB27" s="255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</row>
    <row r="28" spans="1:47" ht="19.5" customHeight="1">
      <c r="A28" s="218" t="s">
        <v>119</v>
      </c>
      <c r="B28" s="219">
        <v>58.5625</v>
      </c>
      <c r="C28" s="220">
        <v>69.125</v>
      </c>
      <c r="D28" s="220">
        <v>52.15625</v>
      </c>
      <c r="E28" s="220">
        <v>64.300003000000004</v>
      </c>
      <c r="F28" s="220">
        <v>54.909184000000003</v>
      </c>
      <c r="G28" s="220">
        <v>1197806700</v>
      </c>
      <c r="H28" s="220"/>
      <c r="I28" s="220">
        <f t="shared" ref="I28:N28" si="36">(I29/B29*B28)/B29*B28</f>
        <v>5.1587532263210818</v>
      </c>
      <c r="J28" s="220">
        <f t="shared" si="36"/>
        <v>7.1813405432486812</v>
      </c>
      <c r="K28" s="220">
        <f t="shared" si="36"/>
        <v>4.0852304288910037</v>
      </c>
      <c r="L28" s="220">
        <f t="shared" si="36"/>
        <v>6.1719173049681055</v>
      </c>
      <c r="M28" s="220">
        <f t="shared" si="36"/>
        <v>5.2471432701196896</v>
      </c>
      <c r="N28" s="220">
        <f t="shared" si="36"/>
        <v>31791045.076041669</v>
      </c>
      <c r="O28" s="220"/>
      <c r="P28" s="196">
        <f t="shared" si="24"/>
        <v>206559.40594059412</v>
      </c>
      <c r="Q28" s="196">
        <f>((Q27+R27)/2)*K28/K27</f>
        <v>178645.2028750187</v>
      </c>
      <c r="R28" s="196">
        <f>(Q27+R27)/2</f>
        <v>193276.08812861482</v>
      </c>
      <c r="S28" s="196">
        <f t="shared" si="27"/>
        <v>-18720.092102267161</v>
      </c>
      <c r="T28" s="224"/>
      <c r="U28" s="199">
        <f t="shared" si="16"/>
        <v>21.358628573242196</v>
      </c>
      <c r="V28" s="196">
        <f t="shared" si="17"/>
        <v>330136.6287618861</v>
      </c>
      <c r="W28" s="196">
        <f t="shared" si="18"/>
        <v>311416.53665961896</v>
      </c>
      <c r="X28" s="196">
        <f t="shared" si="19"/>
        <v>578480.69694422767</v>
      </c>
      <c r="Y28" s="200">
        <f t="shared" si="20"/>
        <v>0.57848069694422766</v>
      </c>
      <c r="Z28" s="269">
        <f t="shared" si="21"/>
        <v>559760.60484196048</v>
      </c>
      <c r="AA28" s="200">
        <f t="shared" si="22"/>
        <v>0.55976060484196044</v>
      </c>
      <c r="AB28" s="255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</row>
    <row r="29" spans="1:47" ht="19.5" customHeight="1">
      <c r="A29" s="218" t="s">
        <v>120</v>
      </c>
      <c r="B29" s="219">
        <v>64.550003000000004</v>
      </c>
      <c r="C29" s="220">
        <v>65.610000999999997</v>
      </c>
      <c r="D29" s="220">
        <v>46.860000999999997</v>
      </c>
      <c r="E29" s="220">
        <v>47.450001</v>
      </c>
      <c r="F29" s="220">
        <v>40.520072999999996</v>
      </c>
      <c r="G29" s="220">
        <v>1215871200</v>
      </c>
      <c r="H29" s="220"/>
      <c r="I29" s="220">
        <f t="shared" ref="I29:N29" si="37">(I30/B30*B29)/B30*B29</f>
        <v>6.2675538003311679</v>
      </c>
      <c r="J29" s="220">
        <f t="shared" si="37"/>
        <v>6.4695685936164242</v>
      </c>
      <c r="K29" s="220">
        <f t="shared" si="37"/>
        <v>3.2976793782225098</v>
      </c>
      <c r="L29" s="220">
        <f t="shared" si="37"/>
        <v>3.3610158764355345</v>
      </c>
      <c r="M29" s="220">
        <f t="shared" si="37"/>
        <v>2.857415401286314</v>
      </c>
      <c r="N29" s="220">
        <f t="shared" si="37"/>
        <v>32757177.345817205</v>
      </c>
      <c r="O29" s="220"/>
      <c r="P29" s="196">
        <f t="shared" si="24"/>
        <v>185584.16237623768</v>
      </c>
      <c r="Q29" s="196">
        <f t="shared" ref="Q29:Q39" si="38">Q28*K29/K28</f>
        <v>144205.96629582279</v>
      </c>
      <c r="R29" s="196">
        <f t="shared" ref="R29:R39" si="39">R28</f>
        <v>193276.08812861482</v>
      </c>
      <c r="S29" s="196">
        <f t="shared" si="27"/>
        <v>-20464.759152693274</v>
      </c>
      <c r="T29" s="224"/>
      <c r="U29" s="199">
        <f t="shared" si="16"/>
        <v>18.51281257101882</v>
      </c>
      <c r="V29" s="196">
        <f t="shared" si="17"/>
        <v>315453.95826683659</v>
      </c>
      <c r="W29" s="196">
        <f t="shared" si="18"/>
        <v>294989.19911414332</v>
      </c>
      <c r="X29" s="196">
        <f t="shared" si="19"/>
        <v>523066.21680067526</v>
      </c>
      <c r="Y29" s="200">
        <f t="shared" si="20"/>
        <v>0.52306621680067522</v>
      </c>
      <c r="Z29" s="269">
        <f t="shared" si="21"/>
        <v>502601.457647982</v>
      </c>
      <c r="AA29" s="200">
        <f t="shared" si="22"/>
        <v>0.50260145764798203</v>
      </c>
      <c r="AB29" s="255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</row>
    <row r="30" spans="1:47" ht="19.5" customHeight="1">
      <c r="A30" s="218" t="s">
        <v>121</v>
      </c>
      <c r="B30" s="219">
        <v>46.970001000000003</v>
      </c>
      <c r="C30" s="220">
        <v>50.66</v>
      </c>
      <c r="D30" s="220">
        <v>38</v>
      </c>
      <c r="E30" s="220">
        <v>39.150002000000001</v>
      </c>
      <c r="F30" s="220">
        <v>33.432270000000003</v>
      </c>
      <c r="G30" s="220">
        <v>1724918800</v>
      </c>
      <c r="H30" s="220"/>
      <c r="I30" s="220">
        <f t="shared" ref="I30:N30" si="40">(I31/B31*B30)/B31*B30</f>
        <v>3.318537089585254</v>
      </c>
      <c r="J30" s="220">
        <f t="shared" si="40"/>
        <v>3.8571417900018385</v>
      </c>
      <c r="K30" s="220">
        <f t="shared" si="40"/>
        <v>2.1685579619553317</v>
      </c>
      <c r="L30" s="220">
        <f t="shared" si="40"/>
        <v>2.2880298671091976</v>
      </c>
      <c r="M30" s="220">
        <f t="shared" si="40"/>
        <v>1.945201850568623</v>
      </c>
      <c r="N30" s="220">
        <f t="shared" si="40"/>
        <v>65927808.56297981</v>
      </c>
      <c r="O30" s="220"/>
      <c r="P30" s="196">
        <f t="shared" si="24"/>
        <v>150495.04950495056</v>
      </c>
      <c r="Q30" s="196">
        <f t="shared" si="38"/>
        <v>94830.01847827551</v>
      </c>
      <c r="R30" s="196">
        <f t="shared" si="39"/>
        <v>193276.08812861482</v>
      </c>
      <c r="S30" s="196">
        <f t="shared" si="27"/>
        <v>-22216.69564916283</v>
      </c>
      <c r="T30" s="224"/>
      <c r="U30" s="199">
        <f t="shared" si="16"/>
        <v>15.473549400066583</v>
      </c>
      <c r="V30" s="196">
        <f t="shared" si="17"/>
        <v>290891.57925693563</v>
      </c>
      <c r="W30" s="196">
        <f t="shared" si="18"/>
        <v>268674.88360777282</v>
      </c>
      <c r="X30" s="196">
        <f t="shared" si="19"/>
        <v>438601.15611184086</v>
      </c>
      <c r="Y30" s="200">
        <f t="shared" si="20"/>
        <v>0.43860115611184086</v>
      </c>
      <c r="Z30" s="269">
        <f t="shared" si="21"/>
        <v>416384.46046267805</v>
      </c>
      <c r="AA30" s="200">
        <f t="shared" si="22"/>
        <v>0.41638446046267807</v>
      </c>
      <c r="AB30" s="255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</row>
    <row r="31" spans="1:47" ht="19.5" customHeight="1">
      <c r="A31" s="218" t="s">
        <v>122</v>
      </c>
      <c r="B31" s="219">
        <v>39.169998</v>
      </c>
      <c r="C31" s="220">
        <v>49.439999</v>
      </c>
      <c r="D31" s="220">
        <v>33.599997999999999</v>
      </c>
      <c r="E31" s="220">
        <v>46.150002000000001</v>
      </c>
      <c r="F31" s="220">
        <v>39.409939000000001</v>
      </c>
      <c r="G31" s="220">
        <v>1643682200</v>
      </c>
      <c r="H31" s="220"/>
      <c r="I31" s="220">
        <f t="shared" ref="I31:N31" si="41">(I32/B32*B31)/B32*B31</f>
        <v>2.3078768762972368</v>
      </c>
      <c r="J31" s="220">
        <f t="shared" si="41"/>
        <v>3.6736023117181134</v>
      </c>
      <c r="K31" s="220">
        <f t="shared" si="41"/>
        <v>1.6954396850934277</v>
      </c>
      <c r="L31" s="220">
        <f t="shared" si="41"/>
        <v>3.1793735761832864</v>
      </c>
      <c r="M31" s="220">
        <f t="shared" si="41"/>
        <v>2.702990182556873</v>
      </c>
      <c r="N31" s="220">
        <f t="shared" si="41"/>
        <v>59864179.293959774</v>
      </c>
      <c r="O31" s="220"/>
      <c r="P31" s="196">
        <f t="shared" si="24"/>
        <v>133069.29900990103</v>
      </c>
      <c r="Q31" s="196">
        <f t="shared" si="38"/>
        <v>74140.7790277561</v>
      </c>
      <c r="R31" s="196">
        <f t="shared" si="39"/>
        <v>193276.08812861482</v>
      </c>
      <c r="S31" s="196">
        <f t="shared" si="27"/>
        <v>-23975.931881034343</v>
      </c>
      <c r="T31" s="224"/>
      <c r="U31" s="199">
        <f t="shared" si="16"/>
        <v>13.611374471607691</v>
      </c>
      <c r="V31" s="196">
        <f t="shared" si="17"/>
        <v>278693.55391040095</v>
      </c>
      <c r="W31" s="196">
        <f t="shared" si="18"/>
        <v>254717.62202936661</v>
      </c>
      <c r="X31" s="196">
        <f t="shared" si="19"/>
        <v>400486.16616627196</v>
      </c>
      <c r="Y31" s="200">
        <f t="shared" si="20"/>
        <v>0.40048616616627197</v>
      </c>
      <c r="Z31" s="269">
        <f t="shared" si="21"/>
        <v>376510.23428523762</v>
      </c>
      <c r="AA31" s="200">
        <f t="shared" si="22"/>
        <v>0.37651023428523761</v>
      </c>
      <c r="AB31" s="255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</row>
    <row r="32" spans="1:47" ht="19.5" customHeight="1">
      <c r="A32" s="218" t="s">
        <v>123</v>
      </c>
      <c r="B32" s="219">
        <v>46.200001</v>
      </c>
      <c r="C32" s="220">
        <v>51.950001</v>
      </c>
      <c r="D32" s="220">
        <v>43.349997999999999</v>
      </c>
      <c r="E32" s="220">
        <v>44.73</v>
      </c>
      <c r="F32" s="220">
        <v>38.197327000000001</v>
      </c>
      <c r="G32" s="220">
        <v>1394690300</v>
      </c>
      <c r="H32" s="220"/>
      <c r="I32" s="220">
        <f t="shared" ref="I32:N32" si="42">(I33/B33*B32)/B33*B32</f>
        <v>3.2106244372440709</v>
      </c>
      <c r="J32" s="220">
        <f t="shared" si="42"/>
        <v>4.0560785185759087</v>
      </c>
      <c r="K32" s="220">
        <f t="shared" si="42"/>
        <v>2.8221624228758042</v>
      </c>
      <c r="L32" s="220">
        <f t="shared" si="42"/>
        <v>2.9867296166010573</v>
      </c>
      <c r="M32" s="220">
        <f t="shared" si="42"/>
        <v>2.5392115695797575</v>
      </c>
      <c r="N32" s="220">
        <f t="shared" si="42"/>
        <v>43100954.663098991</v>
      </c>
      <c r="O32" s="220"/>
      <c r="P32" s="196">
        <f t="shared" si="24"/>
        <v>171683.16039603966</v>
      </c>
      <c r="Q32" s="196">
        <f t="shared" si="38"/>
        <v>123411.83376472733</v>
      </c>
      <c r="R32" s="196">
        <f t="shared" si="39"/>
        <v>193276.08812861482</v>
      </c>
      <c r="S32" s="196">
        <f t="shared" si="27"/>
        <v>-25742.498263871988</v>
      </c>
      <c r="T32" s="224"/>
      <c r="U32" s="199">
        <f t="shared" si="16"/>
        <v>14.177304967981772</v>
      </c>
      <c r="V32" s="196">
        <f t="shared" si="17"/>
        <v>305723.25688069797</v>
      </c>
      <c r="W32" s="196">
        <f t="shared" si="18"/>
        <v>279980.75861682597</v>
      </c>
      <c r="X32" s="196">
        <f t="shared" si="19"/>
        <v>488371.08228938183</v>
      </c>
      <c r="Y32" s="200">
        <f t="shared" si="20"/>
        <v>0.48837108228938181</v>
      </c>
      <c r="Z32" s="269">
        <f t="shared" si="21"/>
        <v>462628.58402550983</v>
      </c>
      <c r="AA32" s="200">
        <f t="shared" si="22"/>
        <v>0.46262858402550983</v>
      </c>
      <c r="AB32" s="255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</row>
    <row r="33" spans="1:47" ht="19.5" customHeight="1">
      <c r="A33" s="218" t="s">
        <v>124</v>
      </c>
      <c r="B33" s="219">
        <v>45.540000999999997</v>
      </c>
      <c r="C33" s="220">
        <v>49.490001999999997</v>
      </c>
      <c r="D33" s="220">
        <v>41.259998000000003</v>
      </c>
      <c r="E33" s="220">
        <v>45.700001</v>
      </c>
      <c r="F33" s="220">
        <v>39.025660999999999</v>
      </c>
      <c r="G33" s="220">
        <v>1363050300</v>
      </c>
      <c r="H33" s="220"/>
      <c r="I33" s="220">
        <f t="shared" ref="I33:N33" si="43">(I34/B34*B33)/B34*B33</f>
        <v>3.1195475418998355</v>
      </c>
      <c r="J33" s="220">
        <f t="shared" si="43"/>
        <v>3.6810369408271484</v>
      </c>
      <c r="K33" s="220">
        <f t="shared" si="43"/>
        <v>2.556596832697529</v>
      </c>
      <c r="L33" s="220">
        <f t="shared" si="43"/>
        <v>3.1176727803351558</v>
      </c>
      <c r="M33" s="220">
        <f t="shared" si="43"/>
        <v>2.6505346032294184</v>
      </c>
      <c r="N33" s="220">
        <f t="shared" si="43"/>
        <v>41167556.878658712</v>
      </c>
      <c r="O33" s="220"/>
      <c r="P33" s="196">
        <f t="shared" si="24"/>
        <v>163405.93267326741</v>
      </c>
      <c r="Q33" s="196">
        <f t="shared" si="38"/>
        <v>111798.7755640175</v>
      </c>
      <c r="R33" s="196">
        <f t="shared" si="39"/>
        <v>193276.08812861482</v>
      </c>
      <c r="S33" s="196">
        <f t="shared" si="27"/>
        <v>-27516.425339971454</v>
      </c>
      <c r="T33" s="224"/>
      <c r="U33" s="199">
        <f t="shared" si="16"/>
        <v>12.962512986152738</v>
      </c>
      <c r="V33" s="196">
        <f t="shared" si="17"/>
        <v>299929.19747475738</v>
      </c>
      <c r="W33" s="196">
        <f t="shared" si="18"/>
        <v>272412.77213478595</v>
      </c>
      <c r="X33" s="196">
        <f t="shared" si="19"/>
        <v>468480.79636589973</v>
      </c>
      <c r="Y33" s="200">
        <f t="shared" si="20"/>
        <v>0.46848079636589973</v>
      </c>
      <c r="Z33" s="269">
        <f t="shared" si="21"/>
        <v>440964.3710259283</v>
      </c>
      <c r="AA33" s="200">
        <f t="shared" si="22"/>
        <v>0.44096437102592828</v>
      </c>
      <c r="AB33" s="255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</row>
    <row r="34" spans="1:47" ht="19.5" customHeight="1">
      <c r="A34" s="218" t="s">
        <v>125</v>
      </c>
      <c r="B34" s="219">
        <v>45.650002000000001</v>
      </c>
      <c r="C34" s="220">
        <v>46.48</v>
      </c>
      <c r="D34" s="220">
        <v>39.310001</v>
      </c>
      <c r="E34" s="220">
        <v>41.759998000000003</v>
      </c>
      <c r="F34" s="220">
        <v>35.661087000000002</v>
      </c>
      <c r="G34" s="220">
        <v>1198392500</v>
      </c>
      <c r="H34" s="220"/>
      <c r="I34" s="220">
        <f t="shared" ref="I34:N34" si="44">(I35/B35*B34)/B35*B34</f>
        <v>3.1346361577005708</v>
      </c>
      <c r="J34" s="220">
        <f t="shared" si="44"/>
        <v>3.2468892243229437</v>
      </c>
      <c r="K34" s="220">
        <f t="shared" si="44"/>
        <v>2.3206516347412136</v>
      </c>
      <c r="L34" s="220">
        <f t="shared" si="44"/>
        <v>2.6032690223544126</v>
      </c>
      <c r="M34" s="220">
        <f t="shared" si="44"/>
        <v>2.2132073147446865</v>
      </c>
      <c r="N34" s="220">
        <f t="shared" si="44"/>
        <v>31822148.171625137</v>
      </c>
      <c r="O34" s="220"/>
      <c r="P34" s="196">
        <f t="shared" si="24"/>
        <v>155683.17227722777</v>
      </c>
      <c r="Q34" s="196">
        <f t="shared" si="38"/>
        <v>101481.00316660226</v>
      </c>
      <c r="R34" s="196">
        <f t="shared" si="39"/>
        <v>193276.08812861482</v>
      </c>
      <c r="S34" s="196">
        <f t="shared" si="27"/>
        <v>-29297.743778888002</v>
      </c>
      <c r="T34" s="224"/>
      <c r="U34" s="199">
        <f t="shared" si="16"/>
        <v>11.910789548828777</v>
      </c>
      <c r="V34" s="196">
        <f t="shared" si="17"/>
        <v>294523.26519752963</v>
      </c>
      <c r="W34" s="196">
        <f t="shared" si="18"/>
        <v>265225.52141864161</v>
      </c>
      <c r="X34" s="196">
        <f t="shared" si="19"/>
        <v>450440.26357244485</v>
      </c>
      <c r="Y34" s="200">
        <f t="shared" si="20"/>
        <v>0.45044026357244482</v>
      </c>
      <c r="Z34" s="269">
        <f t="shared" si="21"/>
        <v>421142.51979355683</v>
      </c>
      <c r="AA34" s="200">
        <f t="shared" si="22"/>
        <v>0.42114251979355682</v>
      </c>
      <c r="AB34" s="255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</row>
    <row r="35" spans="1:47" ht="19.5" customHeight="1">
      <c r="A35" s="218" t="s">
        <v>126</v>
      </c>
      <c r="B35" s="219">
        <v>42.630001</v>
      </c>
      <c r="C35" s="220">
        <v>44</v>
      </c>
      <c r="D35" s="220">
        <v>35.75</v>
      </c>
      <c r="E35" s="220">
        <v>36.630001</v>
      </c>
      <c r="F35" s="220">
        <v>31.280290999999998</v>
      </c>
      <c r="G35" s="220">
        <v>1313411700</v>
      </c>
      <c r="H35" s="220"/>
      <c r="I35" s="220">
        <f t="shared" ref="I35:N35" si="45">(I36/B36*B35)/B36*B35</f>
        <v>2.7336079114470806</v>
      </c>
      <c r="J35" s="220">
        <f t="shared" si="45"/>
        <v>2.9096488941485852</v>
      </c>
      <c r="K35" s="220">
        <f t="shared" si="45"/>
        <v>1.9193577633320886</v>
      </c>
      <c r="L35" s="220">
        <f t="shared" si="45"/>
        <v>2.0029586018066512</v>
      </c>
      <c r="M35" s="220">
        <f t="shared" si="45"/>
        <v>1.7028426231785325</v>
      </c>
      <c r="N35" s="220">
        <f t="shared" si="45"/>
        <v>38223732.247405671</v>
      </c>
      <c r="O35" s="220"/>
      <c r="P35" s="196">
        <f t="shared" si="24"/>
        <v>141584.15841584164</v>
      </c>
      <c r="Q35" s="196">
        <f t="shared" si="38"/>
        <v>83932.611143622576</v>
      </c>
      <c r="R35" s="196">
        <f t="shared" si="39"/>
        <v>193276.08812861482</v>
      </c>
      <c r="S35" s="196">
        <f t="shared" si="27"/>
        <v>-31086.484377966703</v>
      </c>
      <c r="T35" s="224"/>
      <c r="U35" s="199">
        <f t="shared" si="16"/>
        <v>10.771891812307883</v>
      </c>
      <c r="V35" s="196">
        <f t="shared" si="17"/>
        <v>284653.95549455937</v>
      </c>
      <c r="W35" s="196">
        <f t="shared" si="18"/>
        <v>253567.47111659267</v>
      </c>
      <c r="X35" s="196">
        <f t="shared" si="19"/>
        <v>418792.85768807901</v>
      </c>
      <c r="Y35" s="200">
        <f t="shared" si="20"/>
        <v>0.418792857688079</v>
      </c>
      <c r="Z35" s="269">
        <f t="shared" si="21"/>
        <v>387706.37331011228</v>
      </c>
      <c r="AA35" s="200">
        <f t="shared" si="22"/>
        <v>0.38770637331011226</v>
      </c>
      <c r="AB35" s="255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</row>
    <row r="36" spans="1:47" ht="19.5" customHeight="1">
      <c r="A36" s="218" t="s">
        <v>127</v>
      </c>
      <c r="B36" s="219">
        <v>36.509998000000003</v>
      </c>
      <c r="C36" s="220">
        <v>37.5</v>
      </c>
      <c r="D36" s="220">
        <v>27.200001</v>
      </c>
      <c r="E36" s="220">
        <v>28.98</v>
      </c>
      <c r="F36" s="220">
        <v>24.747557</v>
      </c>
      <c r="G36" s="220">
        <v>1302116200</v>
      </c>
      <c r="H36" s="220"/>
      <c r="I36" s="220">
        <f t="shared" ref="I36:N36" si="46">(I37/B37*B36)/B37*B36</f>
        <v>2.0050682283278793</v>
      </c>
      <c r="J36" s="220">
        <f t="shared" si="46"/>
        <v>2.113478180473372</v>
      </c>
      <c r="K36" s="220">
        <f t="shared" si="46"/>
        <v>1.1110706651956979</v>
      </c>
      <c r="L36" s="220">
        <f t="shared" si="46"/>
        <v>1.2537036041912</v>
      </c>
      <c r="M36" s="220">
        <f t="shared" si="46"/>
        <v>1.0658537301937967</v>
      </c>
      <c r="N36" s="220">
        <f t="shared" si="46"/>
        <v>37569101.883014224</v>
      </c>
      <c r="O36" s="220"/>
      <c r="P36" s="196">
        <f t="shared" si="24"/>
        <v>107722.77623762381</v>
      </c>
      <c r="Q36" s="196">
        <f t="shared" si="38"/>
        <v>48586.596973490618</v>
      </c>
      <c r="R36" s="196">
        <f t="shared" si="39"/>
        <v>193276.08812861482</v>
      </c>
      <c r="S36" s="196">
        <f t="shared" si="27"/>
        <v>-32882.678062874897</v>
      </c>
      <c r="T36" s="224"/>
      <c r="U36" s="199">
        <f t="shared" si="16"/>
        <v>9.153721110874832</v>
      </c>
      <c r="V36" s="196">
        <f t="shared" si="17"/>
        <v>260950.98796980688</v>
      </c>
      <c r="W36" s="196">
        <f t="shared" si="18"/>
        <v>228068.309906932</v>
      </c>
      <c r="X36" s="196">
        <f t="shared" si="19"/>
        <v>349585.46133972926</v>
      </c>
      <c r="Y36" s="200">
        <f t="shared" si="20"/>
        <v>0.34958546133972923</v>
      </c>
      <c r="Z36" s="269">
        <f t="shared" si="21"/>
        <v>316702.78327685437</v>
      </c>
      <c r="AA36" s="200">
        <f t="shared" si="22"/>
        <v>0.31670278327685436</v>
      </c>
      <c r="AB36" s="255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</row>
    <row r="37" spans="1:47" ht="19.5" customHeight="1">
      <c r="A37" s="218" t="s">
        <v>128</v>
      </c>
      <c r="B37" s="219">
        <v>28.85</v>
      </c>
      <c r="C37" s="220">
        <v>37.060001</v>
      </c>
      <c r="D37" s="220">
        <v>27.85</v>
      </c>
      <c r="E37" s="220">
        <v>33.900002000000001</v>
      </c>
      <c r="F37" s="220">
        <v>28.949010999999999</v>
      </c>
      <c r="G37" s="220">
        <v>2160146800</v>
      </c>
      <c r="H37" s="220"/>
      <c r="I37" s="220">
        <f t="shared" ref="I37:N37" si="47">(I38/B38*B37)/B38*B37</f>
        <v>1.2519793681177185</v>
      </c>
      <c r="J37" s="220">
        <f t="shared" si="47"/>
        <v>2.064172968790615</v>
      </c>
      <c r="K37" s="220">
        <f t="shared" si="47"/>
        <v>1.1648077201154428</v>
      </c>
      <c r="L37" s="220">
        <f t="shared" si="47"/>
        <v>1.7155270084349152</v>
      </c>
      <c r="M37" s="220">
        <f t="shared" si="47"/>
        <v>1.4584797566423404</v>
      </c>
      <c r="N37" s="220">
        <f t="shared" si="47"/>
        <v>103394600.85456975</v>
      </c>
      <c r="O37" s="220"/>
      <c r="P37" s="196">
        <f t="shared" si="24"/>
        <v>110297.02970297035</v>
      </c>
      <c r="Q37" s="196">
        <f t="shared" si="38"/>
        <v>50936.493079755026</v>
      </c>
      <c r="R37" s="196">
        <f t="shared" si="39"/>
        <v>193276.08812861482</v>
      </c>
      <c r="S37" s="196">
        <f t="shared" si="27"/>
        <v>-34686.355888136874</v>
      </c>
      <c r="T37" s="224"/>
      <c r="U37" s="199">
        <f t="shared" si="16"/>
        <v>8.7519461199846198</v>
      </c>
      <c r="V37" s="196">
        <f t="shared" si="17"/>
        <v>262752.96539554943</v>
      </c>
      <c r="W37" s="196">
        <f t="shared" si="18"/>
        <v>228066.60950741256</v>
      </c>
      <c r="X37" s="196">
        <f t="shared" si="19"/>
        <v>354509.61091134022</v>
      </c>
      <c r="Y37" s="200">
        <f t="shared" si="20"/>
        <v>0.3545096109113402</v>
      </c>
      <c r="Z37" s="269">
        <f t="shared" si="21"/>
        <v>319823.25502320332</v>
      </c>
      <c r="AA37" s="200">
        <f t="shared" si="22"/>
        <v>0.3198232550232033</v>
      </c>
      <c r="AB37" s="255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</row>
    <row r="38" spans="1:47" ht="19.5" customHeight="1">
      <c r="A38" s="218" t="s">
        <v>129</v>
      </c>
      <c r="B38" s="219">
        <v>34.439999</v>
      </c>
      <c r="C38" s="220">
        <v>40.970001000000003</v>
      </c>
      <c r="D38" s="220">
        <v>33.779998999999997</v>
      </c>
      <c r="E38" s="220">
        <v>39.650002000000001</v>
      </c>
      <c r="F38" s="220">
        <v>33.859234000000001</v>
      </c>
      <c r="G38" s="220">
        <v>1721098400</v>
      </c>
      <c r="H38" s="220"/>
      <c r="I38" s="220">
        <f t="shared" ref="I38:N38" si="48">(I39/B39*B38)/B39*B38</f>
        <v>1.7841517791571107</v>
      </c>
      <c r="J38" s="220">
        <f t="shared" si="48"/>
        <v>2.5227091487008293</v>
      </c>
      <c r="K38" s="220">
        <f t="shared" si="48"/>
        <v>1.7136538702265207</v>
      </c>
      <c r="L38" s="220">
        <f t="shared" si="48"/>
        <v>2.3468457141588761</v>
      </c>
      <c r="M38" s="220">
        <f t="shared" si="48"/>
        <v>1.9952035121744349</v>
      </c>
      <c r="N38" s="220">
        <f t="shared" si="48"/>
        <v>65636094.338875048</v>
      </c>
      <c r="O38" s="220"/>
      <c r="P38" s="196">
        <f t="shared" si="24"/>
        <v>133782.1742574258</v>
      </c>
      <c r="Q38" s="196">
        <f t="shared" si="38"/>
        <v>74937.276766364172</v>
      </c>
      <c r="R38" s="196">
        <f t="shared" si="39"/>
        <v>193276.08812861482</v>
      </c>
      <c r="S38" s="196">
        <f t="shared" si="27"/>
        <v>-36497.549037670775</v>
      </c>
      <c r="T38" s="224"/>
      <c r="U38" s="199">
        <f t="shared" si="16"/>
        <v>8.9611020742370666</v>
      </c>
      <c r="V38" s="196">
        <f t="shared" si="17"/>
        <v>279192.56658366829</v>
      </c>
      <c r="W38" s="196">
        <f t="shared" si="18"/>
        <v>242695.01754599751</v>
      </c>
      <c r="X38" s="196">
        <f t="shared" si="19"/>
        <v>401995.53915240476</v>
      </c>
      <c r="Y38" s="200">
        <f t="shared" si="20"/>
        <v>0.40199553915240477</v>
      </c>
      <c r="Z38" s="269">
        <f t="shared" si="21"/>
        <v>365497.99011473398</v>
      </c>
      <c r="AA38" s="200">
        <f t="shared" si="22"/>
        <v>0.36549799011473399</v>
      </c>
      <c r="AB38" s="255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</row>
    <row r="39" spans="1:47" ht="19.5" customHeight="1">
      <c r="A39" s="218" t="s">
        <v>130</v>
      </c>
      <c r="B39" s="272">
        <v>39.290000999999997</v>
      </c>
      <c r="C39" s="273">
        <v>43.240001999999997</v>
      </c>
      <c r="D39" s="273">
        <v>38.439999</v>
      </c>
      <c r="E39" s="273">
        <v>38.909999999999997</v>
      </c>
      <c r="F39" s="273">
        <v>33.227325</v>
      </c>
      <c r="G39" s="273">
        <v>1277765400</v>
      </c>
      <c r="H39" s="273"/>
      <c r="I39" s="273">
        <f t="shared" ref="I39:N39" si="49">(I40/B40*B39)/B40*B39</f>
        <v>2.3220395724725336</v>
      </c>
      <c r="J39" s="273">
        <f t="shared" si="49"/>
        <v>2.8100020958084437</v>
      </c>
      <c r="K39" s="273">
        <f t="shared" si="49"/>
        <v>2.2190678264639789</v>
      </c>
      <c r="L39" s="273">
        <f t="shared" si="49"/>
        <v>2.2600631473224988</v>
      </c>
      <c r="M39" s="273">
        <f t="shared" si="49"/>
        <v>1.9214261708848299</v>
      </c>
      <c r="N39" s="273">
        <f t="shared" si="49"/>
        <v>36177085.528843805</v>
      </c>
      <c r="O39" s="273"/>
      <c r="P39" s="196">
        <f t="shared" si="24"/>
        <v>152237.61980198027</v>
      </c>
      <c r="Q39" s="196">
        <f t="shared" si="38"/>
        <v>97038.791067582439</v>
      </c>
      <c r="R39" s="196">
        <f t="shared" si="39"/>
        <v>193276.08812861482</v>
      </c>
      <c r="S39" s="196">
        <f t="shared" si="27"/>
        <v>-38316.288825327734</v>
      </c>
      <c r="T39" s="274">
        <f>(P39-P27)/P27</f>
        <v>-0.29142858986175102</v>
      </c>
      <c r="U39" s="199">
        <f t="shared" si="16"/>
        <v>9.0174105719289948</v>
      </c>
      <c r="V39" s="196">
        <f t="shared" si="17"/>
        <v>292111.37846485642</v>
      </c>
      <c r="W39" s="196">
        <f t="shared" si="18"/>
        <v>253795.08963952868</v>
      </c>
      <c r="X39" s="196">
        <f t="shared" si="19"/>
        <v>442552.49899817753</v>
      </c>
      <c r="Y39" s="200">
        <f t="shared" si="20"/>
        <v>0.4425524989981775</v>
      </c>
      <c r="Z39" s="269">
        <f t="shared" si="21"/>
        <v>404236.21017284982</v>
      </c>
      <c r="AA39" s="200">
        <f t="shared" si="22"/>
        <v>0.40423621017284983</v>
      </c>
      <c r="AB39" s="255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</row>
    <row r="40" spans="1:47" ht="19.5" customHeight="1">
      <c r="A40" s="218" t="s">
        <v>131</v>
      </c>
      <c r="B40" s="219">
        <v>39.57</v>
      </c>
      <c r="C40" s="220">
        <v>42.599997999999999</v>
      </c>
      <c r="D40" s="220">
        <v>36.849997999999999</v>
      </c>
      <c r="E40" s="220">
        <v>38.509998000000003</v>
      </c>
      <c r="F40" s="220">
        <v>32.885727000000003</v>
      </c>
      <c r="G40" s="220">
        <v>1579424600</v>
      </c>
      <c r="H40" s="220"/>
      <c r="I40" s="220">
        <f t="shared" ref="I40:N40" si="50">(I41/B41*B40)/B41*B40</f>
        <v>2.3552533900144046</v>
      </c>
      <c r="J40" s="220">
        <f t="shared" si="50"/>
        <v>2.7274348818909746</v>
      </c>
      <c r="K40" s="220">
        <f t="shared" si="50"/>
        <v>2.0392890093129181</v>
      </c>
      <c r="L40" s="220">
        <f t="shared" si="50"/>
        <v>2.2138342610542381</v>
      </c>
      <c r="M40" s="220">
        <f t="shared" si="50"/>
        <v>1.8821222869700243</v>
      </c>
      <c r="N40" s="220">
        <f t="shared" si="50"/>
        <v>55275047.544902094</v>
      </c>
      <c r="O40" s="220"/>
      <c r="P40" s="196">
        <f t="shared" si="24"/>
        <v>145940.58613861393</v>
      </c>
      <c r="Q40" s="196">
        <f>((Q39+R39)/2)*K40/K39</f>
        <v>133397.44178261666</v>
      </c>
      <c r="R40" s="196">
        <f>(Q39+R39)/2</f>
        <v>145157.43959809863</v>
      </c>
      <c r="S40" s="196">
        <f t="shared" si="27"/>
        <v>-40142.606695433264</v>
      </c>
      <c r="T40" s="224"/>
      <c r="U40" s="199">
        <f t="shared" si="16"/>
        <v>7.2515974845706443</v>
      </c>
      <c r="V40" s="196">
        <f t="shared" si="17"/>
        <v>241509.55231120443</v>
      </c>
      <c r="W40" s="196">
        <f t="shared" si="18"/>
        <v>201366.94561577117</v>
      </c>
      <c r="X40" s="196">
        <f t="shared" si="19"/>
        <v>424495.46751932922</v>
      </c>
      <c r="Y40" s="200">
        <f t="shared" si="20"/>
        <v>0.42449546751932921</v>
      </c>
      <c r="Z40" s="269">
        <f t="shared" si="21"/>
        <v>384352.86082389596</v>
      </c>
      <c r="AA40" s="200">
        <f t="shared" si="22"/>
        <v>0.38435286082389597</v>
      </c>
      <c r="AB40" s="255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</row>
    <row r="41" spans="1:47" ht="19.5" customHeight="1">
      <c r="A41" s="218" t="s">
        <v>132</v>
      </c>
      <c r="B41" s="219">
        <v>38.400002000000001</v>
      </c>
      <c r="C41" s="220">
        <v>38.880001</v>
      </c>
      <c r="D41" s="220">
        <v>33.090000000000003</v>
      </c>
      <c r="E41" s="220">
        <v>33.779998999999997</v>
      </c>
      <c r="F41" s="220">
        <v>28.846529</v>
      </c>
      <c r="G41" s="220">
        <v>1597517000</v>
      </c>
      <c r="H41" s="220"/>
      <c r="I41" s="220">
        <f t="shared" ref="I41:N41" si="51">(I42/B42*B41)/B42*B41</f>
        <v>2.2180331414273895</v>
      </c>
      <c r="J41" s="220">
        <f t="shared" si="51"/>
        <v>2.2718924481142273</v>
      </c>
      <c r="K41" s="220">
        <f t="shared" si="51"/>
        <v>1.6443617868302376</v>
      </c>
      <c r="L41" s="220">
        <f t="shared" si="51"/>
        <v>1.7034028787857249</v>
      </c>
      <c r="M41" s="220">
        <f t="shared" si="51"/>
        <v>1.4481717459306191</v>
      </c>
      <c r="N41" s="220">
        <f t="shared" si="51"/>
        <v>56548658.368513592</v>
      </c>
      <c r="O41" s="220"/>
      <c r="P41" s="196">
        <f t="shared" si="24"/>
        <v>131049.50495049512</v>
      </c>
      <c r="Q41" s="196">
        <f t="shared" ref="Q41:Q51" si="52">Q40*K41/K40</f>
        <v>107563.79048114973</v>
      </c>
      <c r="R41" s="196">
        <f t="shared" ref="R41:R51" si="53">R40</f>
        <v>145157.43959809863</v>
      </c>
      <c r="S41" s="196">
        <f t="shared" si="27"/>
        <v>-41976.534223330898</v>
      </c>
      <c r="T41" s="224"/>
      <c r="U41" s="199">
        <f t="shared" si="16"/>
        <v>6.5800321455570687</v>
      </c>
      <c r="V41" s="196">
        <f t="shared" si="17"/>
        <v>231085.79547952127</v>
      </c>
      <c r="W41" s="196">
        <f t="shared" si="18"/>
        <v>189109.26125619037</v>
      </c>
      <c r="X41" s="196">
        <f t="shared" si="19"/>
        <v>383770.73502974346</v>
      </c>
      <c r="Y41" s="200">
        <f t="shared" si="20"/>
        <v>0.38377073502974346</v>
      </c>
      <c r="Z41" s="269">
        <f t="shared" si="21"/>
        <v>341794.20080641255</v>
      </c>
      <c r="AA41" s="200">
        <f t="shared" si="22"/>
        <v>0.34179420080641254</v>
      </c>
      <c r="AB41" s="255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</row>
    <row r="42" spans="1:47" ht="19.5" customHeight="1">
      <c r="A42" s="218" t="s">
        <v>133</v>
      </c>
      <c r="B42" s="219">
        <v>34.150002000000001</v>
      </c>
      <c r="C42" s="220">
        <v>39.189999</v>
      </c>
      <c r="D42" s="220">
        <v>34.090000000000003</v>
      </c>
      <c r="E42" s="220">
        <v>36.060001</v>
      </c>
      <c r="F42" s="220">
        <v>30.793545000000002</v>
      </c>
      <c r="G42" s="220">
        <v>1551664300</v>
      </c>
      <c r="H42" s="220"/>
      <c r="I42" s="220">
        <f t="shared" ref="I42:N42" si="54">(I43/B43*B42)/B43*B42</f>
        <v>1.7542318988794035</v>
      </c>
      <c r="J42" s="220">
        <f t="shared" si="54"/>
        <v>2.3082653795857855</v>
      </c>
      <c r="K42" s="220">
        <f t="shared" si="54"/>
        <v>1.7452507922901814</v>
      </c>
      <c r="L42" s="220">
        <f t="shared" si="54"/>
        <v>1.9411074703622033</v>
      </c>
      <c r="M42" s="220">
        <f t="shared" si="54"/>
        <v>1.6502597976986062</v>
      </c>
      <c r="N42" s="220">
        <f t="shared" si="54"/>
        <v>53349071.493659355</v>
      </c>
      <c r="O42" s="220"/>
      <c r="P42" s="196">
        <f t="shared" si="24"/>
        <v>135009.90099009909</v>
      </c>
      <c r="Q42" s="196">
        <f t="shared" si="52"/>
        <v>114163.31373209068</v>
      </c>
      <c r="R42" s="196">
        <f t="shared" si="53"/>
        <v>145157.43959809863</v>
      </c>
      <c r="S42" s="196">
        <f t="shared" si="27"/>
        <v>-43818.103115928105</v>
      </c>
      <c r="T42" s="224"/>
      <c r="U42" s="199">
        <f t="shared" si="16"/>
        <v>6.39387195394945</v>
      </c>
      <c r="V42" s="196">
        <f t="shared" si="17"/>
        <v>233858.07270724405</v>
      </c>
      <c r="W42" s="196">
        <f t="shared" si="18"/>
        <v>190039.96959131595</v>
      </c>
      <c r="X42" s="196">
        <f t="shared" si="19"/>
        <v>394330.65432028839</v>
      </c>
      <c r="Y42" s="200">
        <f t="shared" si="20"/>
        <v>0.39433065432028841</v>
      </c>
      <c r="Z42" s="269">
        <f t="shared" si="21"/>
        <v>350512.55120436026</v>
      </c>
      <c r="AA42" s="200">
        <f t="shared" si="22"/>
        <v>0.35051255120436026</v>
      </c>
      <c r="AB42" s="255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</row>
    <row r="43" spans="1:47" ht="19.5" customHeight="1">
      <c r="A43" s="218" t="s">
        <v>134</v>
      </c>
      <c r="B43" s="219">
        <v>35.799999</v>
      </c>
      <c r="C43" s="220">
        <v>36.900002000000001</v>
      </c>
      <c r="D43" s="220">
        <v>30.559999000000001</v>
      </c>
      <c r="E43" s="220">
        <v>31.73</v>
      </c>
      <c r="F43" s="220">
        <v>27.095928000000001</v>
      </c>
      <c r="G43" s="220">
        <v>1758315600</v>
      </c>
      <c r="H43" s="220"/>
      <c r="I43" s="220">
        <f t="shared" ref="I43:N43" si="55">(I44/B44*B43)/B44*B43</f>
        <v>1.92784257029297</v>
      </c>
      <c r="J43" s="220">
        <f t="shared" si="55"/>
        <v>2.0463881509431006</v>
      </c>
      <c r="K43" s="220">
        <f t="shared" si="55"/>
        <v>1.4025246817978576</v>
      </c>
      <c r="L43" s="220">
        <f t="shared" si="55"/>
        <v>1.5029282794732308</v>
      </c>
      <c r="M43" s="220">
        <f t="shared" si="55"/>
        <v>1.2777356207972501</v>
      </c>
      <c r="N43" s="220">
        <f t="shared" si="55"/>
        <v>68505428.518623084</v>
      </c>
      <c r="O43" s="220"/>
      <c r="P43" s="196">
        <f t="shared" si="24"/>
        <v>121029.69900990106</v>
      </c>
      <c r="Q43" s="196">
        <f t="shared" si="52"/>
        <v>91744.330369263611</v>
      </c>
      <c r="R43" s="196">
        <f t="shared" si="53"/>
        <v>145157.43959809863</v>
      </c>
      <c r="S43" s="196">
        <f t="shared" si="27"/>
        <v>-45667.345212244465</v>
      </c>
      <c r="T43" s="224"/>
      <c r="U43" s="199">
        <f t="shared" si="16"/>
        <v>5.8288288353715991</v>
      </c>
      <c r="V43" s="196">
        <f t="shared" si="17"/>
        <v>224071.93132110543</v>
      </c>
      <c r="W43" s="196">
        <f t="shared" si="18"/>
        <v>178404.58610886097</v>
      </c>
      <c r="X43" s="196">
        <f t="shared" si="19"/>
        <v>357931.46897726331</v>
      </c>
      <c r="Y43" s="200">
        <f t="shared" si="20"/>
        <v>0.3579314689772633</v>
      </c>
      <c r="Z43" s="269">
        <f t="shared" si="21"/>
        <v>312264.12376501883</v>
      </c>
      <c r="AA43" s="200">
        <f t="shared" si="22"/>
        <v>0.31226412376501883</v>
      </c>
      <c r="AB43" s="255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</row>
    <row r="44" spans="1:47" ht="19.5" customHeight="1">
      <c r="A44" s="218" t="s">
        <v>135</v>
      </c>
      <c r="B44" s="219">
        <v>31.67</v>
      </c>
      <c r="C44" s="220">
        <v>33.630001</v>
      </c>
      <c r="D44" s="220">
        <v>28.42</v>
      </c>
      <c r="E44" s="220">
        <v>30.040001</v>
      </c>
      <c r="F44" s="220">
        <v>25.652743999999998</v>
      </c>
      <c r="G44" s="220">
        <v>2095742700</v>
      </c>
      <c r="H44" s="220"/>
      <c r="I44" s="220">
        <f t="shared" ref="I44:N44" si="56">(I45/B45*B44)/B45*B44</f>
        <v>1.5086957390327489</v>
      </c>
      <c r="J44" s="220">
        <f t="shared" si="56"/>
        <v>1.6997654349667259</v>
      </c>
      <c r="K44" s="220">
        <f t="shared" si="56"/>
        <v>1.2129753871625057</v>
      </c>
      <c r="L44" s="220">
        <f t="shared" si="56"/>
        <v>1.3470942975241711</v>
      </c>
      <c r="M44" s="220">
        <f t="shared" si="56"/>
        <v>1.1452507828967309</v>
      </c>
      <c r="N44" s="220">
        <f t="shared" si="56"/>
        <v>97321154.666748717</v>
      </c>
      <c r="O44" s="220"/>
      <c r="P44" s="196">
        <f t="shared" si="24"/>
        <v>112554.45544554462</v>
      </c>
      <c r="Q44" s="196">
        <f t="shared" si="52"/>
        <v>79345.20945968022</v>
      </c>
      <c r="R44" s="196">
        <f t="shared" si="53"/>
        <v>145157.43959809863</v>
      </c>
      <c r="S44" s="196">
        <f t="shared" si="27"/>
        <v>-47524.292483962148</v>
      </c>
      <c r="T44" s="224"/>
      <c r="U44" s="199">
        <f t="shared" si="16"/>
        <v>5.4227402781559002</v>
      </c>
      <c r="V44" s="196">
        <f t="shared" si="17"/>
        <v>218139.26082605592</v>
      </c>
      <c r="W44" s="196">
        <f t="shared" si="18"/>
        <v>170614.96834209378</v>
      </c>
      <c r="X44" s="196">
        <f t="shared" si="19"/>
        <v>337057.10450332344</v>
      </c>
      <c r="Y44" s="200">
        <f t="shared" si="20"/>
        <v>0.33705710450332343</v>
      </c>
      <c r="Z44" s="269">
        <f t="shared" si="21"/>
        <v>289532.8120193613</v>
      </c>
      <c r="AA44" s="200">
        <f t="shared" si="22"/>
        <v>0.28953281201936132</v>
      </c>
      <c r="AB44" s="255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</row>
    <row r="45" spans="1:47" ht="19.5" customHeight="1">
      <c r="A45" s="218" t="s">
        <v>136</v>
      </c>
      <c r="B45" s="219">
        <v>30</v>
      </c>
      <c r="C45" s="220">
        <v>30.25</v>
      </c>
      <c r="D45" s="220">
        <v>24.389999</v>
      </c>
      <c r="E45" s="220">
        <v>26.1</v>
      </c>
      <c r="F45" s="220">
        <v>22.288183</v>
      </c>
      <c r="G45" s="220">
        <v>2262935100</v>
      </c>
      <c r="H45" s="220"/>
      <c r="I45" s="220">
        <f t="shared" ref="I45:N45" si="57">(I46/B46*B45)/B46*B45</f>
        <v>1.3537798525282523</v>
      </c>
      <c r="J45" s="220">
        <f t="shared" si="57"/>
        <v>1.3752637351249168</v>
      </c>
      <c r="K45" s="220">
        <f t="shared" si="57"/>
        <v>0.89336185804559065</v>
      </c>
      <c r="L45" s="220">
        <f t="shared" si="57"/>
        <v>1.0169020592616014</v>
      </c>
      <c r="M45" s="220">
        <f t="shared" si="57"/>
        <v>0.86453438854173847</v>
      </c>
      <c r="N45" s="220">
        <f t="shared" si="57"/>
        <v>113468555.54657687</v>
      </c>
      <c r="O45" s="220"/>
      <c r="P45" s="196">
        <f t="shared" si="24"/>
        <v>96594.055445544596</v>
      </c>
      <c r="Q45" s="196">
        <f t="shared" si="52"/>
        <v>58438.105587397193</v>
      </c>
      <c r="R45" s="196">
        <f t="shared" si="53"/>
        <v>145157.43959809863</v>
      </c>
      <c r="S45" s="196">
        <f t="shared" si="27"/>
        <v>-49388.977035978656</v>
      </c>
      <c r="T45" s="224"/>
      <c r="U45" s="199">
        <f t="shared" si="16"/>
        <v>4.8948471815387711</v>
      </c>
      <c r="V45" s="196">
        <f t="shared" si="17"/>
        <v>206966.98082605592</v>
      </c>
      <c r="W45" s="196">
        <f t="shared" si="18"/>
        <v>157578.00379007726</v>
      </c>
      <c r="X45" s="196">
        <f t="shared" si="19"/>
        <v>300189.6006310404</v>
      </c>
      <c r="Y45" s="200">
        <f t="shared" si="20"/>
        <v>0.30018960063104039</v>
      </c>
      <c r="Z45" s="269">
        <f t="shared" si="21"/>
        <v>250800.62359506174</v>
      </c>
      <c r="AA45" s="200">
        <f t="shared" si="22"/>
        <v>0.25080062359506172</v>
      </c>
      <c r="AB45" s="255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</row>
    <row r="46" spans="1:47" ht="19.5" customHeight="1">
      <c r="A46" s="218" t="s">
        <v>137</v>
      </c>
      <c r="B46" s="219">
        <v>25.969999000000001</v>
      </c>
      <c r="C46" s="220">
        <v>26.549999</v>
      </c>
      <c r="D46" s="220">
        <v>21.639999</v>
      </c>
      <c r="E46" s="220">
        <v>23.85</v>
      </c>
      <c r="F46" s="220">
        <v>20.366776000000002</v>
      </c>
      <c r="G46" s="220">
        <v>2668049100</v>
      </c>
      <c r="H46" s="220"/>
      <c r="I46" s="220">
        <f t="shared" ref="I46:N46" si="58">(I47/B47*B46)/B47*B46</f>
        <v>1.0144938131396639</v>
      </c>
      <c r="J46" s="220">
        <f t="shared" si="58"/>
        <v>1.0594104468518692</v>
      </c>
      <c r="K46" s="220">
        <f t="shared" si="58"/>
        <v>0.70326388277402418</v>
      </c>
      <c r="L46" s="220">
        <f t="shared" si="58"/>
        <v>0.84913135685667018</v>
      </c>
      <c r="M46" s="220">
        <f t="shared" si="58"/>
        <v>0.72190078962005411</v>
      </c>
      <c r="N46" s="220">
        <f t="shared" si="58"/>
        <v>157731692.73123178</v>
      </c>
      <c r="O46" s="220"/>
      <c r="P46" s="196">
        <f t="shared" si="24"/>
        <v>85702.966336633704</v>
      </c>
      <c r="Q46" s="196">
        <f t="shared" si="52"/>
        <v>46003.093446658022</v>
      </c>
      <c r="R46" s="196">
        <f t="shared" si="53"/>
        <v>145157.43959809863</v>
      </c>
      <c r="S46" s="196">
        <f t="shared" si="27"/>
        <v>-51261.4311069619</v>
      </c>
      <c r="T46" s="224"/>
      <c r="U46" s="199">
        <f t="shared" si="16"/>
        <v>4.5035887791158213</v>
      </c>
      <c r="V46" s="196">
        <f t="shared" si="17"/>
        <v>199343.21844981829</v>
      </c>
      <c r="W46" s="196">
        <f t="shared" si="18"/>
        <v>148081.78734285641</v>
      </c>
      <c r="X46" s="196">
        <f t="shared" si="19"/>
        <v>276863.49938139034</v>
      </c>
      <c r="Y46" s="200">
        <f t="shared" si="20"/>
        <v>0.27686349938139032</v>
      </c>
      <c r="Z46" s="269">
        <f t="shared" si="21"/>
        <v>225602.06827442843</v>
      </c>
      <c r="AA46" s="200">
        <f t="shared" si="22"/>
        <v>0.22560206827442844</v>
      </c>
      <c r="AB46" s="255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</row>
    <row r="47" spans="1:47" ht="19.5" customHeight="1">
      <c r="A47" s="218" t="s">
        <v>138</v>
      </c>
      <c r="B47" s="219">
        <v>23.74</v>
      </c>
      <c r="C47" s="220">
        <v>26.209999</v>
      </c>
      <c r="D47" s="220">
        <v>21.299999</v>
      </c>
      <c r="E47" s="220">
        <v>23.49</v>
      </c>
      <c r="F47" s="220">
        <v>20.059363999999999</v>
      </c>
      <c r="G47" s="220">
        <v>2043810200</v>
      </c>
      <c r="H47" s="220"/>
      <c r="I47" s="220">
        <f t="shared" ref="I47:N47" si="59">(I48/B48*B47)/B48*B47</f>
        <v>0.84774837557194616</v>
      </c>
      <c r="J47" s="220">
        <f t="shared" si="59"/>
        <v>1.0324505069013352</v>
      </c>
      <c r="K47" s="220">
        <f t="shared" si="59"/>
        <v>0.68133862145356472</v>
      </c>
      <c r="L47" s="220">
        <f t="shared" si="59"/>
        <v>0.82369066800189694</v>
      </c>
      <c r="M47" s="220">
        <f t="shared" si="59"/>
        <v>0.70027280584477869</v>
      </c>
      <c r="N47" s="220">
        <f t="shared" si="59"/>
        <v>92557678.512669355</v>
      </c>
      <c r="O47" s="220"/>
      <c r="P47" s="196">
        <f t="shared" si="24"/>
        <v>84356.431683168354</v>
      </c>
      <c r="Q47" s="196">
        <f t="shared" si="52"/>
        <v>44568.880955339751</v>
      </c>
      <c r="R47" s="196">
        <f t="shared" si="53"/>
        <v>145157.43959809863</v>
      </c>
      <c r="S47" s="196">
        <f t="shared" si="27"/>
        <v>-53141.687069907573</v>
      </c>
      <c r="T47" s="224"/>
      <c r="U47" s="199">
        <f t="shared" si="16"/>
        <v>4.3189044973175736</v>
      </c>
      <c r="V47" s="196">
        <f t="shared" si="17"/>
        <v>198400.64419239253</v>
      </c>
      <c r="W47" s="196">
        <f t="shared" si="18"/>
        <v>145258.95712248495</v>
      </c>
      <c r="X47" s="196">
        <f t="shared" si="19"/>
        <v>274082.75223660673</v>
      </c>
      <c r="Y47" s="200">
        <f t="shared" si="20"/>
        <v>0.27408275223660672</v>
      </c>
      <c r="Z47" s="269">
        <f t="shared" si="21"/>
        <v>220941.06516669915</v>
      </c>
      <c r="AA47" s="200">
        <f t="shared" si="22"/>
        <v>0.22094106516669915</v>
      </c>
      <c r="AB47" s="255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</row>
    <row r="48" spans="1:47" ht="19.5" customHeight="1">
      <c r="A48" s="218" t="s">
        <v>139</v>
      </c>
      <c r="B48" s="219">
        <v>23.059999000000001</v>
      </c>
      <c r="C48" s="220">
        <v>24.35</v>
      </c>
      <c r="D48" s="220">
        <v>20.49</v>
      </c>
      <c r="E48" s="220">
        <v>20.719999000000001</v>
      </c>
      <c r="F48" s="220">
        <v>17.693911</v>
      </c>
      <c r="G48" s="220">
        <v>1669047400</v>
      </c>
      <c r="H48" s="220"/>
      <c r="I48" s="220">
        <f t="shared" ref="I48:N48" si="60">(I49/B49*B48)/B49*B48</f>
        <v>0.79987865061285246</v>
      </c>
      <c r="J48" s="220">
        <f t="shared" si="60"/>
        <v>0.89111378948389153</v>
      </c>
      <c r="K48" s="220">
        <f t="shared" si="60"/>
        <v>0.63050387230133143</v>
      </c>
      <c r="L48" s="220">
        <f t="shared" si="60"/>
        <v>0.64088125966805487</v>
      </c>
      <c r="M48" s="220">
        <f t="shared" si="60"/>
        <v>0.54485459759003274</v>
      </c>
      <c r="N48" s="220">
        <f t="shared" si="60"/>
        <v>61726076.104879983</v>
      </c>
      <c r="O48" s="220"/>
      <c r="P48" s="196">
        <f t="shared" si="24"/>
        <v>81148.514851485175</v>
      </c>
      <c r="Q48" s="196">
        <f t="shared" si="52"/>
        <v>41243.591867034556</v>
      </c>
      <c r="R48" s="196">
        <f t="shared" si="53"/>
        <v>145157.43959809863</v>
      </c>
      <c r="S48" s="196">
        <f t="shared" si="27"/>
        <v>-55029.777432698851</v>
      </c>
      <c r="T48" s="224"/>
      <c r="U48" s="199">
        <f t="shared" si="16"/>
        <v>4.1124272168164753</v>
      </c>
      <c r="V48" s="196">
        <f t="shared" si="17"/>
        <v>196155.10241021431</v>
      </c>
      <c r="W48" s="196">
        <f t="shared" si="18"/>
        <v>141125.32497751547</v>
      </c>
      <c r="X48" s="196">
        <f t="shared" si="19"/>
        <v>267549.54631661833</v>
      </c>
      <c r="Y48" s="200">
        <f t="shared" si="20"/>
        <v>0.26754954631661831</v>
      </c>
      <c r="Z48" s="269">
        <f t="shared" si="21"/>
        <v>212519.76888391949</v>
      </c>
      <c r="AA48" s="200">
        <f t="shared" si="22"/>
        <v>0.21251976888391949</v>
      </c>
      <c r="AB48" s="255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</row>
    <row r="49" spans="1:47" ht="19.5" customHeight="1">
      <c r="A49" s="218" t="s">
        <v>140</v>
      </c>
      <c r="B49" s="219">
        <v>20.91</v>
      </c>
      <c r="C49" s="220">
        <v>25.040001</v>
      </c>
      <c r="D49" s="220">
        <v>19.760000000000002</v>
      </c>
      <c r="E49" s="220">
        <v>24.549999</v>
      </c>
      <c r="F49" s="220">
        <v>20.964549999999999</v>
      </c>
      <c r="G49" s="220">
        <v>2129150100</v>
      </c>
      <c r="H49" s="220"/>
      <c r="I49" s="220">
        <f t="shared" ref="I49:N49" si="61">(I50/B50*B49)/B50*B49</f>
        <v>0.65767843637689771</v>
      </c>
      <c r="J49" s="220">
        <f t="shared" si="61"/>
        <v>0.94233195133502712</v>
      </c>
      <c r="K49" s="220">
        <f t="shared" si="61"/>
        <v>0.58637807291272181</v>
      </c>
      <c r="L49" s="220">
        <f t="shared" si="61"/>
        <v>0.8997069383042311</v>
      </c>
      <c r="M49" s="220">
        <f t="shared" si="61"/>
        <v>0.7648988933673635</v>
      </c>
      <c r="N49" s="220">
        <f t="shared" si="61"/>
        <v>100448599.80337055</v>
      </c>
      <c r="O49" s="220"/>
      <c r="P49" s="196">
        <f t="shared" si="24"/>
        <v>78257.425742574298</v>
      </c>
      <c r="Q49" s="196">
        <f t="shared" si="52"/>
        <v>38357.160013495224</v>
      </c>
      <c r="R49" s="196">
        <f t="shared" si="53"/>
        <v>145157.43959809863</v>
      </c>
      <c r="S49" s="196">
        <f t="shared" si="27"/>
        <v>-56925.734838668424</v>
      </c>
      <c r="T49" s="224"/>
      <c r="U49" s="199">
        <f t="shared" si="16"/>
        <v>3.9246724873002785</v>
      </c>
      <c r="V49" s="196">
        <f t="shared" si="17"/>
        <v>194131.34003397671</v>
      </c>
      <c r="W49" s="196">
        <f t="shared" si="18"/>
        <v>137205.60519530828</v>
      </c>
      <c r="X49" s="196">
        <f t="shared" si="19"/>
        <v>261772.02535416814</v>
      </c>
      <c r="Y49" s="200">
        <f t="shared" si="20"/>
        <v>0.26177202535416816</v>
      </c>
      <c r="Z49" s="269">
        <f t="shared" si="21"/>
        <v>204846.29051549971</v>
      </c>
      <c r="AA49" s="200">
        <f t="shared" si="22"/>
        <v>0.20484629051549971</v>
      </c>
      <c r="AB49" s="255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</row>
    <row r="50" spans="1:47" ht="19.5" customHeight="1">
      <c r="A50" s="218" t="s">
        <v>141</v>
      </c>
      <c r="B50" s="219">
        <v>24.370000999999998</v>
      </c>
      <c r="C50" s="220">
        <v>28.290001</v>
      </c>
      <c r="D50" s="220">
        <v>24.139999</v>
      </c>
      <c r="E50" s="220">
        <v>27.719999000000001</v>
      </c>
      <c r="F50" s="220">
        <v>23.671576999999999</v>
      </c>
      <c r="G50" s="220">
        <v>1669954700</v>
      </c>
      <c r="H50" s="220"/>
      <c r="I50" s="220">
        <f t="shared" ref="I50:N50" si="62">(I51/B51*B50)/B51*B50</f>
        <v>0.89333969298024163</v>
      </c>
      <c r="J50" s="220">
        <f t="shared" si="62"/>
        <v>1.202821434480061</v>
      </c>
      <c r="K50" s="220">
        <f t="shared" si="62"/>
        <v>0.87514161677887048</v>
      </c>
      <c r="L50" s="220">
        <f t="shared" si="62"/>
        <v>1.1470557668212018</v>
      </c>
      <c r="M50" s="220">
        <f t="shared" si="62"/>
        <v>0.97518570440348995</v>
      </c>
      <c r="N50" s="220">
        <f t="shared" si="62"/>
        <v>61793203.366638675</v>
      </c>
      <c r="O50" s="220"/>
      <c r="P50" s="196">
        <f t="shared" si="24"/>
        <v>95603.956435643602</v>
      </c>
      <c r="Q50" s="196">
        <f t="shared" si="52"/>
        <v>57246.252170572552</v>
      </c>
      <c r="R50" s="196">
        <f t="shared" si="53"/>
        <v>145157.43959809863</v>
      </c>
      <c r="S50" s="196">
        <f t="shared" si="27"/>
        <v>-58829.59206716287</v>
      </c>
      <c r="T50" s="224"/>
      <c r="U50" s="199">
        <f t="shared" si="16"/>
        <v>4.0925219362200691</v>
      </c>
      <c r="V50" s="196">
        <f t="shared" si="17"/>
        <v>206273.91151912522</v>
      </c>
      <c r="W50" s="196">
        <f t="shared" si="18"/>
        <v>147444.31945196236</v>
      </c>
      <c r="X50" s="196">
        <f t="shared" si="19"/>
        <v>298007.64820431476</v>
      </c>
      <c r="Y50" s="200">
        <f t="shared" si="20"/>
        <v>0.29800764820431475</v>
      </c>
      <c r="Z50" s="269">
        <f t="shared" si="21"/>
        <v>239178.0561371519</v>
      </c>
      <c r="AA50" s="200">
        <f t="shared" si="22"/>
        <v>0.2391780561371519</v>
      </c>
      <c r="AB50" s="255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</row>
    <row r="51" spans="1:47" ht="19.5" customHeight="1">
      <c r="A51" s="218" t="s">
        <v>142</v>
      </c>
      <c r="B51" s="272">
        <v>28.42</v>
      </c>
      <c r="C51" s="273">
        <v>28.790001</v>
      </c>
      <c r="D51" s="273">
        <v>24.280000999999999</v>
      </c>
      <c r="E51" s="273">
        <v>24.370000999999998</v>
      </c>
      <c r="F51" s="273">
        <v>20.810835000000001</v>
      </c>
      <c r="G51" s="273">
        <v>1397055800</v>
      </c>
      <c r="H51" s="273"/>
      <c r="I51" s="273">
        <f t="shared" ref="I51:N51" si="63">(I52/B52*B51)/B52*B51</f>
        <v>1.2149367925328893</v>
      </c>
      <c r="J51" s="273">
        <f t="shared" si="63"/>
        <v>1.2457147104865949</v>
      </c>
      <c r="K51" s="273">
        <f t="shared" si="63"/>
        <v>0.88532197046007244</v>
      </c>
      <c r="L51" s="273">
        <f t="shared" si="63"/>
        <v>0.88656219104665057</v>
      </c>
      <c r="M51" s="273">
        <f t="shared" si="63"/>
        <v>0.75372332413237975</v>
      </c>
      <c r="N51" s="273">
        <f t="shared" si="63"/>
        <v>43247283.593907505</v>
      </c>
      <c r="O51" s="273"/>
      <c r="P51" s="196">
        <f t="shared" si="24"/>
        <v>96158.419801980242</v>
      </c>
      <c r="Q51" s="196">
        <f t="shared" si="52"/>
        <v>57912.18678372095</v>
      </c>
      <c r="R51" s="196">
        <f t="shared" si="53"/>
        <v>145157.43959809863</v>
      </c>
      <c r="S51" s="196">
        <f t="shared" si="27"/>
        <v>-60741.382034109381</v>
      </c>
      <c r="T51" s="274">
        <f>(P51-P39)/P39</f>
        <v>-0.36836624267341944</v>
      </c>
      <c r="U51" s="199">
        <f t="shared" si="16"/>
        <v>3.9728411063246427</v>
      </c>
      <c r="V51" s="196">
        <f t="shared" si="17"/>
        <v>206662.03587556086</v>
      </c>
      <c r="W51" s="196">
        <f t="shared" si="18"/>
        <v>145920.65384145148</v>
      </c>
      <c r="X51" s="196">
        <f t="shared" si="19"/>
        <v>299228.04618379986</v>
      </c>
      <c r="Y51" s="200">
        <f t="shared" si="20"/>
        <v>0.29922804618379983</v>
      </c>
      <c r="Z51" s="269">
        <f t="shared" si="21"/>
        <v>238486.66414969048</v>
      </c>
      <c r="AA51" s="200">
        <f t="shared" si="22"/>
        <v>0.23848666414969047</v>
      </c>
      <c r="AB51" s="255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</row>
    <row r="52" spans="1:47" ht="19.5" customHeight="1">
      <c r="A52" s="218" t="s">
        <v>143</v>
      </c>
      <c r="B52" s="219">
        <v>24.719999000000001</v>
      </c>
      <c r="C52" s="220">
        <v>27.469999000000001</v>
      </c>
      <c r="D52" s="220">
        <v>24.01</v>
      </c>
      <c r="E52" s="220">
        <v>24.440000999999999</v>
      </c>
      <c r="F52" s="220">
        <v>20.870619000000001</v>
      </c>
      <c r="G52" s="220">
        <v>1513988000</v>
      </c>
      <c r="H52" s="220"/>
      <c r="I52" s="220">
        <f t="shared" ref="I52:N52" si="64">(I53/B53*B52)/B53*B52</f>
        <v>0.91918395478258419</v>
      </c>
      <c r="J52" s="220">
        <f t="shared" si="64"/>
        <v>1.1341030549341009</v>
      </c>
      <c r="K52" s="220">
        <f t="shared" si="64"/>
        <v>0.86574135094446392</v>
      </c>
      <c r="L52" s="220">
        <f t="shared" si="64"/>
        <v>0.89166259974330142</v>
      </c>
      <c r="M52" s="220">
        <f t="shared" si="64"/>
        <v>0.75806003803830158</v>
      </c>
      <c r="N52" s="220">
        <f t="shared" si="64"/>
        <v>50789763.980028301</v>
      </c>
      <c r="O52" s="220"/>
      <c r="P52" s="196">
        <f t="shared" si="24"/>
        <v>95089.10891089114</v>
      </c>
      <c r="Q52" s="196">
        <f>((Q51+R51)/2)*K52/K51</f>
        <v>99289.173061086229</v>
      </c>
      <c r="R52" s="196">
        <f>(Q51+R51)/2</f>
        <v>101534.81319090979</v>
      </c>
      <c r="S52" s="196">
        <f t="shared" si="27"/>
        <v>-62661.137792584836</v>
      </c>
      <c r="T52" s="224"/>
      <c r="U52" s="199">
        <f t="shared" si="16"/>
        <v>3.1378926241755685</v>
      </c>
      <c r="V52" s="196">
        <f t="shared" si="17"/>
        <v>164035.7969008972</v>
      </c>
      <c r="W52" s="196">
        <f t="shared" si="18"/>
        <v>101374.65910831236</v>
      </c>
      <c r="X52" s="196">
        <f t="shared" si="19"/>
        <v>295913.09516288718</v>
      </c>
      <c r="Y52" s="200">
        <f t="shared" si="20"/>
        <v>0.29591309516288716</v>
      </c>
      <c r="Z52" s="269">
        <f t="shared" si="21"/>
        <v>233251.95737030235</v>
      </c>
      <c r="AA52" s="200">
        <f t="shared" si="22"/>
        <v>0.23325195737030235</v>
      </c>
      <c r="AB52" s="255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</row>
    <row r="53" spans="1:47" ht="19.5" customHeight="1">
      <c r="A53" s="218" t="s">
        <v>144</v>
      </c>
      <c r="B53" s="219">
        <v>24.52</v>
      </c>
      <c r="C53" s="220">
        <v>25.370000999999998</v>
      </c>
      <c r="D53" s="220">
        <v>23.32</v>
      </c>
      <c r="E53" s="220">
        <v>25.16</v>
      </c>
      <c r="F53" s="220">
        <v>21.485461999999998</v>
      </c>
      <c r="G53" s="220">
        <v>1276622500</v>
      </c>
      <c r="H53" s="220"/>
      <c r="I53" s="220">
        <f t="shared" ref="I53:N53" si="65">(I54/B54*B53)/B54*B53</f>
        <v>0.90437066916389108</v>
      </c>
      <c r="J53" s="220">
        <f t="shared" si="65"/>
        <v>0.96733344109184427</v>
      </c>
      <c r="K53" s="220">
        <f t="shared" si="65"/>
        <v>0.81669694972967943</v>
      </c>
      <c r="L53" s="220">
        <f t="shared" si="65"/>
        <v>0.94497296898946137</v>
      </c>
      <c r="M53" s="220">
        <f t="shared" si="65"/>
        <v>0.80338244291338334</v>
      </c>
      <c r="N53" s="220">
        <f t="shared" si="65"/>
        <v>36112397.128785402</v>
      </c>
      <c r="O53" s="220"/>
      <c r="P53" s="196">
        <f t="shared" si="24"/>
        <v>92356.4356435644</v>
      </c>
      <c r="Q53" s="196">
        <f t="shared" ref="Q53:Q63" si="66">Q52*K53/K52</f>
        <v>93664.423781662641</v>
      </c>
      <c r="R53" s="196">
        <f t="shared" ref="R53:R63" si="67">R52</f>
        <v>101534.81319090979</v>
      </c>
      <c r="S53" s="196">
        <f t="shared" si="27"/>
        <v>-64588.892533387268</v>
      </c>
      <c r="T53" s="224"/>
      <c r="U53" s="199">
        <f t="shared" si="16"/>
        <v>3.0019286789016855</v>
      </c>
      <c r="V53" s="196">
        <f t="shared" si="17"/>
        <v>162122.92561376846</v>
      </c>
      <c r="W53" s="196">
        <f t="shared" si="18"/>
        <v>97534.033080381196</v>
      </c>
      <c r="X53" s="196">
        <f t="shared" si="19"/>
        <v>287555.67261613684</v>
      </c>
      <c r="Y53" s="200">
        <f t="shared" si="20"/>
        <v>0.28755567261613685</v>
      </c>
      <c r="Z53" s="269">
        <f t="shared" si="21"/>
        <v>222966.78008274958</v>
      </c>
      <c r="AA53" s="200">
        <f t="shared" si="22"/>
        <v>0.22296678008274959</v>
      </c>
      <c r="AB53" s="255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</row>
    <row r="54" spans="1:47" ht="19.5" customHeight="1">
      <c r="A54" s="218" t="s">
        <v>145</v>
      </c>
      <c r="B54" s="219">
        <v>25.27</v>
      </c>
      <c r="C54" s="220">
        <v>27.379999000000002</v>
      </c>
      <c r="D54" s="220">
        <v>23.540001</v>
      </c>
      <c r="E54" s="220">
        <v>25.25</v>
      </c>
      <c r="F54" s="220">
        <v>21.562315000000002</v>
      </c>
      <c r="G54" s="220">
        <v>1670716200</v>
      </c>
      <c r="H54" s="220"/>
      <c r="I54" s="220">
        <f t="shared" ref="I54:N54" si="68">(I55/B55*B54)/B55*B54</f>
        <v>0.96054125154504233</v>
      </c>
      <c r="J54" s="220">
        <f t="shared" si="68"/>
        <v>1.1266839013998924</v>
      </c>
      <c r="K54" s="220">
        <f t="shared" si="68"/>
        <v>0.83217908258085727</v>
      </c>
      <c r="L54" s="220">
        <f t="shared" si="68"/>
        <v>0.95174559850556362</v>
      </c>
      <c r="M54" s="220">
        <f t="shared" si="68"/>
        <v>0.80914008278771776</v>
      </c>
      <c r="N54" s="220">
        <f t="shared" si="68"/>
        <v>61849571.665769793</v>
      </c>
      <c r="O54" s="220"/>
      <c r="P54" s="196">
        <f t="shared" si="24"/>
        <v>93227.726732673298</v>
      </c>
      <c r="Q54" s="196">
        <f t="shared" si="66"/>
        <v>95440.021269686447</v>
      </c>
      <c r="R54" s="196">
        <f t="shared" si="67"/>
        <v>101534.81319090979</v>
      </c>
      <c r="S54" s="196">
        <f t="shared" si="27"/>
        <v>-66524.679585609716</v>
      </c>
      <c r="T54" s="224"/>
      <c r="U54" s="199">
        <f t="shared" si="16"/>
        <v>2.9276734760209675</v>
      </c>
      <c r="V54" s="196">
        <f t="shared" si="17"/>
        <v>162732.82937614471</v>
      </c>
      <c r="W54" s="196">
        <f t="shared" si="18"/>
        <v>96208.149790534997</v>
      </c>
      <c r="X54" s="196">
        <f t="shared" si="19"/>
        <v>290202.56119326956</v>
      </c>
      <c r="Y54" s="200">
        <f t="shared" si="20"/>
        <v>0.29020256119326954</v>
      </c>
      <c r="Z54" s="269">
        <f t="shared" si="21"/>
        <v>223677.88160765986</v>
      </c>
      <c r="AA54" s="200">
        <f t="shared" si="22"/>
        <v>0.22367788160765986</v>
      </c>
      <c r="AB54" s="255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</row>
    <row r="55" spans="1:47" ht="19.5" customHeight="1">
      <c r="A55" s="218" t="s">
        <v>146</v>
      </c>
      <c r="B55" s="219">
        <v>25.440000999999999</v>
      </c>
      <c r="C55" s="220">
        <v>28.059999000000001</v>
      </c>
      <c r="D55" s="220">
        <v>25.25</v>
      </c>
      <c r="E55" s="220">
        <v>27.450001</v>
      </c>
      <c r="F55" s="220">
        <v>23.441009999999999</v>
      </c>
      <c r="G55" s="220">
        <v>1411620800</v>
      </c>
      <c r="H55" s="220"/>
      <c r="I55" s="220">
        <f t="shared" ref="I55:N55" si="69">(I56/B56*B55)/B56*B55</f>
        <v>0.97350858360616532</v>
      </c>
      <c r="J55" s="220">
        <f t="shared" si="69"/>
        <v>1.183342698731072</v>
      </c>
      <c r="K55" s="220">
        <f t="shared" si="69"/>
        <v>0.95747315486090434</v>
      </c>
      <c r="L55" s="220">
        <f t="shared" si="69"/>
        <v>1.1248195119518052</v>
      </c>
      <c r="M55" s="220">
        <f t="shared" si="69"/>
        <v>0.95628112391919795</v>
      </c>
      <c r="N55" s="220">
        <f t="shared" si="69"/>
        <v>44153732.968815655</v>
      </c>
      <c r="O55" s="220"/>
      <c r="P55" s="196">
        <f t="shared" si="24"/>
        <v>100000.00000000003</v>
      </c>
      <c r="Q55" s="196">
        <f t="shared" si="66"/>
        <v>109809.60730432633</v>
      </c>
      <c r="R55" s="196">
        <f t="shared" si="67"/>
        <v>101534.81319090979</v>
      </c>
      <c r="S55" s="196">
        <f t="shared" si="27"/>
        <v>-68468.532417216426</v>
      </c>
      <c r="T55" s="224"/>
      <c r="U55" s="199">
        <f t="shared" si="16"/>
        <v>2.943466232967392</v>
      </c>
      <c r="V55" s="196">
        <f t="shared" si="17"/>
        <v>167473.42066327343</v>
      </c>
      <c r="W55" s="196">
        <f t="shared" si="18"/>
        <v>99004.888246057002</v>
      </c>
      <c r="X55" s="196">
        <f t="shared" si="19"/>
        <v>311344.42049523618</v>
      </c>
      <c r="Y55" s="200">
        <f t="shared" si="20"/>
        <v>0.3113444204952362</v>
      </c>
      <c r="Z55" s="269">
        <f t="shared" si="21"/>
        <v>242875.88807801975</v>
      </c>
      <c r="AA55" s="200">
        <f t="shared" si="22"/>
        <v>0.24287588807801974</v>
      </c>
      <c r="AB55" s="255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</row>
    <row r="56" spans="1:47" ht="19.5" customHeight="1">
      <c r="A56" s="218" t="s">
        <v>147</v>
      </c>
      <c r="B56" s="219">
        <v>27.440000999999999</v>
      </c>
      <c r="C56" s="220">
        <v>29.870000999999998</v>
      </c>
      <c r="D56" s="220">
        <v>27.190000999999999</v>
      </c>
      <c r="E56" s="220">
        <v>29.790001</v>
      </c>
      <c r="F56" s="220">
        <v>25.439266</v>
      </c>
      <c r="G56" s="220">
        <v>1525708300</v>
      </c>
      <c r="H56" s="220"/>
      <c r="I56" s="220">
        <f t="shared" ref="I56:N56" si="70">(I57/B57*B56)/B57*B56</f>
        <v>1.1325927642933957</v>
      </c>
      <c r="J56" s="220">
        <f t="shared" si="70"/>
        <v>1.3409287656240214</v>
      </c>
      <c r="K56" s="220">
        <f t="shared" si="70"/>
        <v>1.1102538516784686</v>
      </c>
      <c r="L56" s="220">
        <f t="shared" si="70"/>
        <v>1.3247659214582648</v>
      </c>
      <c r="M56" s="220">
        <f t="shared" si="70"/>
        <v>1.1262689101792855</v>
      </c>
      <c r="N56" s="220">
        <f t="shared" si="70"/>
        <v>51579169.669159129</v>
      </c>
      <c r="O56" s="220"/>
      <c r="P56" s="196">
        <f t="shared" si="24"/>
        <v>107683.17227722774</v>
      </c>
      <c r="Q56" s="196">
        <f t="shared" si="66"/>
        <v>127331.54850554497</v>
      </c>
      <c r="R56" s="196">
        <f t="shared" si="67"/>
        <v>101534.81319090979</v>
      </c>
      <c r="S56" s="196">
        <f t="shared" si="27"/>
        <v>-70420.484635621498</v>
      </c>
      <c r="T56" s="224"/>
      <c r="U56" s="199">
        <f t="shared" si="16"/>
        <v>2.9709819032160811</v>
      </c>
      <c r="V56" s="196">
        <f t="shared" si="17"/>
        <v>172851.64125733281</v>
      </c>
      <c r="W56" s="196">
        <f t="shared" si="18"/>
        <v>102431.15662171131</v>
      </c>
      <c r="X56" s="196">
        <f t="shared" si="19"/>
        <v>336549.5339736825</v>
      </c>
      <c r="Y56" s="200">
        <f t="shared" si="20"/>
        <v>0.33654953397368248</v>
      </c>
      <c r="Z56" s="269">
        <f t="shared" si="21"/>
        <v>266129.04933806101</v>
      </c>
      <c r="AA56" s="200">
        <f t="shared" si="22"/>
        <v>0.26612904933806103</v>
      </c>
      <c r="AB56" s="255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</row>
    <row r="57" spans="1:47" ht="19.5" customHeight="1">
      <c r="A57" s="218" t="s">
        <v>148</v>
      </c>
      <c r="B57" s="219">
        <v>30.08</v>
      </c>
      <c r="C57" s="220">
        <v>31.469999000000001</v>
      </c>
      <c r="D57" s="220">
        <v>29.309999000000001</v>
      </c>
      <c r="E57" s="220">
        <v>29.950001</v>
      </c>
      <c r="F57" s="220">
        <v>25.575897000000001</v>
      </c>
      <c r="G57" s="220">
        <v>1799755700</v>
      </c>
      <c r="H57" s="220"/>
      <c r="I57" s="220">
        <f t="shared" ref="I57:N57" si="71">(I58/B58*B57)/B58*B57</f>
        <v>1.3610096386206874</v>
      </c>
      <c r="J57" s="220">
        <f t="shared" si="71"/>
        <v>1.4884309474998443</v>
      </c>
      <c r="K57" s="220">
        <f t="shared" si="71"/>
        <v>1.2901358652767789</v>
      </c>
      <c r="L57" s="220">
        <f t="shared" si="71"/>
        <v>1.3390345859943913</v>
      </c>
      <c r="M57" s="220">
        <f t="shared" si="71"/>
        <v>1.1383994874493888</v>
      </c>
      <c r="N57" s="220">
        <f t="shared" si="71"/>
        <v>71772561.186902955</v>
      </c>
      <c r="O57" s="220"/>
      <c r="P57" s="196">
        <f t="shared" si="24"/>
        <v>116079.20396039606</v>
      </c>
      <c r="Q57" s="196">
        <f t="shared" si="66"/>
        <v>147961.65512948632</v>
      </c>
      <c r="R57" s="196">
        <f t="shared" si="67"/>
        <v>101534.81319090979</v>
      </c>
      <c r="S57" s="196">
        <f t="shared" si="27"/>
        <v>-72380.569988269926</v>
      </c>
      <c r="T57" s="224"/>
      <c r="U57" s="199">
        <f t="shared" si="16"/>
        <v>3.0065253311292328</v>
      </c>
      <c r="V57" s="196">
        <f t="shared" si="17"/>
        <v>178728.86343555065</v>
      </c>
      <c r="W57" s="196">
        <f t="shared" si="18"/>
        <v>106348.29344728072</v>
      </c>
      <c r="X57" s="196">
        <f t="shared" si="19"/>
        <v>365575.67228079215</v>
      </c>
      <c r="Y57" s="200">
        <f t="shared" si="20"/>
        <v>0.36557567228079213</v>
      </c>
      <c r="Z57" s="269">
        <f t="shared" si="21"/>
        <v>293195.10229252221</v>
      </c>
      <c r="AA57" s="200">
        <f t="shared" si="22"/>
        <v>0.29319510229252221</v>
      </c>
      <c r="AB57" s="255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</row>
    <row r="58" spans="1:47" ht="19.5" customHeight="1">
      <c r="A58" s="218" t="s">
        <v>149</v>
      </c>
      <c r="B58" s="219">
        <v>29.700001</v>
      </c>
      <c r="C58" s="220">
        <v>32.75</v>
      </c>
      <c r="D58" s="220">
        <v>29.26</v>
      </c>
      <c r="E58" s="220">
        <v>31.799999</v>
      </c>
      <c r="F58" s="220">
        <v>27.155716000000002</v>
      </c>
      <c r="G58" s="220">
        <v>1821510200</v>
      </c>
      <c r="H58" s="220"/>
      <c r="I58" s="220">
        <f t="shared" ref="I58:N58" si="72">(I59/B59*B58)/B59*B58</f>
        <v>1.3268397228124118</v>
      </c>
      <c r="J58" s="220">
        <f t="shared" si="72"/>
        <v>1.6119732913379345</v>
      </c>
      <c r="K58" s="220">
        <f t="shared" si="72"/>
        <v>1.2857380156433158</v>
      </c>
      <c r="L58" s="220">
        <f t="shared" si="72"/>
        <v>1.5095667616927704</v>
      </c>
      <c r="M58" s="220">
        <f t="shared" si="72"/>
        <v>1.2833805678412658</v>
      </c>
      <c r="N58" s="220">
        <f t="shared" si="72"/>
        <v>73518145.578434303</v>
      </c>
      <c r="O58" s="220"/>
      <c r="P58" s="196">
        <f t="shared" si="24"/>
        <v>115881.1881188119</v>
      </c>
      <c r="Q58" s="196">
        <f t="shared" si="66"/>
        <v>147457.27948325296</v>
      </c>
      <c r="R58" s="196">
        <f t="shared" si="67"/>
        <v>101534.81319090979</v>
      </c>
      <c r="S58" s="196">
        <f t="shared" si="27"/>
        <v>-74348.822363221057</v>
      </c>
      <c r="T58" s="224"/>
      <c r="U58" s="199">
        <f t="shared" si="16"/>
        <v>2.9242696037277547</v>
      </c>
      <c r="V58" s="196">
        <f t="shared" si="17"/>
        <v>178590.25234644173</v>
      </c>
      <c r="W58" s="196">
        <f t="shared" si="18"/>
        <v>104241.42998322067</v>
      </c>
      <c r="X58" s="196">
        <f t="shared" si="19"/>
        <v>364873.28079297463</v>
      </c>
      <c r="Y58" s="200">
        <f t="shared" si="20"/>
        <v>0.36487328079297465</v>
      </c>
      <c r="Z58" s="269">
        <f t="shared" si="21"/>
        <v>290524.45842975355</v>
      </c>
      <c r="AA58" s="200">
        <f t="shared" si="22"/>
        <v>0.29052445842975355</v>
      </c>
      <c r="AB58" s="255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</row>
    <row r="59" spans="1:47" ht="19.5" customHeight="1">
      <c r="A59" s="218" t="s">
        <v>150</v>
      </c>
      <c r="B59" s="219">
        <v>31.690000999999999</v>
      </c>
      <c r="C59" s="220">
        <v>33.459999000000003</v>
      </c>
      <c r="D59" s="220">
        <v>29.93</v>
      </c>
      <c r="E59" s="220">
        <v>33.389999000000003</v>
      </c>
      <c r="F59" s="220">
        <v>28.513497999999998</v>
      </c>
      <c r="G59" s="220">
        <v>1414186200</v>
      </c>
      <c r="H59" s="220"/>
      <c r="I59" s="220">
        <f t="shared" ref="I59:N59" si="73">(I60/B60*B59)/B60*B59</f>
        <v>1.5106019564012956</v>
      </c>
      <c r="J59" s="220">
        <f t="shared" si="73"/>
        <v>1.6826240047244119</v>
      </c>
      <c r="K59" s="220">
        <f t="shared" si="73"/>
        <v>1.3452942162421047</v>
      </c>
      <c r="L59" s="220">
        <f t="shared" si="73"/>
        <v>1.6642973597506985</v>
      </c>
      <c r="M59" s="220">
        <f t="shared" si="73"/>
        <v>1.4149266989098002</v>
      </c>
      <c r="N59" s="220">
        <f t="shared" si="73"/>
        <v>44314363.803409547</v>
      </c>
      <c r="O59" s="220"/>
      <c r="P59" s="196">
        <f t="shared" si="24"/>
        <v>118534.65346534655</v>
      </c>
      <c r="Q59" s="196">
        <f t="shared" si="66"/>
        <v>154287.59422063144</v>
      </c>
      <c r="R59" s="196">
        <f t="shared" si="67"/>
        <v>101534.81319090979</v>
      </c>
      <c r="S59" s="196">
        <f t="shared" si="27"/>
        <v>-76325.275789734485</v>
      </c>
      <c r="T59" s="224"/>
      <c r="U59" s="199">
        <f t="shared" si="16"/>
        <v>2.8833104679833337</v>
      </c>
      <c r="V59" s="196">
        <f t="shared" si="17"/>
        <v>180447.67808901597</v>
      </c>
      <c r="W59" s="196">
        <f t="shared" si="18"/>
        <v>104122.40229928149</v>
      </c>
      <c r="X59" s="196">
        <f t="shared" si="19"/>
        <v>374357.06087688776</v>
      </c>
      <c r="Y59" s="200">
        <f t="shared" si="20"/>
        <v>0.37435706087688775</v>
      </c>
      <c r="Z59" s="269">
        <f t="shared" si="21"/>
        <v>298031.78508715326</v>
      </c>
      <c r="AA59" s="200">
        <f t="shared" si="22"/>
        <v>0.29803178508715328</v>
      </c>
      <c r="AB59" s="255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</row>
    <row r="60" spans="1:47" ht="19.5" customHeight="1">
      <c r="A60" s="218" t="s">
        <v>151</v>
      </c>
      <c r="B60" s="219">
        <v>33.490001999999997</v>
      </c>
      <c r="C60" s="220">
        <v>34.860000999999997</v>
      </c>
      <c r="D60" s="220">
        <v>32.360000999999997</v>
      </c>
      <c r="E60" s="220">
        <v>32.419998</v>
      </c>
      <c r="F60" s="220">
        <v>27.685154000000001</v>
      </c>
      <c r="G60" s="220">
        <v>1904565100</v>
      </c>
      <c r="H60" s="220"/>
      <c r="I60" s="220">
        <f t="shared" ref="I60:N60" si="74">(I61/B61*B60)/B61*B60</f>
        <v>1.6870808041433074</v>
      </c>
      <c r="J60" s="220">
        <f t="shared" si="74"/>
        <v>1.826375293465087</v>
      </c>
      <c r="K60" s="220">
        <f t="shared" si="74"/>
        <v>1.5726094971929723</v>
      </c>
      <c r="L60" s="220">
        <f t="shared" si="74"/>
        <v>1.5690041040035096</v>
      </c>
      <c r="M60" s="220">
        <f t="shared" si="74"/>
        <v>1.3339109273468086</v>
      </c>
      <c r="N60" s="220">
        <f t="shared" si="74"/>
        <v>80375367.67242007</v>
      </c>
      <c r="O60" s="220"/>
      <c r="P60" s="196">
        <f t="shared" si="24"/>
        <v>128158.4198019802</v>
      </c>
      <c r="Q60" s="196">
        <f t="shared" si="66"/>
        <v>180357.67421061677</v>
      </c>
      <c r="R60" s="196">
        <f t="shared" si="67"/>
        <v>101534.81319090979</v>
      </c>
      <c r="S60" s="196">
        <f t="shared" si="27"/>
        <v>-78309.964438858384</v>
      </c>
      <c r="T60" s="224"/>
      <c r="U60" s="199">
        <f t="shared" si="16"/>
        <v>2.9331290677858277</v>
      </c>
      <c r="V60" s="196">
        <f t="shared" si="17"/>
        <v>187184.31452465954</v>
      </c>
      <c r="W60" s="196">
        <f t="shared" si="18"/>
        <v>108874.35008580115</v>
      </c>
      <c r="X60" s="196">
        <f t="shared" si="19"/>
        <v>410050.90720350679</v>
      </c>
      <c r="Y60" s="200">
        <f t="shared" si="20"/>
        <v>0.41005090720350679</v>
      </c>
      <c r="Z60" s="269">
        <f t="shared" si="21"/>
        <v>331740.94276464841</v>
      </c>
      <c r="AA60" s="200">
        <f t="shared" si="22"/>
        <v>0.33174094276464838</v>
      </c>
      <c r="AB60" s="255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</row>
    <row r="61" spans="1:47" ht="19.5" customHeight="1">
      <c r="A61" s="218" t="s">
        <v>152</v>
      </c>
      <c r="B61" s="219">
        <v>32.610000999999997</v>
      </c>
      <c r="C61" s="220">
        <v>36</v>
      </c>
      <c r="D61" s="220">
        <v>32.419998</v>
      </c>
      <c r="E61" s="220">
        <v>35.18</v>
      </c>
      <c r="F61" s="220">
        <v>30.042069999999999</v>
      </c>
      <c r="G61" s="220">
        <v>1912564700</v>
      </c>
      <c r="H61" s="220"/>
      <c r="I61" s="220">
        <f t="shared" ref="I61:N61" si="75">(I62/B62*B61)/B62*B61</f>
        <v>1.5995844046758692</v>
      </c>
      <c r="J61" s="220">
        <f t="shared" si="75"/>
        <v>1.947781491124259</v>
      </c>
      <c r="K61" s="220">
        <f t="shared" si="75"/>
        <v>1.5784462904885865</v>
      </c>
      <c r="L61" s="220">
        <f t="shared" si="75"/>
        <v>1.8475226966264127</v>
      </c>
      <c r="M61" s="220">
        <f t="shared" si="75"/>
        <v>1.5706978542756851</v>
      </c>
      <c r="N61" s="220">
        <f t="shared" si="75"/>
        <v>81051974.738148019</v>
      </c>
      <c r="O61" s="220"/>
      <c r="P61" s="196">
        <f t="shared" si="24"/>
        <v>128396.03168316833</v>
      </c>
      <c r="Q61" s="196">
        <f t="shared" si="66"/>
        <v>181027.07781368805</v>
      </c>
      <c r="R61" s="196">
        <f t="shared" si="67"/>
        <v>101534.81319090979</v>
      </c>
      <c r="S61" s="196">
        <f t="shared" si="27"/>
        <v>-80302.922624020299</v>
      </c>
      <c r="T61" s="224"/>
      <c r="U61" s="199">
        <f t="shared" si="16"/>
        <v>2.8632936057709677</v>
      </c>
      <c r="V61" s="196">
        <f t="shared" si="17"/>
        <v>187350.64284149121</v>
      </c>
      <c r="W61" s="196">
        <f t="shared" si="18"/>
        <v>107047.72021747091</v>
      </c>
      <c r="X61" s="196">
        <f t="shared" si="19"/>
        <v>410957.9226877662</v>
      </c>
      <c r="Y61" s="200">
        <f t="shared" si="20"/>
        <v>0.41095792268776621</v>
      </c>
      <c r="Z61" s="269">
        <f t="shared" si="21"/>
        <v>330655.00006374589</v>
      </c>
      <c r="AA61" s="200">
        <f t="shared" si="22"/>
        <v>0.33065500006374587</v>
      </c>
      <c r="AB61" s="255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</row>
    <row r="62" spans="1:47" ht="19.5" customHeight="1">
      <c r="A62" s="218" t="s">
        <v>153</v>
      </c>
      <c r="B62" s="219">
        <v>35.43</v>
      </c>
      <c r="C62" s="220">
        <v>36.18</v>
      </c>
      <c r="D62" s="220">
        <v>33.729999999999997</v>
      </c>
      <c r="E62" s="220">
        <v>35.380001</v>
      </c>
      <c r="F62" s="220">
        <v>30.212864</v>
      </c>
      <c r="G62" s="220">
        <v>1497010400</v>
      </c>
      <c r="H62" s="220"/>
      <c r="I62" s="220">
        <f t="shared" ref="I62:N62" si="76">(I63/B63*B62)/B63*B62</f>
        <v>1.8881993408921578</v>
      </c>
      <c r="J62" s="220">
        <f t="shared" si="76"/>
        <v>1.9673080005727799</v>
      </c>
      <c r="K62" s="220">
        <f t="shared" si="76"/>
        <v>1.7085847421844103</v>
      </c>
      <c r="L62" s="220">
        <f t="shared" si="76"/>
        <v>1.8685890253888948</v>
      </c>
      <c r="M62" s="220">
        <f t="shared" si="76"/>
        <v>1.5886079607594772</v>
      </c>
      <c r="N62" s="220">
        <f t="shared" si="76"/>
        <v>49657055.502926335</v>
      </c>
      <c r="O62" s="220"/>
      <c r="P62" s="196">
        <f t="shared" si="24"/>
        <v>133584.15841584158</v>
      </c>
      <c r="Q62" s="196">
        <f t="shared" si="66"/>
        <v>195952.2506014175</v>
      </c>
      <c r="R62" s="196">
        <f t="shared" si="67"/>
        <v>101534.81319090979</v>
      </c>
      <c r="S62" s="196">
        <f t="shared" si="27"/>
        <v>-82304.184801620388</v>
      </c>
      <c r="T62" s="224"/>
      <c r="U62" s="199">
        <f t="shared" si="16"/>
        <v>2.8567073736707784</v>
      </c>
      <c r="V62" s="196">
        <f t="shared" si="17"/>
        <v>190982.33155436249</v>
      </c>
      <c r="W62" s="196">
        <f t="shared" si="18"/>
        <v>108678.1467527421</v>
      </c>
      <c r="X62" s="196">
        <f t="shared" si="19"/>
        <v>431071.22220816888</v>
      </c>
      <c r="Y62" s="200">
        <f t="shared" si="20"/>
        <v>0.4310712222081689</v>
      </c>
      <c r="Z62" s="269">
        <f t="shared" si="21"/>
        <v>348767.03740654851</v>
      </c>
      <c r="AA62" s="200">
        <f t="shared" si="22"/>
        <v>0.34876703740654852</v>
      </c>
      <c r="AB62" s="255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</row>
    <row r="63" spans="1:47" ht="19.5" customHeight="1">
      <c r="A63" s="218" t="s">
        <v>154</v>
      </c>
      <c r="B63" s="272">
        <v>35.709999000000003</v>
      </c>
      <c r="C63" s="273">
        <v>36.639999000000003</v>
      </c>
      <c r="D63" s="273">
        <v>34.130001</v>
      </c>
      <c r="E63" s="273">
        <v>36.459999000000003</v>
      </c>
      <c r="F63" s="273">
        <v>31.135128000000002</v>
      </c>
      <c r="G63" s="273">
        <v>1740828600</v>
      </c>
      <c r="H63" s="273"/>
      <c r="I63" s="273">
        <f t="shared" ref="I63:N63" si="77">(I64/B64*B63)/B64*B63</f>
        <v>1.918161690838297</v>
      </c>
      <c r="J63" s="273">
        <f t="shared" si="77"/>
        <v>2.0176514291461305</v>
      </c>
      <c r="K63" s="273">
        <f t="shared" si="77"/>
        <v>1.7493489287114772</v>
      </c>
      <c r="L63" s="273">
        <f t="shared" si="77"/>
        <v>1.9844100458434597</v>
      </c>
      <c r="M63" s="273">
        <f t="shared" si="77"/>
        <v>1.6870744722492819</v>
      </c>
      <c r="N63" s="273">
        <f t="shared" si="77"/>
        <v>67149588.404041708</v>
      </c>
      <c r="O63" s="273"/>
      <c r="P63" s="196">
        <f t="shared" si="24"/>
        <v>135168.3207920792</v>
      </c>
      <c r="Q63" s="196">
        <f t="shared" si="66"/>
        <v>200627.36790563876</v>
      </c>
      <c r="R63" s="196">
        <f t="shared" si="67"/>
        <v>101534.81319090979</v>
      </c>
      <c r="S63" s="196">
        <f t="shared" si="27"/>
        <v>-84313.785571627144</v>
      </c>
      <c r="T63" s="274">
        <f>(P63-P51)/P51</f>
        <v>0.40568367357151192</v>
      </c>
      <c r="U63" s="199">
        <f t="shared" si="16"/>
        <v>2.8074072629783946</v>
      </c>
      <c r="V63" s="196">
        <f t="shared" si="17"/>
        <v>192091.24521772884</v>
      </c>
      <c r="W63" s="196">
        <f t="shared" si="18"/>
        <v>107777.45964610169</v>
      </c>
      <c r="X63" s="196">
        <f t="shared" si="19"/>
        <v>437330.50188862777</v>
      </c>
      <c r="Y63" s="200">
        <f t="shared" si="20"/>
        <v>0.43733050188862777</v>
      </c>
      <c r="Z63" s="269">
        <f t="shared" si="21"/>
        <v>353016.71631700062</v>
      </c>
      <c r="AA63" s="200">
        <f t="shared" si="22"/>
        <v>0.3530167163170006</v>
      </c>
      <c r="AB63" s="255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</row>
    <row r="64" spans="1:47" ht="19.5" customHeight="1">
      <c r="A64" s="218" t="s">
        <v>155</v>
      </c>
      <c r="B64" s="219">
        <v>36.659999999999997</v>
      </c>
      <c r="C64" s="220">
        <v>39</v>
      </c>
      <c r="D64" s="220">
        <v>36.220001000000003</v>
      </c>
      <c r="E64" s="220">
        <v>37.07</v>
      </c>
      <c r="F64" s="220">
        <v>31.668415</v>
      </c>
      <c r="G64" s="220">
        <v>1759300400</v>
      </c>
      <c r="H64" s="220"/>
      <c r="I64" s="220">
        <f t="shared" ref="I64:N64" si="78">(I65/B65*B64)/B65*B64</f>
        <v>2.0215777933027983</v>
      </c>
      <c r="J64" s="220">
        <f t="shared" si="78"/>
        <v>2.2859379999999989</v>
      </c>
      <c r="K64" s="220">
        <f t="shared" si="78"/>
        <v>1.9701566427335049</v>
      </c>
      <c r="L64" s="220">
        <f t="shared" si="78"/>
        <v>2.0513666191280202</v>
      </c>
      <c r="M64" s="220">
        <f t="shared" si="78"/>
        <v>1.745362328749227</v>
      </c>
      <c r="N64" s="220">
        <f t="shared" si="78"/>
        <v>68582187.251485884</v>
      </c>
      <c r="O64" s="220"/>
      <c r="P64" s="196">
        <f t="shared" si="24"/>
        <v>143445.54851485151</v>
      </c>
      <c r="Q64" s="196">
        <f>((Q63+R63)/2)*K64/K63</f>
        <v>170150.96831159244</v>
      </c>
      <c r="R64" s="196">
        <f>(Q63+R63)/2</f>
        <v>151081.09054827428</v>
      </c>
      <c r="S64" s="196">
        <f t="shared" si="27"/>
        <v>-86331.7596781756</v>
      </c>
      <c r="T64" s="224"/>
      <c r="U64" s="199">
        <f t="shared" si="16"/>
        <v>3.4115676566891668</v>
      </c>
      <c r="V64" s="196">
        <f t="shared" si="17"/>
        <v>245449.73088673936</v>
      </c>
      <c r="W64" s="196">
        <f t="shared" si="18"/>
        <v>159117.97120856377</v>
      </c>
      <c r="X64" s="196">
        <f t="shared" si="19"/>
        <v>464677.60737471824</v>
      </c>
      <c r="Y64" s="200">
        <f t="shared" si="20"/>
        <v>0.46467760737471825</v>
      </c>
      <c r="Z64" s="269">
        <f t="shared" si="21"/>
        <v>378345.84769654262</v>
      </c>
      <c r="AA64" s="200">
        <f t="shared" si="22"/>
        <v>0.37834584769654261</v>
      </c>
      <c r="AB64" s="255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</row>
    <row r="65" spans="1:47" ht="19.5" customHeight="1">
      <c r="A65" s="218" t="s">
        <v>156</v>
      </c>
      <c r="B65" s="219">
        <v>37.200001</v>
      </c>
      <c r="C65" s="220">
        <v>37.970001000000003</v>
      </c>
      <c r="D65" s="220">
        <v>36.099997999999999</v>
      </c>
      <c r="E65" s="220">
        <v>36.57</v>
      </c>
      <c r="F65" s="220">
        <v>31.241268000000002</v>
      </c>
      <c r="G65" s="220">
        <v>1728110800</v>
      </c>
      <c r="H65" s="220"/>
      <c r="I65" s="220">
        <f t="shared" ref="I65:N65" si="79">(I66/B66*B65)/B66*B65</f>
        <v>2.08157201315991</v>
      </c>
      <c r="J65" s="220">
        <f t="shared" si="79"/>
        <v>2.1667881422079769</v>
      </c>
      <c r="K65" s="220">
        <f t="shared" si="79"/>
        <v>1.9571233438088955</v>
      </c>
      <c r="L65" s="220">
        <f t="shared" si="79"/>
        <v>1.9964021678985724</v>
      </c>
      <c r="M65" s="220">
        <f t="shared" si="79"/>
        <v>1.6985965898797681</v>
      </c>
      <c r="N65" s="220">
        <f t="shared" si="79"/>
        <v>66172036.03420265</v>
      </c>
      <c r="O65" s="220"/>
      <c r="P65" s="196">
        <f t="shared" si="24"/>
        <v>142970.28910891089</v>
      </c>
      <c r="Q65" s="196">
        <f t="shared" ref="Q65:Q75" si="80">Q64*K65/K64</f>
        <v>169025.35810161449</v>
      </c>
      <c r="R65" s="196">
        <f t="shared" ref="R65:R75" si="81">R64</f>
        <v>151081.09054827428</v>
      </c>
      <c r="S65" s="196">
        <f t="shared" si="27"/>
        <v>-88358.142010167998</v>
      </c>
      <c r="T65" s="224"/>
      <c r="U65" s="199">
        <f t="shared" si="16"/>
        <v>3.3279488790444076</v>
      </c>
      <c r="V65" s="196">
        <f t="shared" si="17"/>
        <v>245117.04930258094</v>
      </c>
      <c r="W65" s="196">
        <f t="shared" si="18"/>
        <v>156758.90729241294</v>
      </c>
      <c r="X65" s="196">
        <f t="shared" si="19"/>
        <v>463076.73775879963</v>
      </c>
      <c r="Y65" s="200">
        <f t="shared" si="20"/>
        <v>0.46307673775879965</v>
      </c>
      <c r="Z65" s="269">
        <f t="shared" si="21"/>
        <v>374718.59574863163</v>
      </c>
      <c r="AA65" s="200">
        <f t="shared" si="22"/>
        <v>0.37471859574863164</v>
      </c>
      <c r="AB65" s="255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</row>
    <row r="66" spans="1:47" ht="19.5" customHeight="1">
      <c r="A66" s="218" t="s">
        <v>157</v>
      </c>
      <c r="B66" s="219">
        <v>36.68</v>
      </c>
      <c r="C66" s="220">
        <v>37.18</v>
      </c>
      <c r="D66" s="220">
        <v>34.009998000000003</v>
      </c>
      <c r="E66" s="220">
        <v>35.840000000000003</v>
      </c>
      <c r="F66" s="220">
        <v>30.617640999999999</v>
      </c>
      <c r="G66" s="220">
        <v>2509465300</v>
      </c>
      <c r="H66" s="220"/>
      <c r="I66" s="220">
        <f t="shared" ref="I66:N66" si="82">(I67/B67*B66)/B67*B66</f>
        <v>2.0237841536224521</v>
      </c>
      <c r="J66" s="220">
        <f t="shared" si="82"/>
        <v>2.0775620516444433</v>
      </c>
      <c r="K66" s="220">
        <f t="shared" si="82"/>
        <v>1.7370689371742878</v>
      </c>
      <c r="L66" s="220">
        <f t="shared" si="82"/>
        <v>1.9174944433773138</v>
      </c>
      <c r="M66" s="220">
        <f t="shared" si="82"/>
        <v>1.6314598715581046</v>
      </c>
      <c r="N66" s="220">
        <f t="shared" si="82"/>
        <v>139538393.41784501</v>
      </c>
      <c r="O66" s="220"/>
      <c r="P66" s="196">
        <f t="shared" si="24"/>
        <v>134693.06138613861</v>
      </c>
      <c r="Q66" s="196">
        <f t="shared" si="80"/>
        <v>150020.53911515986</v>
      </c>
      <c r="R66" s="196">
        <f t="shared" si="81"/>
        <v>151081.09054827428</v>
      </c>
      <c r="S66" s="196">
        <f t="shared" si="27"/>
        <v>-90392.967601877041</v>
      </c>
      <c r="T66" s="224"/>
      <c r="U66" s="199">
        <f t="shared" si="16"/>
        <v>3.1614644315370248</v>
      </c>
      <c r="V66" s="196">
        <f t="shared" si="17"/>
        <v>239322.98989664033</v>
      </c>
      <c r="W66" s="196">
        <f t="shared" si="18"/>
        <v>148930.0222947633</v>
      </c>
      <c r="X66" s="196">
        <f t="shared" si="19"/>
        <v>435794.69104957272</v>
      </c>
      <c r="Y66" s="200">
        <f t="shared" si="20"/>
        <v>0.43579469104957275</v>
      </c>
      <c r="Z66" s="269">
        <f t="shared" si="21"/>
        <v>345401.72344769567</v>
      </c>
      <c r="AA66" s="200">
        <f t="shared" si="22"/>
        <v>0.34540172344769565</v>
      </c>
      <c r="AB66" s="255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</row>
    <row r="67" spans="1:47" ht="19.5" customHeight="1">
      <c r="A67" s="218" t="s">
        <v>158</v>
      </c>
      <c r="B67" s="219">
        <v>35.810001</v>
      </c>
      <c r="C67" s="220">
        <v>37.5</v>
      </c>
      <c r="D67" s="220">
        <v>34.720001000000003</v>
      </c>
      <c r="E67" s="220">
        <v>34.770000000000003</v>
      </c>
      <c r="F67" s="220">
        <v>29.703555999999999</v>
      </c>
      <c r="G67" s="220">
        <v>2211173100</v>
      </c>
      <c r="H67" s="220"/>
      <c r="I67" s="220">
        <f t="shared" ref="I67:N67" si="83">(I68/B68*B67)/B68*B67</f>
        <v>1.9289199432271322</v>
      </c>
      <c r="J67" s="220">
        <f t="shared" si="83"/>
        <v>2.113478180473372</v>
      </c>
      <c r="K67" s="220">
        <f t="shared" si="83"/>
        <v>1.8103531391065373</v>
      </c>
      <c r="L67" s="220">
        <f t="shared" si="83"/>
        <v>1.8047102854630521</v>
      </c>
      <c r="M67" s="220">
        <f t="shared" si="83"/>
        <v>1.5355000401481071</v>
      </c>
      <c r="N67" s="220">
        <f t="shared" si="83"/>
        <v>108337002.06019901</v>
      </c>
      <c r="O67" s="220"/>
      <c r="P67" s="196">
        <f t="shared" si="24"/>
        <v>137504.95445544552</v>
      </c>
      <c r="Q67" s="196">
        <f t="shared" si="80"/>
        <v>156349.66932249904</v>
      </c>
      <c r="R67" s="196">
        <f t="shared" si="81"/>
        <v>151081.09054827428</v>
      </c>
      <c r="S67" s="196">
        <f t="shared" si="27"/>
        <v>-92436.271633551529</v>
      </c>
      <c r="T67" s="224"/>
      <c r="U67" s="199">
        <f t="shared" si="16"/>
        <v>3.1220000536993959</v>
      </c>
      <c r="V67" s="196">
        <f t="shared" si="17"/>
        <v>241291.31504515518</v>
      </c>
      <c r="W67" s="196">
        <f t="shared" si="18"/>
        <v>148855.04341160366</v>
      </c>
      <c r="X67" s="196">
        <f t="shared" si="19"/>
        <v>444935.71432621888</v>
      </c>
      <c r="Y67" s="200">
        <f t="shared" si="20"/>
        <v>0.44493571432621887</v>
      </c>
      <c r="Z67" s="269">
        <f t="shared" si="21"/>
        <v>352499.44269266736</v>
      </c>
      <c r="AA67" s="200">
        <f t="shared" si="22"/>
        <v>0.35249944269266736</v>
      </c>
      <c r="AB67" s="255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</row>
    <row r="68" spans="1:47" ht="19.5" customHeight="1">
      <c r="A68" s="218" t="s">
        <v>159</v>
      </c>
      <c r="B68" s="219">
        <v>35</v>
      </c>
      <c r="C68" s="220">
        <v>36.549999</v>
      </c>
      <c r="D68" s="220">
        <v>34.110000999999997</v>
      </c>
      <c r="E68" s="220">
        <v>36.549999</v>
      </c>
      <c r="F68" s="220">
        <v>31.22418</v>
      </c>
      <c r="G68" s="220">
        <v>2429662200</v>
      </c>
      <c r="H68" s="220"/>
      <c r="I68" s="220">
        <f t="shared" ref="I68:N68" si="84">(I69/B69*B68)/B69*B68</f>
        <v>1.8426447992745656</v>
      </c>
      <c r="J68" s="220">
        <f t="shared" si="84"/>
        <v>2.0077515594628093</v>
      </c>
      <c r="K68" s="220">
        <f t="shared" si="84"/>
        <v>1.7472993109876407</v>
      </c>
      <c r="L68" s="220">
        <f t="shared" si="84"/>
        <v>1.994219005720971</v>
      </c>
      <c r="M68" s="220">
        <f t="shared" si="84"/>
        <v>1.6967389392572982</v>
      </c>
      <c r="N68" s="220">
        <f t="shared" si="84"/>
        <v>130804631.91527055</v>
      </c>
      <c r="O68" s="220"/>
      <c r="P68" s="196">
        <f t="shared" si="24"/>
        <v>135089.11287128707</v>
      </c>
      <c r="Q68" s="196">
        <f t="shared" si="80"/>
        <v>150904.07698863395</v>
      </c>
      <c r="R68" s="196">
        <f t="shared" si="81"/>
        <v>151081.09054827428</v>
      </c>
      <c r="S68" s="196">
        <f t="shared" si="27"/>
        <v>-94488.089432024659</v>
      </c>
      <c r="T68" s="224"/>
      <c r="U68" s="199">
        <f t="shared" si="16"/>
        <v>3.028637843560527</v>
      </c>
      <c r="V68" s="196">
        <f t="shared" si="17"/>
        <v>239600.22593624424</v>
      </c>
      <c r="W68" s="196">
        <f t="shared" si="18"/>
        <v>145112.13650421958</v>
      </c>
      <c r="X68" s="196">
        <f t="shared" si="19"/>
        <v>437074.28040819528</v>
      </c>
      <c r="Y68" s="200">
        <f t="shared" si="20"/>
        <v>0.43707428040819529</v>
      </c>
      <c r="Z68" s="269">
        <f t="shared" si="21"/>
        <v>342586.19097617059</v>
      </c>
      <c r="AA68" s="200">
        <f t="shared" si="22"/>
        <v>0.3425861909761706</v>
      </c>
      <c r="AB68" s="255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</row>
    <row r="69" spans="1:47" ht="19.5" customHeight="1">
      <c r="A69" s="218" t="s">
        <v>160</v>
      </c>
      <c r="B69" s="219">
        <v>36.270000000000003</v>
      </c>
      <c r="C69" s="220">
        <v>37.900002000000001</v>
      </c>
      <c r="D69" s="220">
        <v>35.82</v>
      </c>
      <c r="E69" s="220">
        <v>37.740001999999997</v>
      </c>
      <c r="F69" s="220">
        <v>32.240783999999998</v>
      </c>
      <c r="G69" s="220">
        <v>1811072200</v>
      </c>
      <c r="H69" s="220"/>
      <c r="I69" s="220">
        <f t="shared" ref="I69:N69" si="85">(I70/B70*B69)/B70*B69</f>
        <v>1.9787942886233487</v>
      </c>
      <c r="J69" s="220">
        <f t="shared" si="85"/>
        <v>2.15880640968324</v>
      </c>
      <c r="K69" s="220">
        <f t="shared" si="85"/>
        <v>1.926881488078348</v>
      </c>
      <c r="L69" s="220">
        <f t="shared" si="85"/>
        <v>2.1261894055775583</v>
      </c>
      <c r="M69" s="220">
        <f t="shared" si="85"/>
        <v>1.8090231770400935</v>
      </c>
      <c r="N69" s="220">
        <f t="shared" si="85"/>
        <v>72677981.52587615</v>
      </c>
      <c r="O69" s="220"/>
      <c r="P69" s="196">
        <f t="shared" si="24"/>
        <v>141861.3861386138</v>
      </c>
      <c r="Q69" s="196">
        <f t="shared" si="80"/>
        <v>166413.54494702557</v>
      </c>
      <c r="R69" s="196">
        <f t="shared" si="81"/>
        <v>151081.09054827428</v>
      </c>
      <c r="S69" s="196">
        <f t="shared" si="27"/>
        <v>-96548.456471324767</v>
      </c>
      <c r="T69" s="224"/>
      <c r="U69" s="199">
        <f t="shared" si="16"/>
        <v>3.0341497667950086</v>
      </c>
      <c r="V69" s="196">
        <f t="shared" si="17"/>
        <v>244340.81722337296</v>
      </c>
      <c r="W69" s="196">
        <f t="shared" si="18"/>
        <v>147792.3607520482</v>
      </c>
      <c r="X69" s="196">
        <f t="shared" si="19"/>
        <v>459356.02163391368</v>
      </c>
      <c r="Y69" s="200">
        <f t="shared" si="20"/>
        <v>0.4593560216339137</v>
      </c>
      <c r="Z69" s="269">
        <f t="shared" si="21"/>
        <v>362807.5651625889</v>
      </c>
      <c r="AA69" s="200">
        <f t="shared" si="22"/>
        <v>0.36280756516258889</v>
      </c>
      <c r="AB69" s="255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</row>
    <row r="70" spans="1:47" ht="19.5" customHeight="1">
      <c r="A70" s="218" t="s">
        <v>161</v>
      </c>
      <c r="B70" s="219">
        <v>37.659999999999997</v>
      </c>
      <c r="C70" s="220">
        <v>37.659999999999997</v>
      </c>
      <c r="D70" s="220">
        <v>33.700001</v>
      </c>
      <c r="E70" s="220">
        <v>34.889999000000003</v>
      </c>
      <c r="F70" s="220">
        <v>29.806082</v>
      </c>
      <c r="G70" s="220">
        <v>2262048100</v>
      </c>
      <c r="H70" s="220"/>
      <c r="I70" s="220">
        <f t="shared" ref="I70:N70" si="86">(I71/B71*B70)/B71*B70</f>
        <v>2.1333699251249092</v>
      </c>
      <c r="J70" s="220">
        <f t="shared" si="86"/>
        <v>2.1315516689761984</v>
      </c>
      <c r="K70" s="220">
        <f t="shared" si="86"/>
        <v>1.7055469099541956</v>
      </c>
      <c r="L70" s="220">
        <f t="shared" si="86"/>
        <v>1.8171886940805926</v>
      </c>
      <c r="M70" s="220">
        <f t="shared" si="86"/>
        <v>1.5461183223984465</v>
      </c>
      <c r="N70" s="220">
        <f t="shared" si="86"/>
        <v>113379620.70827454</v>
      </c>
      <c r="O70" s="220"/>
      <c r="P70" s="196">
        <f t="shared" si="24"/>
        <v>133465.35049504947</v>
      </c>
      <c r="Q70" s="196">
        <f t="shared" si="80"/>
        <v>147298.16499611447</v>
      </c>
      <c r="R70" s="196">
        <f t="shared" si="81"/>
        <v>151081.09054827428</v>
      </c>
      <c r="S70" s="196">
        <f t="shared" si="27"/>
        <v>-98617.408373288621</v>
      </c>
      <c r="T70" s="224"/>
      <c r="U70" s="199">
        <f t="shared" si="16"/>
        <v>2.8853571163242573</v>
      </c>
      <c r="V70" s="196">
        <f t="shared" si="17"/>
        <v>238463.59227287793</v>
      </c>
      <c r="W70" s="196">
        <f t="shared" si="18"/>
        <v>139846.18389958929</v>
      </c>
      <c r="X70" s="196">
        <f t="shared" si="19"/>
        <v>431844.60603943822</v>
      </c>
      <c r="Y70" s="200">
        <f t="shared" si="20"/>
        <v>0.43184460603943819</v>
      </c>
      <c r="Z70" s="269">
        <f t="shared" si="21"/>
        <v>333227.19766614959</v>
      </c>
      <c r="AA70" s="200">
        <f t="shared" si="22"/>
        <v>0.33322719766614961</v>
      </c>
      <c r="AB70" s="255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</row>
    <row r="71" spans="1:47" ht="19.5" customHeight="1">
      <c r="A71" s="218" t="s">
        <v>162</v>
      </c>
      <c r="B71" s="219">
        <v>34.610000999999997</v>
      </c>
      <c r="C71" s="220">
        <v>35.020000000000003</v>
      </c>
      <c r="D71" s="220">
        <v>32.349997999999999</v>
      </c>
      <c r="E71" s="220">
        <v>34.020000000000003</v>
      </c>
      <c r="F71" s="220">
        <v>29.062837999999999</v>
      </c>
      <c r="G71" s="220">
        <v>2012635000</v>
      </c>
      <c r="H71" s="220"/>
      <c r="I71" s="220">
        <f t="shared" ref="I71:N71" si="87">(I72/B72*B71)/B72*B71</f>
        <v>1.8018090366636665</v>
      </c>
      <c r="J71" s="220">
        <f t="shared" si="87"/>
        <v>1.8431790122124911</v>
      </c>
      <c r="K71" s="220">
        <f t="shared" si="87"/>
        <v>1.5716374093691177</v>
      </c>
      <c r="L71" s="220">
        <f t="shared" si="87"/>
        <v>1.7276936246793666</v>
      </c>
      <c r="M71" s="220">
        <f t="shared" si="87"/>
        <v>1.4699717387383875</v>
      </c>
      <c r="N71" s="220">
        <f t="shared" si="87"/>
        <v>89755561.993197098</v>
      </c>
      <c r="O71" s="220"/>
      <c r="P71" s="196">
        <f t="shared" si="24"/>
        <v>128118.80396039601</v>
      </c>
      <c r="Q71" s="196">
        <f t="shared" si="80"/>
        <v>135733.1804174975</v>
      </c>
      <c r="R71" s="196">
        <f t="shared" si="81"/>
        <v>151081.09054827428</v>
      </c>
      <c r="S71" s="196">
        <f t="shared" si="27"/>
        <v>-100694.98090817733</v>
      </c>
      <c r="T71" s="224"/>
      <c r="U71" s="199">
        <f t="shared" si="16"/>
        <v>2.772729007846674</v>
      </c>
      <c r="V71" s="196">
        <f t="shared" si="17"/>
        <v>234721.0096986205</v>
      </c>
      <c r="W71" s="196">
        <f t="shared" si="18"/>
        <v>134026.02879044318</v>
      </c>
      <c r="X71" s="196">
        <f t="shared" si="19"/>
        <v>414933.07492616778</v>
      </c>
      <c r="Y71" s="200">
        <f t="shared" si="20"/>
        <v>0.41493307492616777</v>
      </c>
      <c r="Z71" s="269">
        <f t="shared" si="21"/>
        <v>314238.09401799046</v>
      </c>
      <c r="AA71" s="200">
        <f t="shared" si="22"/>
        <v>0.31423809401799047</v>
      </c>
      <c r="AB71" s="255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</row>
    <row r="72" spans="1:47" ht="19.5" customHeight="1">
      <c r="A72" s="218" t="s">
        <v>163</v>
      </c>
      <c r="B72" s="219">
        <v>33.93</v>
      </c>
      <c r="C72" s="220">
        <v>35.849997999999999</v>
      </c>
      <c r="D72" s="220">
        <v>33.799999</v>
      </c>
      <c r="E72" s="220">
        <v>35.139999000000003</v>
      </c>
      <c r="F72" s="220">
        <v>30.019632000000001</v>
      </c>
      <c r="G72" s="220">
        <v>1951089100</v>
      </c>
      <c r="H72" s="220"/>
      <c r="I72" s="220">
        <f t="shared" ref="I72:N72" si="88">(I73/B73*B72)/B73*B72</f>
        <v>1.7317023899398918</v>
      </c>
      <c r="J72" s="220">
        <f t="shared" si="88"/>
        <v>1.9315835788307025</v>
      </c>
      <c r="K72" s="220">
        <f t="shared" si="88"/>
        <v>1.7156836644471827</v>
      </c>
      <c r="L72" s="220">
        <f t="shared" si="88"/>
        <v>1.8433236778507536</v>
      </c>
      <c r="M72" s="220">
        <f t="shared" si="88"/>
        <v>1.56835246615266</v>
      </c>
      <c r="N72" s="220">
        <f t="shared" si="88"/>
        <v>84350086.870837167</v>
      </c>
      <c r="O72" s="220"/>
      <c r="P72" s="196">
        <f t="shared" si="24"/>
        <v>133861.38217821778</v>
      </c>
      <c r="Q72" s="196">
        <f t="shared" si="80"/>
        <v>148173.61751349684</v>
      </c>
      <c r="R72" s="196">
        <f t="shared" si="81"/>
        <v>151081.09054827428</v>
      </c>
      <c r="S72" s="196">
        <f t="shared" si="27"/>
        <v>-102781.20999529473</v>
      </c>
      <c r="T72" s="224"/>
      <c r="U72" s="199">
        <f t="shared" si="16"/>
        <v>2.7723206677517864</v>
      </c>
      <c r="V72" s="196">
        <f t="shared" si="17"/>
        <v>238740.81445109576</v>
      </c>
      <c r="W72" s="196">
        <f t="shared" si="18"/>
        <v>135959.60445580102</v>
      </c>
      <c r="X72" s="196">
        <f t="shared" si="19"/>
        <v>433116.09023998893</v>
      </c>
      <c r="Y72" s="200">
        <f t="shared" si="20"/>
        <v>0.43311609023998893</v>
      </c>
      <c r="Z72" s="269">
        <f t="shared" si="21"/>
        <v>330334.88024469418</v>
      </c>
      <c r="AA72" s="200">
        <f t="shared" si="22"/>
        <v>0.33033488024469421</v>
      </c>
      <c r="AB72" s="255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</row>
    <row r="73" spans="1:47" ht="19.5" customHeight="1">
      <c r="A73" s="218" t="s">
        <v>164</v>
      </c>
      <c r="B73" s="219">
        <v>35.450001</v>
      </c>
      <c r="C73" s="220">
        <v>37.240001999999997</v>
      </c>
      <c r="D73" s="220">
        <v>35.200001</v>
      </c>
      <c r="E73" s="220">
        <v>36.900002000000001</v>
      </c>
      <c r="F73" s="220">
        <v>31.523178000000001</v>
      </c>
      <c r="G73" s="220">
        <v>2259101600</v>
      </c>
      <c r="H73" s="220"/>
      <c r="I73" s="220">
        <f t="shared" ref="I73:N73" si="89">(I74/B74*B73)/B74*B73</f>
        <v>1.8903318012276433</v>
      </c>
      <c r="J73" s="220">
        <f t="shared" si="89"/>
        <v>2.0842731041565625</v>
      </c>
      <c r="K73" s="220">
        <f t="shared" si="89"/>
        <v>1.8607549929692628</v>
      </c>
      <c r="L73" s="220">
        <f t="shared" si="89"/>
        <v>2.0325951806431752</v>
      </c>
      <c r="M73" s="220">
        <f t="shared" si="89"/>
        <v>1.7293899530785684</v>
      </c>
      <c r="N73" s="220">
        <f t="shared" si="89"/>
        <v>113084440.88970542</v>
      </c>
      <c r="O73" s="220"/>
      <c r="P73" s="196">
        <f t="shared" si="24"/>
        <v>139405.9445544554</v>
      </c>
      <c r="Q73" s="196">
        <f t="shared" si="80"/>
        <v>160702.58423973291</v>
      </c>
      <c r="R73" s="196">
        <f t="shared" si="81"/>
        <v>151081.09054827428</v>
      </c>
      <c r="S73" s="196">
        <f t="shared" si="27"/>
        <v>-104876.13170360847</v>
      </c>
      <c r="T73" s="224"/>
      <c r="U73" s="199">
        <f t="shared" si="16"/>
        <v>2.7698107318038594</v>
      </c>
      <c r="V73" s="196">
        <f t="shared" si="17"/>
        <v>242622.00811446208</v>
      </c>
      <c r="W73" s="196">
        <f t="shared" si="18"/>
        <v>137745.87641085361</v>
      </c>
      <c r="X73" s="196">
        <f t="shared" si="19"/>
        <v>451189.61934246257</v>
      </c>
      <c r="Y73" s="200">
        <f t="shared" si="20"/>
        <v>0.45118961934246254</v>
      </c>
      <c r="Z73" s="269">
        <f t="shared" si="21"/>
        <v>346313.48763885407</v>
      </c>
      <c r="AA73" s="200">
        <f t="shared" si="22"/>
        <v>0.34631348763885406</v>
      </c>
      <c r="AB73" s="255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</row>
    <row r="74" spans="1:47" ht="19.5" customHeight="1">
      <c r="A74" s="218" t="s">
        <v>165</v>
      </c>
      <c r="B74" s="219">
        <v>36.979999999999997</v>
      </c>
      <c r="C74" s="220">
        <v>39.639999000000003</v>
      </c>
      <c r="D74" s="220">
        <v>36.799999</v>
      </c>
      <c r="E74" s="220">
        <v>39.119999</v>
      </c>
      <c r="F74" s="220">
        <v>33.419688999999998</v>
      </c>
      <c r="G74" s="220">
        <v>1978225300</v>
      </c>
      <c r="H74" s="220"/>
      <c r="I74" s="220">
        <f t="shared" ref="I74:N74" si="90">(I75/B75*B74)/B75*B74</f>
        <v>2.0570239616015291</v>
      </c>
      <c r="J74" s="220">
        <f t="shared" si="90"/>
        <v>2.3615791334225094</v>
      </c>
      <c r="K74" s="220">
        <f t="shared" si="90"/>
        <v>2.0337588468092265</v>
      </c>
      <c r="L74" s="220">
        <f t="shared" si="90"/>
        <v>2.2845243012269663</v>
      </c>
      <c r="M74" s="220">
        <f t="shared" si="90"/>
        <v>1.9437381162900125</v>
      </c>
      <c r="N74" s="220">
        <f t="shared" si="90"/>
        <v>86712724.627831116</v>
      </c>
      <c r="O74" s="220"/>
      <c r="P74" s="196">
        <f t="shared" si="24"/>
        <v>145742.57029702966</v>
      </c>
      <c r="Q74" s="196">
        <f t="shared" si="80"/>
        <v>175643.92068680079</v>
      </c>
      <c r="R74" s="196">
        <f t="shared" si="81"/>
        <v>151081.09054827428</v>
      </c>
      <c r="S74" s="196">
        <f t="shared" si="27"/>
        <v>-106979.78225237351</v>
      </c>
      <c r="T74" s="224"/>
      <c r="U74" s="199">
        <f t="shared" si="16"/>
        <v>2.7745771639829488</v>
      </c>
      <c r="V74" s="196">
        <f t="shared" si="17"/>
        <v>247057.64613426407</v>
      </c>
      <c r="W74" s="196">
        <f t="shared" si="18"/>
        <v>140077.86388189055</v>
      </c>
      <c r="X74" s="196">
        <f t="shared" si="19"/>
        <v>472467.5815321047</v>
      </c>
      <c r="Y74" s="200">
        <f t="shared" si="20"/>
        <v>0.47246758153210472</v>
      </c>
      <c r="Z74" s="269">
        <f t="shared" si="21"/>
        <v>365487.79927973117</v>
      </c>
      <c r="AA74" s="200">
        <f t="shared" si="22"/>
        <v>0.36548779927973118</v>
      </c>
      <c r="AB74" s="255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</row>
    <row r="75" spans="1:47" ht="19.5" customHeight="1">
      <c r="A75" s="218" t="s">
        <v>166</v>
      </c>
      <c r="B75" s="272">
        <v>39.270000000000003</v>
      </c>
      <c r="C75" s="273">
        <v>40.68</v>
      </c>
      <c r="D75" s="273">
        <v>39.090000000000003</v>
      </c>
      <c r="E75" s="273">
        <v>39.919998</v>
      </c>
      <c r="F75" s="273">
        <v>34.103149000000002</v>
      </c>
      <c r="G75" s="273">
        <v>1779424600</v>
      </c>
      <c r="H75" s="273"/>
      <c r="I75" s="273">
        <f t="shared" ref="I75:N75" si="91">(I76/B76*B75)/B76*B75</f>
        <v>2.3196760554899627</v>
      </c>
      <c r="J75" s="273">
        <f t="shared" si="91"/>
        <v>2.4871221860165669</v>
      </c>
      <c r="K75" s="273">
        <f t="shared" si="91"/>
        <v>2.2947489628438205</v>
      </c>
      <c r="L75" s="273">
        <f t="shared" si="91"/>
        <v>2.3789161454376049</v>
      </c>
      <c r="M75" s="273">
        <f t="shared" si="91"/>
        <v>2.0240531290607335</v>
      </c>
      <c r="N75" s="273">
        <f t="shared" si="91"/>
        <v>70160150.07777603</v>
      </c>
      <c r="O75" s="273"/>
      <c r="P75" s="196">
        <f t="shared" si="24"/>
        <v>154811.88118811877</v>
      </c>
      <c r="Q75" s="196">
        <f t="shared" si="80"/>
        <v>198184.11876030386</v>
      </c>
      <c r="R75" s="196">
        <f t="shared" si="81"/>
        <v>151081.09054827428</v>
      </c>
      <c r="S75" s="196">
        <f t="shared" si="27"/>
        <v>-109092.1980117584</v>
      </c>
      <c r="T75" s="274">
        <f>(P75-P63)/P63</f>
        <v>0.14532665850200213</v>
      </c>
      <c r="U75" s="199">
        <f t="shared" si="16"/>
        <v>2.8039857781894049</v>
      </c>
      <c r="V75" s="196">
        <f t="shared" si="17"/>
        <v>253406.16375802644</v>
      </c>
      <c r="W75" s="196">
        <f t="shared" si="18"/>
        <v>144313.96574626805</v>
      </c>
      <c r="X75" s="196">
        <f t="shared" si="19"/>
        <v>504077.09049669694</v>
      </c>
      <c r="Y75" s="200">
        <f t="shared" si="20"/>
        <v>0.50407709049669691</v>
      </c>
      <c r="Z75" s="269">
        <f t="shared" si="21"/>
        <v>394984.89248493855</v>
      </c>
      <c r="AA75" s="200">
        <f t="shared" si="22"/>
        <v>0.39498489248493857</v>
      </c>
      <c r="AB75" s="255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</row>
    <row r="76" spans="1:47" ht="19.5" customHeight="1">
      <c r="A76" s="218" t="s">
        <v>167</v>
      </c>
      <c r="B76" s="219">
        <v>40.090000000000003</v>
      </c>
      <c r="C76" s="220">
        <v>40.290000999999997</v>
      </c>
      <c r="D76" s="220">
        <v>36.459999000000003</v>
      </c>
      <c r="E76" s="220">
        <v>37.400002000000001</v>
      </c>
      <c r="F76" s="220">
        <v>32.256324999999997</v>
      </c>
      <c r="G76" s="220">
        <v>2234773200</v>
      </c>
      <c r="H76" s="220"/>
      <c r="I76" s="220">
        <f t="shared" ref="I76:N76" si="92">(I77/B77*B76)/B77*B76</f>
        <v>2.4175621606669035</v>
      </c>
      <c r="J76" s="220">
        <f t="shared" si="92"/>
        <v>2.4396627174139938</v>
      </c>
      <c r="K76" s="220">
        <f t="shared" si="92"/>
        <v>1.9963521240495667</v>
      </c>
      <c r="L76" s="220">
        <f t="shared" si="92"/>
        <v>2.088052254871934</v>
      </c>
      <c r="M76" s="220">
        <f t="shared" si="92"/>
        <v>1.8107676014366074</v>
      </c>
      <c r="N76" s="220">
        <f t="shared" si="92"/>
        <v>110661929.40134282</v>
      </c>
      <c r="O76" s="220"/>
      <c r="P76" s="196">
        <f t="shared" si="24"/>
        <v>144396.03564356433</v>
      </c>
      <c r="Q76" s="196">
        <f>((Q75+R75)/2)*K76/K75</f>
        <v>151924.31802991329</v>
      </c>
      <c r="R76" s="196">
        <f>(Q75+R75)/2</f>
        <v>174632.60465428908</v>
      </c>
      <c r="S76" s="196">
        <f t="shared" si="27"/>
        <v>-111213.41550347407</v>
      </c>
      <c r="T76" s="224"/>
      <c r="U76" s="199">
        <f t="shared" si="16"/>
        <v>2.8686165140561446</v>
      </c>
      <c r="V76" s="196">
        <f t="shared" si="17"/>
        <v>268724.52541861252</v>
      </c>
      <c r="W76" s="196">
        <f t="shared" si="18"/>
        <v>157511.10991513846</v>
      </c>
      <c r="X76" s="196">
        <f t="shared" si="19"/>
        <v>470952.95832776674</v>
      </c>
      <c r="Y76" s="200">
        <f t="shared" si="20"/>
        <v>0.47095295832776674</v>
      </c>
      <c r="Z76" s="269">
        <f t="shared" si="21"/>
        <v>359739.54282429267</v>
      </c>
      <c r="AA76" s="200">
        <f t="shared" si="22"/>
        <v>0.35973954282429266</v>
      </c>
      <c r="AB76" s="255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</row>
    <row r="77" spans="1:47" ht="19.5" customHeight="1">
      <c r="A77" s="218" t="s">
        <v>168</v>
      </c>
      <c r="B77" s="219">
        <v>37.490001999999997</v>
      </c>
      <c r="C77" s="220">
        <v>38.479999999999997</v>
      </c>
      <c r="D77" s="220">
        <v>36.700001</v>
      </c>
      <c r="E77" s="220">
        <v>37.220001000000003</v>
      </c>
      <c r="F77" s="220">
        <v>32.101101</v>
      </c>
      <c r="G77" s="220">
        <v>1765610600</v>
      </c>
      <c r="H77" s="220"/>
      <c r="I77" s="220">
        <f t="shared" ref="I77:N77" si="93">(I78/B78*B77)/B78*B77</f>
        <v>2.1141532456880845</v>
      </c>
      <c r="J77" s="220">
        <f t="shared" si="93"/>
        <v>2.2253860423111096</v>
      </c>
      <c r="K77" s="220">
        <f t="shared" si="93"/>
        <v>2.0227210474724178</v>
      </c>
      <c r="L77" s="220">
        <f t="shared" si="93"/>
        <v>2.0680016124422287</v>
      </c>
      <c r="M77" s="220">
        <f t="shared" si="93"/>
        <v>1.7933819695580606</v>
      </c>
      <c r="N77" s="220">
        <f t="shared" si="93"/>
        <v>69075046.157998666</v>
      </c>
      <c r="O77" s="220"/>
      <c r="P77" s="196">
        <f t="shared" si="24"/>
        <v>145346.53861386137</v>
      </c>
      <c r="Q77" s="196">
        <f t="shared" ref="Q77:Q87" si="94">Q76*K77/K76</f>
        <v>153931.01848117105</v>
      </c>
      <c r="R77" s="196">
        <f t="shared" ref="R77:R87" si="95">R76</f>
        <v>174632.60465428908</v>
      </c>
      <c r="S77" s="196">
        <f t="shared" si="27"/>
        <v>-113343.47140140522</v>
      </c>
      <c r="T77" s="224"/>
      <c r="U77" s="199">
        <f t="shared" si="16"/>
        <v>2.8230928461238518</v>
      </c>
      <c r="V77" s="196">
        <f t="shared" si="17"/>
        <v>269389.87749782047</v>
      </c>
      <c r="W77" s="196">
        <f t="shared" si="18"/>
        <v>156046.40609641524</v>
      </c>
      <c r="X77" s="196">
        <f t="shared" si="19"/>
        <v>473910.1617493215</v>
      </c>
      <c r="Y77" s="200">
        <f t="shared" si="20"/>
        <v>0.47391016174932149</v>
      </c>
      <c r="Z77" s="269">
        <f t="shared" si="21"/>
        <v>360566.69034791627</v>
      </c>
      <c r="AA77" s="200">
        <f t="shared" si="22"/>
        <v>0.36056669034791627</v>
      </c>
      <c r="AB77" s="255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</row>
    <row r="78" spans="1:47" ht="19.5" customHeight="1">
      <c r="A78" s="218" t="s">
        <v>169</v>
      </c>
      <c r="B78" s="219">
        <v>37.369999</v>
      </c>
      <c r="C78" s="220">
        <v>38.290000999999997</v>
      </c>
      <c r="D78" s="220">
        <v>35.939999</v>
      </c>
      <c r="E78" s="220">
        <v>36.57</v>
      </c>
      <c r="F78" s="220">
        <v>31.540486999999999</v>
      </c>
      <c r="G78" s="220">
        <v>2133973700</v>
      </c>
      <c r="H78" s="220"/>
      <c r="I78" s="220">
        <f t="shared" ref="I78:N78" si="96">(I79/B79*B78)/B79*B78</f>
        <v>2.1006403797263418</v>
      </c>
      <c r="J78" s="220">
        <f t="shared" si="96"/>
        <v>2.203464147247161</v>
      </c>
      <c r="K78" s="220">
        <f t="shared" si="96"/>
        <v>1.9398134343706233</v>
      </c>
      <c r="L78" s="220">
        <f t="shared" si="96"/>
        <v>1.9964021678985724</v>
      </c>
      <c r="M78" s="220">
        <f t="shared" si="96"/>
        <v>1.7312896491626022</v>
      </c>
      <c r="N78" s="220">
        <f t="shared" si="96"/>
        <v>100904248.94864181</v>
      </c>
      <c r="O78" s="220"/>
      <c r="P78" s="196">
        <f t="shared" si="24"/>
        <v>142336.62970297027</v>
      </c>
      <c r="Q78" s="196">
        <f t="shared" si="94"/>
        <v>147621.66932966572</v>
      </c>
      <c r="R78" s="196">
        <f t="shared" si="95"/>
        <v>174632.60465428908</v>
      </c>
      <c r="S78" s="196">
        <f t="shared" si="27"/>
        <v>-115482.40253224441</v>
      </c>
      <c r="T78" s="224"/>
      <c r="U78" s="199">
        <f t="shared" si="16"/>
        <v>2.7447405613920859</v>
      </c>
      <c r="V78" s="196">
        <f t="shared" si="17"/>
        <v>267282.94126019673</v>
      </c>
      <c r="W78" s="196">
        <f t="shared" si="18"/>
        <v>151800.53872795234</v>
      </c>
      <c r="X78" s="196">
        <f t="shared" si="19"/>
        <v>464590.90368692507</v>
      </c>
      <c r="Y78" s="200">
        <f t="shared" si="20"/>
        <v>0.46459090368692507</v>
      </c>
      <c r="Z78" s="269">
        <f t="shared" si="21"/>
        <v>349108.50115468068</v>
      </c>
      <c r="AA78" s="200">
        <f t="shared" si="22"/>
        <v>0.34910850115468067</v>
      </c>
      <c r="AB78" s="255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</row>
    <row r="79" spans="1:47" ht="19.5" customHeight="1">
      <c r="A79" s="218" t="s">
        <v>170</v>
      </c>
      <c r="B79" s="219">
        <v>36.82</v>
      </c>
      <c r="C79" s="220">
        <v>37.07</v>
      </c>
      <c r="D79" s="220">
        <v>34.349997999999999</v>
      </c>
      <c r="E79" s="220">
        <v>34.979999999999997</v>
      </c>
      <c r="F79" s="220">
        <v>30.169159000000001</v>
      </c>
      <c r="G79" s="220">
        <v>2345433600</v>
      </c>
      <c r="H79" s="220"/>
      <c r="I79" s="220">
        <f t="shared" ref="I79:N79" si="97">(I80/B80*B79)/B80*B79</f>
        <v>2.0392623699363597</v>
      </c>
      <c r="J79" s="220">
        <f t="shared" si="97"/>
        <v>2.0652869703722541</v>
      </c>
      <c r="K79" s="220">
        <f t="shared" si="97"/>
        <v>1.7719737076907083</v>
      </c>
      <c r="L79" s="220">
        <f t="shared" si="97"/>
        <v>1.8265758965272378</v>
      </c>
      <c r="M79" s="220">
        <f t="shared" si="97"/>
        <v>1.5840152221701616</v>
      </c>
      <c r="N79" s="220">
        <f t="shared" si="97"/>
        <v>121892676.60590279</v>
      </c>
      <c r="O79" s="220"/>
      <c r="P79" s="196">
        <f t="shared" si="24"/>
        <v>136039.59603960393</v>
      </c>
      <c r="Q79" s="196">
        <f t="shared" si="94"/>
        <v>134848.90459192547</v>
      </c>
      <c r="R79" s="196">
        <f t="shared" si="95"/>
        <v>174632.60465428908</v>
      </c>
      <c r="S79" s="196">
        <f t="shared" si="27"/>
        <v>-117630.24587612876</v>
      </c>
      <c r="T79" s="224"/>
      <c r="U79" s="199">
        <f t="shared" si="16"/>
        <v>2.6410911443732616</v>
      </c>
      <c r="V79" s="196">
        <f t="shared" si="17"/>
        <v>262875.01769584027</v>
      </c>
      <c r="W79" s="196">
        <f t="shared" si="18"/>
        <v>145244.77181971152</v>
      </c>
      <c r="X79" s="196">
        <f t="shared" si="19"/>
        <v>445521.10528581846</v>
      </c>
      <c r="Y79" s="200">
        <f t="shared" si="20"/>
        <v>0.44552110528581845</v>
      </c>
      <c r="Z79" s="269">
        <f t="shared" si="21"/>
        <v>327890.85940968967</v>
      </c>
      <c r="AA79" s="200">
        <f t="shared" si="22"/>
        <v>0.32789085940968965</v>
      </c>
      <c r="AB79" s="255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  <c r="AU79" s="241"/>
    </row>
    <row r="80" spans="1:47" ht="19.5" customHeight="1">
      <c r="A80" s="218" t="s">
        <v>171</v>
      </c>
      <c r="B80" s="219">
        <v>35.099997999999999</v>
      </c>
      <c r="C80" s="220">
        <v>38.270000000000003</v>
      </c>
      <c r="D80" s="220">
        <v>34.889999000000003</v>
      </c>
      <c r="E80" s="220">
        <v>38.080002</v>
      </c>
      <c r="F80" s="220">
        <v>32.842834000000003</v>
      </c>
      <c r="G80" s="220">
        <v>1881340000</v>
      </c>
      <c r="H80" s="220"/>
      <c r="I80" s="220">
        <f t="shared" ref="I80:N80" si="98">(I81/B81*B80)/B81*B80</f>
        <v>1.8531890289362742</v>
      </c>
      <c r="J80" s="220">
        <f t="shared" si="98"/>
        <v>2.2011627643919782</v>
      </c>
      <c r="K80" s="220">
        <f t="shared" si="98"/>
        <v>1.8281244427407144</v>
      </c>
      <c r="L80" s="220">
        <f t="shared" si="98"/>
        <v>2.1646716888503823</v>
      </c>
      <c r="M80" s="220">
        <f t="shared" si="98"/>
        <v>1.8772157679145116</v>
      </c>
      <c r="N80" s="220">
        <f t="shared" si="98"/>
        <v>78427055.046831876</v>
      </c>
      <c r="O80" s="220"/>
      <c r="P80" s="196">
        <f t="shared" si="24"/>
        <v>138178.21386138612</v>
      </c>
      <c r="Q80" s="196">
        <f t="shared" si="94"/>
        <v>139122.02957152389</v>
      </c>
      <c r="R80" s="196">
        <f t="shared" si="95"/>
        <v>174632.60465428908</v>
      </c>
      <c r="S80" s="196">
        <f t="shared" si="27"/>
        <v>-119787.03856727929</v>
      </c>
      <c r="T80" s="224"/>
      <c r="U80" s="199">
        <f t="shared" si="16"/>
        <v>2.6113912010603939</v>
      </c>
      <c r="V80" s="196">
        <f t="shared" si="17"/>
        <v>264372.05017108779</v>
      </c>
      <c r="W80" s="196">
        <f t="shared" si="18"/>
        <v>144585.0116038085</v>
      </c>
      <c r="X80" s="196">
        <f t="shared" si="19"/>
        <v>451932.84808719909</v>
      </c>
      <c r="Y80" s="200">
        <f t="shared" si="20"/>
        <v>0.45193284808719908</v>
      </c>
      <c r="Z80" s="269">
        <f t="shared" si="21"/>
        <v>332145.8095199198</v>
      </c>
      <c r="AA80" s="200">
        <f t="shared" si="22"/>
        <v>0.33214580951991979</v>
      </c>
      <c r="AB80" s="255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</row>
    <row r="81" spans="1:47" ht="19.5" customHeight="1">
      <c r="A81" s="218" t="s">
        <v>172</v>
      </c>
      <c r="B81" s="219">
        <v>38.029998999999997</v>
      </c>
      <c r="C81" s="220">
        <v>38.68</v>
      </c>
      <c r="D81" s="220">
        <v>36.700001</v>
      </c>
      <c r="E81" s="220">
        <v>36.779998999999997</v>
      </c>
      <c r="F81" s="220">
        <v>31.721610999999999</v>
      </c>
      <c r="G81" s="220">
        <v>1943627500</v>
      </c>
      <c r="H81" s="220"/>
      <c r="I81" s="220">
        <f t="shared" ref="I81:N81" si="99">(I82/B82*B81)/B82*B81</f>
        <v>2.1754953783865933</v>
      </c>
      <c r="J81" s="220">
        <f t="shared" si="99"/>
        <v>2.2485790700665342</v>
      </c>
      <c r="K81" s="220">
        <f t="shared" si="99"/>
        <v>2.0227210474724178</v>
      </c>
      <c r="L81" s="220">
        <f t="shared" si="99"/>
        <v>2.0193962168211095</v>
      </c>
      <c r="M81" s="220">
        <f t="shared" si="99"/>
        <v>1.7512309063309046</v>
      </c>
      <c r="N81" s="220">
        <f t="shared" si="99"/>
        <v>83706156.136422902</v>
      </c>
      <c r="O81" s="220"/>
      <c r="P81" s="196">
        <f t="shared" si="24"/>
        <v>145346.53861386134</v>
      </c>
      <c r="Q81" s="196">
        <f t="shared" si="94"/>
        <v>153931.01848117108</v>
      </c>
      <c r="R81" s="196">
        <f t="shared" si="95"/>
        <v>174632.60465428908</v>
      </c>
      <c r="S81" s="196">
        <f t="shared" si="27"/>
        <v>-121952.81789464295</v>
      </c>
      <c r="T81" s="224"/>
      <c r="U81" s="199">
        <f t="shared" si="16"/>
        <v>2.6237945854156943</v>
      </c>
      <c r="V81" s="196">
        <f t="shared" si="17"/>
        <v>269389.87749782047</v>
      </c>
      <c r="W81" s="196">
        <f t="shared" si="18"/>
        <v>147437.05960317753</v>
      </c>
      <c r="X81" s="196">
        <f t="shared" si="19"/>
        <v>473910.1617493215</v>
      </c>
      <c r="Y81" s="200">
        <f t="shared" si="20"/>
        <v>0.47391016174932149</v>
      </c>
      <c r="Z81" s="269">
        <f t="shared" si="21"/>
        <v>351957.34385467856</v>
      </c>
      <c r="AA81" s="200">
        <f t="shared" si="22"/>
        <v>0.35195734385467858</v>
      </c>
      <c r="AB81" s="255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</row>
    <row r="82" spans="1:47" ht="19.5" customHeight="1">
      <c r="A82" s="218" t="s">
        <v>173</v>
      </c>
      <c r="B82" s="219">
        <v>36.860000999999997</v>
      </c>
      <c r="C82" s="220">
        <v>39.919998</v>
      </c>
      <c r="D82" s="220">
        <v>36.549999</v>
      </c>
      <c r="E82" s="220">
        <v>39.580002</v>
      </c>
      <c r="F82" s="220">
        <v>34.168078999999999</v>
      </c>
      <c r="G82" s="220">
        <v>1620613000</v>
      </c>
      <c r="H82" s="220"/>
      <c r="I82" s="220">
        <f t="shared" ref="I82:N82" si="100">(I83/B83*B82)/B83*B82</f>
        <v>2.0436956585830517</v>
      </c>
      <c r="J82" s="220">
        <f t="shared" si="100"/>
        <v>2.3950592122186904</v>
      </c>
      <c r="K82" s="220">
        <f t="shared" si="100"/>
        <v>2.0062201137461533</v>
      </c>
      <c r="L82" s="220">
        <f t="shared" si="100"/>
        <v>2.3385665626555179</v>
      </c>
      <c r="M82" s="220">
        <f t="shared" si="100"/>
        <v>2.0317677760910438</v>
      </c>
      <c r="N82" s="220">
        <f t="shared" si="100"/>
        <v>58195575.25904569</v>
      </c>
      <c r="O82" s="220"/>
      <c r="P82" s="196">
        <f t="shared" si="24"/>
        <v>144752.47128712866</v>
      </c>
      <c r="Q82" s="196">
        <f t="shared" si="94"/>
        <v>152675.28154327339</v>
      </c>
      <c r="R82" s="196">
        <f t="shared" si="95"/>
        <v>174632.60465428908</v>
      </c>
      <c r="S82" s="196">
        <f t="shared" si="27"/>
        <v>-124127.6213025373</v>
      </c>
      <c r="T82" s="224"/>
      <c r="U82" s="199">
        <f t="shared" si="16"/>
        <v>2.5730379152515761</v>
      </c>
      <c r="V82" s="196">
        <f t="shared" si="17"/>
        <v>268974.03036910761</v>
      </c>
      <c r="W82" s="196">
        <f t="shared" si="18"/>
        <v>144846.40906657031</v>
      </c>
      <c r="X82" s="196">
        <f t="shared" si="19"/>
        <v>472060.35748469114</v>
      </c>
      <c r="Y82" s="200">
        <f t="shared" si="20"/>
        <v>0.47206035748469116</v>
      </c>
      <c r="Z82" s="269">
        <f t="shared" si="21"/>
        <v>347932.73618215381</v>
      </c>
      <c r="AA82" s="200">
        <f t="shared" si="22"/>
        <v>0.34793273618215381</v>
      </c>
      <c r="AB82" s="255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</row>
    <row r="83" spans="1:47" ht="19.5" customHeight="1">
      <c r="A83" s="218" t="s">
        <v>174</v>
      </c>
      <c r="B83" s="219">
        <v>39.639999000000003</v>
      </c>
      <c r="C83" s="220">
        <v>40.139999000000003</v>
      </c>
      <c r="D83" s="220">
        <v>38.259998000000003</v>
      </c>
      <c r="E83" s="220">
        <v>38.979999999999997</v>
      </c>
      <c r="F83" s="220">
        <v>33.650126999999998</v>
      </c>
      <c r="G83" s="220">
        <v>1714890300</v>
      </c>
      <c r="H83" s="220"/>
      <c r="I83" s="220">
        <f t="shared" ref="I83:N83" si="101">(I84/B84*B83)/B84*B83</f>
        <v>2.3635936075929038</v>
      </c>
      <c r="J83" s="220">
        <f t="shared" si="101"/>
        <v>2.4215305236487175</v>
      </c>
      <c r="K83" s="220">
        <f t="shared" si="101"/>
        <v>2.1983342555636156</v>
      </c>
      <c r="L83" s="220">
        <f t="shared" si="101"/>
        <v>2.2682022749009438</v>
      </c>
      <c r="M83" s="220">
        <f t="shared" si="101"/>
        <v>1.9706357549598963</v>
      </c>
      <c r="N83" s="220">
        <f t="shared" si="101"/>
        <v>65163442.056234166</v>
      </c>
      <c r="O83" s="220"/>
      <c r="P83" s="196">
        <f t="shared" si="24"/>
        <v>151524.74455445539</v>
      </c>
      <c r="Q83" s="196">
        <f t="shared" si="94"/>
        <v>167295.35263589962</v>
      </c>
      <c r="R83" s="196">
        <f t="shared" si="95"/>
        <v>174632.60465428908</v>
      </c>
      <c r="S83" s="196">
        <f t="shared" si="27"/>
        <v>-126311.48639129788</v>
      </c>
      <c r="T83" s="224"/>
      <c r="U83" s="199">
        <f t="shared" si="16"/>
        <v>2.5821669788474186</v>
      </c>
      <c r="V83" s="196">
        <f t="shared" si="17"/>
        <v>273714.6216562363</v>
      </c>
      <c r="W83" s="196">
        <f t="shared" si="18"/>
        <v>147403.13526493841</v>
      </c>
      <c r="X83" s="196">
        <f t="shared" si="19"/>
        <v>493452.70184464409</v>
      </c>
      <c r="Y83" s="200">
        <f t="shared" si="20"/>
        <v>0.49345270184464407</v>
      </c>
      <c r="Z83" s="269">
        <f t="shared" si="21"/>
        <v>367141.2154533462</v>
      </c>
      <c r="AA83" s="200">
        <f t="shared" si="22"/>
        <v>0.36714121545334621</v>
      </c>
      <c r="AB83" s="255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</row>
    <row r="84" spans="1:47" ht="19.5" customHeight="1">
      <c r="A84" s="218" t="s">
        <v>175</v>
      </c>
      <c r="B84" s="219">
        <v>39</v>
      </c>
      <c r="C84" s="220">
        <v>39.909999999999997</v>
      </c>
      <c r="D84" s="220">
        <v>38.240001999999997</v>
      </c>
      <c r="E84" s="220">
        <v>39.459999000000003</v>
      </c>
      <c r="F84" s="220">
        <v>34.064475999999999</v>
      </c>
      <c r="G84" s="220">
        <v>1676662500</v>
      </c>
      <c r="H84" s="220"/>
      <c r="I84" s="220">
        <f t="shared" ref="I84:N84" si="102">(I85/B85*B84)/B85*B84</f>
        <v>2.2878879507727472</v>
      </c>
      <c r="J84" s="220">
        <f t="shared" si="102"/>
        <v>2.3938596729111103</v>
      </c>
      <c r="K84" s="220">
        <f t="shared" si="102"/>
        <v>2.196037004799726</v>
      </c>
      <c r="L84" s="220">
        <f t="shared" si="102"/>
        <v>2.3244074136390149</v>
      </c>
      <c r="M84" s="220">
        <f t="shared" si="102"/>
        <v>2.0194651759648079</v>
      </c>
      <c r="N84" s="220">
        <f t="shared" si="102"/>
        <v>62290616.757580869</v>
      </c>
      <c r="O84" s="220"/>
      <c r="P84" s="196">
        <f t="shared" si="24"/>
        <v>151445.55247524744</v>
      </c>
      <c r="Q84" s="196">
        <f t="shared" si="94"/>
        <v>167120.52964177789</v>
      </c>
      <c r="R84" s="196">
        <f t="shared" si="95"/>
        <v>174632.60465428908</v>
      </c>
      <c r="S84" s="196">
        <f t="shared" si="27"/>
        <v>-128504.45091792829</v>
      </c>
      <c r="T84" s="224"/>
      <c r="U84" s="199">
        <f t="shared" si="16"/>
        <v>2.5374853151023715</v>
      </c>
      <c r="V84" s="196">
        <f t="shared" si="17"/>
        <v>273659.18720079074</v>
      </c>
      <c r="W84" s="196">
        <f t="shared" si="18"/>
        <v>145154.73628286243</v>
      </c>
      <c r="X84" s="196">
        <f t="shared" si="19"/>
        <v>493198.68677131442</v>
      </c>
      <c r="Y84" s="200">
        <f t="shared" si="20"/>
        <v>0.4931986867713144</v>
      </c>
      <c r="Z84" s="269">
        <f t="shared" si="21"/>
        <v>364694.23585338611</v>
      </c>
      <c r="AA84" s="200">
        <f t="shared" si="22"/>
        <v>0.36469423585338612</v>
      </c>
      <c r="AB84" s="255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</row>
    <row r="85" spans="1:47" ht="19.5" customHeight="1">
      <c r="A85" s="218" t="s">
        <v>176</v>
      </c>
      <c r="B85" s="219">
        <v>39.540000999999997</v>
      </c>
      <c r="C85" s="220">
        <v>39.880001</v>
      </c>
      <c r="D85" s="220">
        <v>37.330002</v>
      </c>
      <c r="E85" s="220">
        <v>38.869999</v>
      </c>
      <c r="F85" s="220">
        <v>33.555145000000003</v>
      </c>
      <c r="G85" s="220">
        <v>2279169700</v>
      </c>
      <c r="H85" s="220"/>
      <c r="I85" s="220">
        <f t="shared" ref="I85:N85" si="103">(I86/B86*B85)/B86*B85</f>
        <v>2.3516835914954126</v>
      </c>
      <c r="J85" s="220">
        <f t="shared" si="103"/>
        <v>2.390262258404745</v>
      </c>
      <c r="K85" s="220">
        <f t="shared" si="103"/>
        <v>2.0927621295837509</v>
      </c>
      <c r="L85" s="220">
        <f t="shared" si="103"/>
        <v>2.2554186694951932</v>
      </c>
      <c r="M85" s="220">
        <f t="shared" si="103"/>
        <v>1.9595266876982529</v>
      </c>
      <c r="N85" s="220">
        <f t="shared" si="103"/>
        <v>115102472.84957969</v>
      </c>
      <c r="O85" s="220"/>
      <c r="P85" s="196">
        <f t="shared" si="24"/>
        <v>147841.59207920785</v>
      </c>
      <c r="Q85" s="196">
        <f t="shared" si="94"/>
        <v>159261.21224090544</v>
      </c>
      <c r="R85" s="196">
        <f t="shared" si="95"/>
        <v>174632.60465428908</v>
      </c>
      <c r="S85" s="196">
        <f t="shared" si="27"/>
        <v>-130706.55279675299</v>
      </c>
      <c r="T85" s="224"/>
      <c r="U85" s="199">
        <f t="shared" si="16"/>
        <v>2.4671616673644525</v>
      </c>
      <c r="V85" s="196">
        <f t="shared" si="17"/>
        <v>271136.41492356302</v>
      </c>
      <c r="W85" s="196">
        <f t="shared" si="18"/>
        <v>140429.86212681001</v>
      </c>
      <c r="X85" s="196">
        <f t="shared" si="19"/>
        <v>481735.40897440235</v>
      </c>
      <c r="Y85" s="200">
        <f t="shared" si="20"/>
        <v>0.48173540897440237</v>
      </c>
      <c r="Z85" s="269">
        <f t="shared" si="21"/>
        <v>351028.85617764934</v>
      </c>
      <c r="AA85" s="200">
        <f t="shared" si="22"/>
        <v>0.35102885617764934</v>
      </c>
      <c r="AB85" s="255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</row>
    <row r="86" spans="1:47" ht="19.5" customHeight="1">
      <c r="A86" s="218" t="s">
        <v>177</v>
      </c>
      <c r="B86" s="219">
        <v>38.779998999999997</v>
      </c>
      <c r="C86" s="220">
        <v>42.02</v>
      </c>
      <c r="D86" s="220">
        <v>38.709999000000003</v>
      </c>
      <c r="E86" s="220">
        <v>41.240001999999997</v>
      </c>
      <c r="F86" s="220">
        <v>35.601101</v>
      </c>
      <c r="G86" s="220">
        <v>1718491700</v>
      </c>
      <c r="H86" s="220"/>
      <c r="I86" s="220">
        <f t="shared" ref="I86:N86" si="104">(I87/B87*B86)/B87*B86</f>
        <v>2.2621485681908728</v>
      </c>
      <c r="J86" s="220">
        <f t="shared" si="104"/>
        <v>2.653672532685865</v>
      </c>
      <c r="K86" s="220">
        <f t="shared" si="104"/>
        <v>2.2503504756713806</v>
      </c>
      <c r="L86" s="220">
        <f t="shared" si="104"/>
        <v>2.5388407913151636</v>
      </c>
      <c r="M86" s="220">
        <f t="shared" si="104"/>
        <v>2.205767844710719</v>
      </c>
      <c r="N86" s="220">
        <f t="shared" si="104"/>
        <v>65437425.812213182</v>
      </c>
      <c r="O86" s="220"/>
      <c r="P86" s="196">
        <f t="shared" si="24"/>
        <v>153306.92673267319</v>
      </c>
      <c r="Q86" s="196">
        <f t="shared" si="94"/>
        <v>171253.83704912823</v>
      </c>
      <c r="R86" s="196">
        <f t="shared" si="95"/>
        <v>174632.60465428908</v>
      </c>
      <c r="S86" s="196">
        <f t="shared" si="27"/>
        <v>-132917.83010007278</v>
      </c>
      <c r="T86" s="224"/>
      <c r="U86" s="199">
        <f t="shared" si="16"/>
        <v>2.4672350665073242</v>
      </c>
      <c r="V86" s="196">
        <f t="shared" si="17"/>
        <v>274962.14918098878</v>
      </c>
      <c r="W86" s="196">
        <f t="shared" si="18"/>
        <v>142044.319080916</v>
      </c>
      <c r="X86" s="196">
        <f t="shared" si="19"/>
        <v>499193.36843609053</v>
      </c>
      <c r="Y86" s="200">
        <f t="shared" si="20"/>
        <v>0.49919336843609052</v>
      </c>
      <c r="Z86" s="269">
        <f t="shared" si="21"/>
        <v>366275.53833601775</v>
      </c>
      <c r="AA86" s="200">
        <f t="shared" si="22"/>
        <v>0.36627553833601773</v>
      </c>
      <c r="AB86" s="255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</row>
    <row r="87" spans="1:47" ht="19.5" customHeight="1">
      <c r="A87" s="218" t="s">
        <v>178</v>
      </c>
      <c r="B87" s="272">
        <v>41.509998000000003</v>
      </c>
      <c r="C87" s="273">
        <v>42.310001</v>
      </c>
      <c r="D87" s="273">
        <v>40.360000999999997</v>
      </c>
      <c r="E87" s="273">
        <v>40.409999999999997</v>
      </c>
      <c r="F87" s="273">
        <v>34.884582999999999</v>
      </c>
      <c r="G87" s="273">
        <v>1416706400</v>
      </c>
      <c r="H87" s="273"/>
      <c r="I87" s="273">
        <f t="shared" ref="I87:N87" si="105">(I88/B88*B87)/B88*B87</f>
        <v>2.5918565543230736</v>
      </c>
      <c r="J87" s="273">
        <f t="shared" si="105"/>
        <v>2.6904275671254934</v>
      </c>
      <c r="K87" s="273">
        <f t="shared" si="105"/>
        <v>2.4462800752013241</v>
      </c>
      <c r="L87" s="273">
        <f t="shared" si="105"/>
        <v>2.4376750540927259</v>
      </c>
      <c r="M87" s="273">
        <f t="shared" si="105"/>
        <v>2.1178734931384593</v>
      </c>
      <c r="N87" s="273">
        <f t="shared" si="105"/>
        <v>44472448.463304207</v>
      </c>
      <c r="O87" s="273"/>
      <c r="P87" s="196">
        <f t="shared" si="24"/>
        <v>159841.58811881178</v>
      </c>
      <c r="Q87" s="196">
        <f t="shared" si="94"/>
        <v>186164.26814586276</v>
      </c>
      <c r="R87" s="196">
        <f t="shared" si="95"/>
        <v>174632.60465428908</v>
      </c>
      <c r="S87" s="196">
        <f t="shared" si="27"/>
        <v>-135138.32105882306</v>
      </c>
      <c r="T87" s="274">
        <f>(P87-P75)/P75</f>
        <v>3.2489153236121372E-2</v>
      </c>
      <c r="U87" s="199">
        <f t="shared" si="16"/>
        <v>2.4750506751338937</v>
      </c>
      <c r="V87" s="196">
        <f t="shared" si="17"/>
        <v>279536.4121512858</v>
      </c>
      <c r="W87" s="196">
        <f t="shared" si="18"/>
        <v>144398.09109246274</v>
      </c>
      <c r="X87" s="196">
        <f t="shared" si="19"/>
        <v>520638.46091896365</v>
      </c>
      <c r="Y87" s="200">
        <f t="shared" si="20"/>
        <v>0.52063846091896371</v>
      </c>
      <c r="Z87" s="269">
        <f t="shared" si="21"/>
        <v>385500.13986014063</v>
      </c>
      <c r="AA87" s="200">
        <f t="shared" si="22"/>
        <v>0.38550013986014064</v>
      </c>
      <c r="AB87" s="255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</row>
    <row r="88" spans="1:47" ht="19.5" customHeight="1">
      <c r="A88" s="218" t="s">
        <v>179</v>
      </c>
      <c r="B88" s="219">
        <v>40.650002000000001</v>
      </c>
      <c r="C88" s="220">
        <v>43.310001</v>
      </c>
      <c r="D88" s="220">
        <v>40.159999999999997</v>
      </c>
      <c r="E88" s="220">
        <v>42</v>
      </c>
      <c r="F88" s="220">
        <v>36.344653999999998</v>
      </c>
      <c r="G88" s="220">
        <v>1968905800</v>
      </c>
      <c r="H88" s="220"/>
      <c r="I88" s="220">
        <f t="shared" ref="I88:N88" si="106">(I89/B89*B88)/B89*B88</f>
        <v>2.4855738983210847</v>
      </c>
      <c r="J88" s="220">
        <f t="shared" si="106"/>
        <v>2.8191073936421769</v>
      </c>
      <c r="K88" s="220">
        <f t="shared" si="106"/>
        <v>2.4220954266796282</v>
      </c>
      <c r="L88" s="220">
        <f t="shared" si="106"/>
        <v>2.6332778916009252</v>
      </c>
      <c r="M88" s="220">
        <f t="shared" si="106"/>
        <v>2.2988679233162519</v>
      </c>
      <c r="N88" s="220">
        <f t="shared" si="106"/>
        <v>85897634.763354361</v>
      </c>
      <c r="O88" s="220"/>
      <c r="P88" s="196">
        <f t="shared" si="24"/>
        <v>159049.50495049494</v>
      </c>
      <c r="Q88" s="196">
        <f>((Q87+R87)/2)*K88/K87</f>
        <v>178614.96408943288</v>
      </c>
      <c r="R88" s="196">
        <f>(Q87+R87)/2</f>
        <v>180398.43640007591</v>
      </c>
      <c r="S88" s="196">
        <f t="shared" si="27"/>
        <v>-137368.06406323481</v>
      </c>
      <c r="T88" s="224"/>
      <c r="U88" s="199">
        <f t="shared" si="16"/>
        <v>2.4710833894718967</v>
      </c>
      <c r="V88" s="196">
        <f t="shared" si="17"/>
        <v>284517.1524094193</v>
      </c>
      <c r="W88" s="196">
        <f t="shared" si="18"/>
        <v>147149.08834618449</v>
      </c>
      <c r="X88" s="196">
        <f t="shared" si="19"/>
        <v>518062.90544000373</v>
      </c>
      <c r="Y88" s="200">
        <f t="shared" si="20"/>
        <v>0.51806290544000377</v>
      </c>
      <c r="Z88" s="269">
        <f t="shared" si="21"/>
        <v>380694.84137676889</v>
      </c>
      <c r="AA88" s="200">
        <f t="shared" si="22"/>
        <v>0.3806948413767689</v>
      </c>
      <c r="AB88" s="255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</row>
    <row r="89" spans="1:47" ht="19.5" customHeight="1">
      <c r="A89" s="218" t="s">
        <v>180</v>
      </c>
      <c r="B89" s="219">
        <v>41.740001999999997</v>
      </c>
      <c r="C89" s="220">
        <v>42.169998</v>
      </c>
      <c r="D89" s="220">
        <v>40.259998000000003</v>
      </c>
      <c r="E89" s="220">
        <v>41.099997999999999</v>
      </c>
      <c r="F89" s="220">
        <v>35.565818999999998</v>
      </c>
      <c r="G89" s="220">
        <v>1646562100</v>
      </c>
      <c r="H89" s="220"/>
      <c r="I89" s="220">
        <f t="shared" ref="I89:N89" si="107">(I90/B90*B89)/B90*B89</f>
        <v>2.6206587215841566</v>
      </c>
      <c r="J89" s="220">
        <f t="shared" si="107"/>
        <v>2.672651876828525</v>
      </c>
      <c r="K89" s="220">
        <f t="shared" si="107"/>
        <v>2.4341724307692965</v>
      </c>
      <c r="L89" s="220">
        <f t="shared" si="107"/>
        <v>2.5216320376192316</v>
      </c>
      <c r="M89" s="220">
        <f t="shared" si="107"/>
        <v>2.2013980170515426</v>
      </c>
      <c r="N89" s="220">
        <f t="shared" si="107"/>
        <v>60074139.44768896</v>
      </c>
      <c r="O89" s="220"/>
      <c r="P89" s="196">
        <f t="shared" si="24"/>
        <v>159445.53663366329</v>
      </c>
      <c r="Q89" s="196">
        <f t="shared" ref="Q89:Q99" si="108">Q88*K89/K88</f>
        <v>179505.5704743106</v>
      </c>
      <c r="R89" s="196">
        <f t="shared" ref="R89:R99" si="109">R88</f>
        <v>180398.43640007591</v>
      </c>
      <c r="S89" s="196">
        <f t="shared" si="27"/>
        <v>-139607.09766349828</v>
      </c>
      <c r="T89" s="224"/>
      <c r="U89" s="199">
        <f t="shared" si="16"/>
        <v>2.4342886480806407</v>
      </c>
      <c r="V89" s="196">
        <f t="shared" si="17"/>
        <v>284794.37458763714</v>
      </c>
      <c r="W89" s="196">
        <f t="shared" si="18"/>
        <v>145187.27692413886</v>
      </c>
      <c r="X89" s="196">
        <f t="shared" si="19"/>
        <v>519349.5435080498</v>
      </c>
      <c r="Y89" s="200">
        <f t="shared" si="20"/>
        <v>0.51934954350804985</v>
      </c>
      <c r="Z89" s="269">
        <f t="shared" si="21"/>
        <v>379742.44584455155</v>
      </c>
      <c r="AA89" s="200">
        <f t="shared" si="22"/>
        <v>0.37974244584455152</v>
      </c>
      <c r="AB89" s="255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</row>
    <row r="90" spans="1:47" ht="19.5" customHeight="1">
      <c r="A90" s="218" t="s">
        <v>181</v>
      </c>
      <c r="B90" s="219">
        <v>41.23</v>
      </c>
      <c r="C90" s="220">
        <v>42.299999</v>
      </c>
      <c r="D90" s="220">
        <v>40.189999</v>
      </c>
      <c r="E90" s="220">
        <v>41.93</v>
      </c>
      <c r="F90" s="220">
        <v>36.284084</v>
      </c>
      <c r="G90" s="220">
        <v>2185862300</v>
      </c>
      <c r="H90" s="220"/>
      <c r="I90" s="220">
        <f t="shared" ref="I90:N90" si="110">(I91/B91*B90)/B91*B90</f>
        <v>2.5570087056365263</v>
      </c>
      <c r="J90" s="220">
        <f t="shared" si="110"/>
        <v>2.6891556940365859</v>
      </c>
      <c r="K90" s="220">
        <f t="shared" si="110"/>
        <v>2.4257153260276945</v>
      </c>
      <c r="L90" s="220">
        <f t="shared" si="110"/>
        <v>2.6245076132897323</v>
      </c>
      <c r="M90" s="220">
        <f t="shared" si="110"/>
        <v>2.2912119746185367</v>
      </c>
      <c r="N90" s="220">
        <f t="shared" si="110"/>
        <v>105870978.83182842</v>
      </c>
      <c r="O90" s="220"/>
      <c r="P90" s="196">
        <f t="shared" si="24"/>
        <v>159168.31287128702</v>
      </c>
      <c r="Q90" s="196">
        <f t="shared" si="108"/>
        <v>178881.90988559771</v>
      </c>
      <c r="R90" s="196">
        <f t="shared" si="109"/>
        <v>180398.43640007591</v>
      </c>
      <c r="S90" s="196">
        <f t="shared" si="27"/>
        <v>-141855.46057042951</v>
      </c>
      <c r="T90" s="224"/>
      <c r="U90" s="199">
        <f t="shared" si="16"/>
        <v>2.3937516956054865</v>
      </c>
      <c r="V90" s="196">
        <f t="shared" si="17"/>
        <v>284600.31795397378</v>
      </c>
      <c r="W90" s="196">
        <f t="shared" si="18"/>
        <v>142744.85738354427</v>
      </c>
      <c r="X90" s="196">
        <f t="shared" si="19"/>
        <v>518448.65915696067</v>
      </c>
      <c r="Y90" s="200">
        <f t="shared" si="20"/>
        <v>0.5184486591569607</v>
      </c>
      <c r="Z90" s="269">
        <f t="shared" si="21"/>
        <v>376593.19858653116</v>
      </c>
      <c r="AA90" s="200">
        <f t="shared" si="22"/>
        <v>0.37659319858653117</v>
      </c>
      <c r="AB90" s="255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</row>
    <row r="91" spans="1:47" ht="19.5" customHeight="1">
      <c r="A91" s="218" t="s">
        <v>182</v>
      </c>
      <c r="B91" s="219">
        <v>42.150002000000001</v>
      </c>
      <c r="C91" s="220">
        <v>43.049999</v>
      </c>
      <c r="D91" s="220">
        <v>41.389999000000003</v>
      </c>
      <c r="E91" s="220">
        <v>41.849997999999999</v>
      </c>
      <c r="F91" s="220">
        <v>36.240245999999999</v>
      </c>
      <c r="G91" s="220">
        <v>1763904700</v>
      </c>
      <c r="H91" s="220"/>
      <c r="I91" s="220">
        <f t="shared" ref="I91:N91" si="111">(I92/B92*B91)/B92*B91</f>
        <v>2.672395526995182</v>
      </c>
      <c r="J91" s="220">
        <f t="shared" si="111"/>
        <v>2.7853612185573575</v>
      </c>
      <c r="K91" s="220">
        <f t="shared" si="111"/>
        <v>2.5727327394896342</v>
      </c>
      <c r="L91" s="220">
        <f t="shared" si="111"/>
        <v>2.6145021016392929</v>
      </c>
      <c r="M91" s="220">
        <f t="shared" si="111"/>
        <v>2.2856788888702093</v>
      </c>
      <c r="N91" s="220">
        <f t="shared" si="111"/>
        <v>68941632.599885881</v>
      </c>
      <c r="O91" s="220"/>
      <c r="P91" s="196">
        <f t="shared" si="24"/>
        <v>163920.78811881179</v>
      </c>
      <c r="Q91" s="196">
        <f t="shared" si="108"/>
        <v>189723.55953192234</v>
      </c>
      <c r="R91" s="196">
        <f t="shared" si="109"/>
        <v>180398.43640007591</v>
      </c>
      <c r="S91" s="196">
        <f t="shared" si="27"/>
        <v>-144113.19165613962</v>
      </c>
      <c r="T91" s="224"/>
      <c r="U91" s="199">
        <f t="shared" si="16"/>
        <v>2.389227665850663</v>
      </c>
      <c r="V91" s="196">
        <f t="shared" si="17"/>
        <v>287927.05062724114</v>
      </c>
      <c r="W91" s="196">
        <f t="shared" si="18"/>
        <v>143813.85897110152</v>
      </c>
      <c r="X91" s="196">
        <f t="shared" si="19"/>
        <v>534042.78405081003</v>
      </c>
      <c r="Y91" s="200">
        <f t="shared" si="20"/>
        <v>0.53404278405081007</v>
      </c>
      <c r="Z91" s="269">
        <f t="shared" si="21"/>
        <v>389929.59239467041</v>
      </c>
      <c r="AA91" s="200">
        <f t="shared" si="22"/>
        <v>0.3899295923946704</v>
      </c>
      <c r="AB91" s="255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</row>
    <row r="92" spans="1:47" ht="19.5" customHeight="1">
      <c r="A92" s="218" t="s">
        <v>183</v>
      </c>
      <c r="B92" s="219">
        <v>41.919998</v>
      </c>
      <c r="C92" s="220">
        <v>42.279998999999997</v>
      </c>
      <c r="D92" s="220">
        <v>38.229999999999997</v>
      </c>
      <c r="E92" s="220">
        <v>38.82</v>
      </c>
      <c r="F92" s="220">
        <v>33.616390000000003</v>
      </c>
      <c r="G92" s="220">
        <v>2709535300</v>
      </c>
      <c r="H92" s="220"/>
      <c r="I92" s="220">
        <f t="shared" ref="I92:N92" si="112">(I93/B93*B92)/B93*B92</f>
        <v>2.6433096627112258</v>
      </c>
      <c r="J92" s="220">
        <f t="shared" si="112"/>
        <v>2.6866133583170839</v>
      </c>
      <c r="K92" s="220">
        <f t="shared" si="112"/>
        <v>2.1948883704672193</v>
      </c>
      <c r="L92" s="220">
        <f t="shared" si="112"/>
        <v>2.2496200508676973</v>
      </c>
      <c r="M92" s="220">
        <f t="shared" si="112"/>
        <v>1.9666862892727477</v>
      </c>
      <c r="N92" s="220">
        <f t="shared" si="112"/>
        <v>162675052.52293307</v>
      </c>
      <c r="O92" s="220"/>
      <c r="P92" s="196">
        <f t="shared" si="24"/>
        <v>151405.9405940593</v>
      </c>
      <c r="Q92" s="196">
        <f t="shared" si="108"/>
        <v>161859.81078736892</v>
      </c>
      <c r="R92" s="196">
        <f t="shared" si="109"/>
        <v>180398.43640007591</v>
      </c>
      <c r="S92" s="196">
        <f t="shared" si="27"/>
        <v>-146380.32995470686</v>
      </c>
      <c r="T92" s="224"/>
      <c r="U92" s="199">
        <f t="shared" si="16"/>
        <v>2.2667278936780813</v>
      </c>
      <c r="V92" s="196">
        <f t="shared" si="17"/>
        <v>279166.65735991439</v>
      </c>
      <c r="W92" s="196">
        <f t="shared" si="18"/>
        <v>132786.32740520753</v>
      </c>
      <c r="X92" s="196">
        <f t="shared" si="19"/>
        <v>493664.18778150412</v>
      </c>
      <c r="Y92" s="200">
        <f t="shared" si="20"/>
        <v>0.49366418778150412</v>
      </c>
      <c r="Z92" s="269">
        <f t="shared" si="21"/>
        <v>347283.85782679729</v>
      </c>
      <c r="AA92" s="200">
        <f t="shared" si="22"/>
        <v>0.34728385782679727</v>
      </c>
      <c r="AB92" s="255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</row>
    <row r="93" spans="1:47" ht="19.5" customHeight="1">
      <c r="A93" s="218" t="s">
        <v>184</v>
      </c>
      <c r="B93" s="219">
        <v>38.93</v>
      </c>
      <c r="C93" s="220">
        <v>40</v>
      </c>
      <c r="D93" s="220">
        <v>37.159999999999997</v>
      </c>
      <c r="E93" s="220">
        <v>38.770000000000003</v>
      </c>
      <c r="F93" s="220">
        <v>33.573109000000002</v>
      </c>
      <c r="G93" s="220">
        <v>3052135000</v>
      </c>
      <c r="H93" s="220"/>
      <c r="I93" s="220">
        <f t="shared" ref="I93:N93" si="113">(I94/B94*B93)/B94*B93</f>
        <v>2.2796823902466055</v>
      </c>
      <c r="J93" s="220">
        <f t="shared" si="113"/>
        <v>2.4046685075608152</v>
      </c>
      <c r="K93" s="220">
        <f t="shared" si="113"/>
        <v>2.0737445230403222</v>
      </c>
      <c r="L93" s="220">
        <f t="shared" si="113"/>
        <v>2.2438287801304719</v>
      </c>
      <c r="M93" s="220">
        <f t="shared" si="113"/>
        <v>1.9616253441017044</v>
      </c>
      <c r="N93" s="220">
        <f t="shared" si="113"/>
        <v>206413837.05845332</v>
      </c>
      <c r="O93" s="220"/>
      <c r="P93" s="196">
        <f t="shared" si="24"/>
        <v>147168.31683168307</v>
      </c>
      <c r="Q93" s="196">
        <f t="shared" si="108"/>
        <v>152926.18095616365</v>
      </c>
      <c r="R93" s="196">
        <f t="shared" si="109"/>
        <v>180398.43640007591</v>
      </c>
      <c r="S93" s="196">
        <f t="shared" si="27"/>
        <v>-148656.91466285146</v>
      </c>
      <c r="T93" s="224"/>
      <c r="U93" s="199">
        <f t="shared" si="16"/>
        <v>2.2035083532755175</v>
      </c>
      <c r="V93" s="196">
        <f t="shared" si="17"/>
        <v>276200.320726251</v>
      </c>
      <c r="W93" s="196">
        <f t="shared" si="18"/>
        <v>127543.40606339954</v>
      </c>
      <c r="X93" s="196">
        <f t="shared" si="19"/>
        <v>480492.93418792263</v>
      </c>
      <c r="Y93" s="200">
        <f t="shared" si="20"/>
        <v>0.4804929341879226</v>
      </c>
      <c r="Z93" s="269">
        <f t="shared" si="21"/>
        <v>331836.01952507114</v>
      </c>
      <c r="AA93" s="200">
        <f t="shared" si="22"/>
        <v>0.33183601952507114</v>
      </c>
      <c r="AB93" s="255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</row>
    <row r="94" spans="1:47" ht="19.5" customHeight="1">
      <c r="A94" s="218" t="s">
        <v>185</v>
      </c>
      <c r="B94" s="219">
        <v>38.889999000000003</v>
      </c>
      <c r="C94" s="220">
        <v>39</v>
      </c>
      <c r="D94" s="220">
        <v>35.540000999999997</v>
      </c>
      <c r="E94" s="220">
        <v>37.099997999999999</v>
      </c>
      <c r="F94" s="220">
        <v>32.148589999999999</v>
      </c>
      <c r="G94" s="220">
        <v>2462886000</v>
      </c>
      <c r="H94" s="225" t="s">
        <v>185</v>
      </c>
      <c r="I94" s="220">
        <v>2.2749999999999999</v>
      </c>
      <c r="J94" s="220">
        <v>2.2859379999999998</v>
      </c>
      <c r="K94" s="220">
        <v>1.8968750000000001</v>
      </c>
      <c r="L94" s="220">
        <v>2.0546880000000001</v>
      </c>
      <c r="M94" s="220">
        <v>1.798692</v>
      </c>
      <c r="N94" s="220">
        <v>134406400</v>
      </c>
      <c r="O94" s="220"/>
      <c r="P94" s="196">
        <f t="shared" si="24"/>
        <v>140752.4792079207</v>
      </c>
      <c r="Q94" s="196">
        <f t="shared" si="108"/>
        <v>139883.11784709778</v>
      </c>
      <c r="R94" s="196">
        <f t="shared" si="109"/>
        <v>180398.43640007591</v>
      </c>
      <c r="S94" s="196">
        <f t="shared" si="27"/>
        <v>-150942.98514061334</v>
      </c>
      <c r="T94" s="224"/>
      <c r="U94" s="199">
        <f t="shared" si="16"/>
        <v>2.1276306103845992</v>
      </c>
      <c r="V94" s="196">
        <f t="shared" si="17"/>
        <v>271709.23438961734</v>
      </c>
      <c r="W94" s="196">
        <f t="shared" si="18"/>
        <v>120766.249249004</v>
      </c>
      <c r="X94" s="196">
        <f t="shared" si="19"/>
        <v>461034.03345509438</v>
      </c>
      <c r="Y94" s="200">
        <f t="shared" si="20"/>
        <v>0.46103403345509436</v>
      </c>
      <c r="Z94" s="269">
        <f t="shared" si="21"/>
        <v>310091.04831448104</v>
      </c>
      <c r="AA94" s="200">
        <f t="shared" si="22"/>
        <v>0.31009104831448103</v>
      </c>
      <c r="AB94" s="255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</row>
    <row r="95" spans="1:47" ht="19.5" customHeight="1">
      <c r="A95" s="218" t="s">
        <v>186</v>
      </c>
      <c r="B95" s="219">
        <v>36.770000000000003</v>
      </c>
      <c r="C95" s="220">
        <v>39.029998999999997</v>
      </c>
      <c r="D95" s="220">
        <v>36.259998000000003</v>
      </c>
      <c r="E95" s="220">
        <v>38.869999</v>
      </c>
      <c r="F95" s="220">
        <v>33.682358000000001</v>
      </c>
      <c r="G95" s="220">
        <v>2281929100</v>
      </c>
      <c r="H95" s="225" t="s">
        <v>186</v>
      </c>
      <c r="I95" s="220">
        <v>2.017188</v>
      </c>
      <c r="J95" s="220">
        <v>2.2593749999999999</v>
      </c>
      <c r="K95" s="220">
        <v>1.9624999999999999</v>
      </c>
      <c r="L95" s="220">
        <v>2.2406250000000001</v>
      </c>
      <c r="M95" s="220">
        <v>1.961462</v>
      </c>
      <c r="N95" s="220">
        <v>236656000</v>
      </c>
      <c r="O95" s="220"/>
      <c r="P95" s="196">
        <f t="shared" si="24"/>
        <v>143603.95247524744</v>
      </c>
      <c r="Q95" s="196">
        <f t="shared" si="108"/>
        <v>144722.56673472389</v>
      </c>
      <c r="R95" s="196">
        <f t="shared" si="109"/>
        <v>180398.43640007591</v>
      </c>
      <c r="S95" s="196">
        <f t="shared" si="27"/>
        <v>-153238.58091203254</v>
      </c>
      <c r="T95" s="224"/>
      <c r="U95" s="199">
        <f t="shared" si="16"/>
        <v>2.1143656313374417</v>
      </c>
      <c r="V95" s="196">
        <f t="shared" si="17"/>
        <v>273705.26567674609</v>
      </c>
      <c r="W95" s="196">
        <f t="shared" si="18"/>
        <v>120466.68476471354</v>
      </c>
      <c r="X95" s="196">
        <f t="shared" si="19"/>
        <v>468724.95561004721</v>
      </c>
      <c r="Y95" s="200">
        <f t="shared" si="20"/>
        <v>0.46872495561004723</v>
      </c>
      <c r="Z95" s="269">
        <f t="shared" si="21"/>
        <v>315486.3746980147</v>
      </c>
      <c r="AA95" s="200">
        <f t="shared" si="22"/>
        <v>0.31548637469801472</v>
      </c>
      <c r="AB95" s="255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</row>
    <row r="96" spans="1:47" ht="19.5" customHeight="1">
      <c r="A96" s="218" t="s">
        <v>187</v>
      </c>
      <c r="B96" s="219">
        <v>39.080002</v>
      </c>
      <c r="C96" s="220">
        <v>40.950001</v>
      </c>
      <c r="D96" s="220">
        <v>38.32</v>
      </c>
      <c r="E96" s="220">
        <v>40.650002000000001</v>
      </c>
      <c r="F96" s="220">
        <v>35.224795999999998</v>
      </c>
      <c r="G96" s="220">
        <v>2234461000</v>
      </c>
      <c r="H96" s="225" t="s">
        <v>187</v>
      </c>
      <c r="I96" s="220">
        <v>2.2718750000000001</v>
      </c>
      <c r="J96" s="220">
        <v>2.5509379999999999</v>
      </c>
      <c r="K96" s="220">
        <v>2.1687500000000002</v>
      </c>
      <c r="L96" s="220">
        <v>2.4343750000000002</v>
      </c>
      <c r="M96" s="220">
        <v>2.1310730000000002</v>
      </c>
      <c r="N96" s="220">
        <v>223068800</v>
      </c>
      <c r="O96" s="220"/>
      <c r="P96" s="196">
        <f t="shared" si="24"/>
        <v>151762.37623762366</v>
      </c>
      <c r="Q96" s="196">
        <f t="shared" si="108"/>
        <v>159932.26323869172</v>
      </c>
      <c r="R96" s="196">
        <f t="shared" si="109"/>
        <v>180398.43640007591</v>
      </c>
      <c r="S96" s="196">
        <f t="shared" si="27"/>
        <v>-155543.74166583267</v>
      </c>
      <c r="T96" s="224"/>
      <c r="U96" s="199">
        <f t="shared" si="16"/>
        <v>2.1354816920330215</v>
      </c>
      <c r="V96" s="196">
        <f t="shared" si="17"/>
        <v>279416.16231040942</v>
      </c>
      <c r="W96" s="196">
        <f t="shared" si="18"/>
        <v>123872.42064457675</v>
      </c>
      <c r="X96" s="196">
        <f t="shared" si="19"/>
        <v>492093.07587639126</v>
      </c>
      <c r="Y96" s="200">
        <f t="shared" si="20"/>
        <v>0.49209307587639128</v>
      </c>
      <c r="Z96" s="269">
        <f t="shared" si="21"/>
        <v>336549.33421055856</v>
      </c>
      <c r="AA96" s="200">
        <f t="shared" si="22"/>
        <v>0.33654933421055855</v>
      </c>
      <c r="AB96" s="255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</row>
    <row r="97" spans="1:47" ht="19.5" customHeight="1">
      <c r="A97" s="218" t="s">
        <v>188</v>
      </c>
      <c r="B97" s="219">
        <v>40.599997999999999</v>
      </c>
      <c r="C97" s="220">
        <v>42.919998</v>
      </c>
      <c r="D97" s="220">
        <v>39.880001</v>
      </c>
      <c r="E97" s="220">
        <v>42.580002</v>
      </c>
      <c r="F97" s="220">
        <v>36.918461000000001</v>
      </c>
      <c r="G97" s="220">
        <v>2410484000</v>
      </c>
      <c r="H97" s="225" t="s">
        <v>188</v>
      </c>
      <c r="I97" s="220">
        <v>2.423438</v>
      </c>
      <c r="J97" s="220">
        <v>2.6971880000000001</v>
      </c>
      <c r="K97" s="220">
        <v>2.3387500000000001</v>
      </c>
      <c r="L97" s="220">
        <v>2.6531250000000002</v>
      </c>
      <c r="M97" s="220">
        <v>2.3225690000000001</v>
      </c>
      <c r="N97" s="220">
        <v>285491200</v>
      </c>
      <c r="O97" s="220"/>
      <c r="P97" s="196">
        <f t="shared" si="24"/>
        <v>157940.59801980187</v>
      </c>
      <c r="Q97" s="196">
        <f t="shared" si="108"/>
        <v>172468.74035711365</v>
      </c>
      <c r="R97" s="196">
        <f t="shared" si="109"/>
        <v>180398.43640007591</v>
      </c>
      <c r="S97" s="196">
        <f t="shared" si="27"/>
        <v>-157858.50725610697</v>
      </c>
      <c r="T97" s="224"/>
      <c r="U97" s="199">
        <f t="shared" si="16"/>
        <v>2.1433056748152461</v>
      </c>
      <c r="V97" s="196">
        <f t="shared" si="17"/>
        <v>283740.91755793418</v>
      </c>
      <c r="W97" s="196">
        <f t="shared" si="18"/>
        <v>125882.41030182721</v>
      </c>
      <c r="X97" s="196">
        <f t="shared" si="19"/>
        <v>510807.77477699146</v>
      </c>
      <c r="Y97" s="200">
        <f t="shared" si="20"/>
        <v>0.51080777477699146</v>
      </c>
      <c r="Z97" s="269">
        <f t="shared" si="21"/>
        <v>352949.26752088452</v>
      </c>
      <c r="AA97" s="200">
        <f t="shared" si="22"/>
        <v>0.35294926752088451</v>
      </c>
      <c r="AB97" s="255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</row>
    <row r="98" spans="1:47" ht="19.5" customHeight="1">
      <c r="A98" s="218" t="s">
        <v>189</v>
      </c>
      <c r="B98" s="219">
        <v>42.73</v>
      </c>
      <c r="C98" s="220">
        <v>44.860000999999997</v>
      </c>
      <c r="D98" s="220">
        <v>41.610000999999997</v>
      </c>
      <c r="E98" s="220">
        <v>44.040000999999997</v>
      </c>
      <c r="F98" s="220">
        <v>38.184303</v>
      </c>
      <c r="G98" s="220">
        <v>2370363000</v>
      </c>
      <c r="H98" s="225" t="s">
        <v>189</v>
      </c>
      <c r="I98" s="220">
        <v>2.671875</v>
      </c>
      <c r="J98" s="220">
        <v>2.9296880000000001</v>
      </c>
      <c r="K98" s="220">
        <v>2.5299999999999998</v>
      </c>
      <c r="L98" s="220">
        <v>2.8131249999999999</v>
      </c>
      <c r="M98" s="220">
        <v>2.462634</v>
      </c>
      <c r="N98" s="220">
        <v>342918400</v>
      </c>
      <c r="O98" s="220"/>
      <c r="P98" s="196">
        <f t="shared" si="24"/>
        <v>164792.08316831669</v>
      </c>
      <c r="Q98" s="196">
        <f t="shared" si="108"/>
        <v>186572.27711533834</v>
      </c>
      <c r="R98" s="196">
        <f t="shared" si="109"/>
        <v>180398.43640007591</v>
      </c>
      <c r="S98" s="196">
        <f t="shared" si="27"/>
        <v>-160182.91770300741</v>
      </c>
      <c r="T98" s="224"/>
      <c r="U98" s="199">
        <f t="shared" si="16"/>
        <v>2.1549771006694036</v>
      </c>
      <c r="V98" s="196">
        <f t="shared" si="17"/>
        <v>288536.95716189453</v>
      </c>
      <c r="W98" s="196">
        <f t="shared" si="18"/>
        <v>128354.03945888713</v>
      </c>
      <c r="X98" s="196">
        <f t="shared" si="19"/>
        <v>531762.79668373091</v>
      </c>
      <c r="Y98" s="200">
        <f t="shared" si="20"/>
        <v>0.53176279668373094</v>
      </c>
      <c r="Z98" s="269">
        <f t="shared" si="21"/>
        <v>371579.8789807235</v>
      </c>
      <c r="AA98" s="200">
        <f t="shared" si="22"/>
        <v>0.37157987898072348</v>
      </c>
      <c r="AB98" s="255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</row>
    <row r="99" spans="1:47" ht="19.5" customHeight="1">
      <c r="A99" s="218" t="s">
        <v>190</v>
      </c>
      <c r="B99" s="272">
        <v>44</v>
      </c>
      <c r="C99" s="273">
        <v>44.759998000000003</v>
      </c>
      <c r="D99" s="273">
        <v>42.880001</v>
      </c>
      <c r="E99" s="273">
        <v>43.16</v>
      </c>
      <c r="F99" s="273">
        <v>37.421340999999998</v>
      </c>
      <c r="G99" s="273">
        <v>1898275500</v>
      </c>
      <c r="H99" s="275" t="s">
        <v>190</v>
      </c>
      <c r="I99" s="273">
        <v>2.8196880000000002</v>
      </c>
      <c r="J99" s="273">
        <v>2.9081250000000001</v>
      </c>
      <c r="K99" s="273">
        <v>2.5031249999999998</v>
      </c>
      <c r="L99" s="273">
        <v>2.5325000000000002</v>
      </c>
      <c r="M99" s="273">
        <v>2.2169720000000002</v>
      </c>
      <c r="N99" s="273">
        <v>363651200</v>
      </c>
      <c r="O99" s="273"/>
      <c r="P99" s="196">
        <f t="shared" si="24"/>
        <v>169821.78613861374</v>
      </c>
      <c r="Q99" s="196">
        <f t="shared" si="108"/>
        <v>184590.40757088191</v>
      </c>
      <c r="R99" s="196">
        <f t="shared" si="109"/>
        <v>180398.43640007591</v>
      </c>
      <c r="S99" s="196">
        <f t="shared" si="27"/>
        <v>-162517.01319343658</v>
      </c>
      <c r="T99" s="274">
        <f>(P99-P87)/P87</f>
        <v>6.2438055935627859E-2</v>
      </c>
      <c r="U99" s="199">
        <f t="shared" si="16"/>
        <v>2.1549757508885454</v>
      </c>
      <c r="V99" s="196">
        <f t="shared" si="17"/>
        <v>292057.74924110249</v>
      </c>
      <c r="W99" s="196">
        <f t="shared" si="18"/>
        <v>129540.73604766591</v>
      </c>
      <c r="X99" s="196">
        <f t="shared" si="19"/>
        <v>534810.63010957162</v>
      </c>
      <c r="Y99" s="200">
        <f t="shared" si="20"/>
        <v>0.53481063010957164</v>
      </c>
      <c r="Z99" s="269">
        <f t="shared" si="21"/>
        <v>372293.61691613507</v>
      </c>
      <c r="AA99" s="200">
        <f t="shared" si="22"/>
        <v>0.37229361691613505</v>
      </c>
      <c r="AB99" s="255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</row>
    <row r="100" spans="1:47" ht="19.5" customHeight="1">
      <c r="A100" s="218" t="s">
        <v>191</v>
      </c>
      <c r="B100" s="219">
        <v>43.459999000000003</v>
      </c>
      <c r="C100" s="220">
        <v>45.400002000000001</v>
      </c>
      <c r="D100" s="220">
        <v>42.52</v>
      </c>
      <c r="E100" s="220">
        <v>44.07</v>
      </c>
      <c r="F100" s="220">
        <v>38.256889000000001</v>
      </c>
      <c r="G100" s="220">
        <v>2620557700</v>
      </c>
      <c r="H100" s="225" t="s">
        <v>191</v>
      </c>
      <c r="I100" s="220">
        <v>2.5862500000000002</v>
      </c>
      <c r="J100" s="220">
        <v>2.7943750000000001</v>
      </c>
      <c r="K100" s="220">
        <v>2.4624999999999999</v>
      </c>
      <c r="L100" s="220">
        <v>2.6078130000000002</v>
      </c>
      <c r="M100" s="220">
        <v>2.4304429999999999</v>
      </c>
      <c r="N100" s="220">
        <v>498256000</v>
      </c>
      <c r="O100" s="220"/>
      <c r="P100" s="196">
        <f t="shared" si="24"/>
        <v>168396.03960396029</v>
      </c>
      <c r="Q100" s="196">
        <f>((Q99+R99)/2)*K100/K99</f>
        <v>179532.58991829885</v>
      </c>
      <c r="R100" s="196">
        <f>(Q99+R99)/2</f>
        <v>182494.4219854789</v>
      </c>
      <c r="S100" s="196">
        <f t="shared" si="27"/>
        <v>-164860.83408174256</v>
      </c>
      <c r="T100" s="224"/>
      <c r="U100" s="199">
        <f t="shared" si="16"/>
        <v>2.1284040175088403</v>
      </c>
      <c r="V100" s="196">
        <f t="shared" si="17"/>
        <v>293071.8728288319</v>
      </c>
      <c r="W100" s="196">
        <f t="shared" si="18"/>
        <v>128211.03874708933</v>
      </c>
      <c r="X100" s="196">
        <f t="shared" si="19"/>
        <v>530423.05150773795</v>
      </c>
      <c r="Y100" s="200">
        <f t="shared" si="20"/>
        <v>0.53042305150773794</v>
      </c>
      <c r="Z100" s="269">
        <f t="shared" si="21"/>
        <v>365562.21742599539</v>
      </c>
      <c r="AA100" s="200">
        <f t="shared" si="22"/>
        <v>0.36556221742599537</v>
      </c>
      <c r="AB100" s="255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</row>
    <row r="101" spans="1:47" ht="19.5" customHeight="1">
      <c r="A101" s="218" t="s">
        <v>192</v>
      </c>
      <c r="B101" s="219">
        <v>44.27</v>
      </c>
      <c r="C101" s="220">
        <v>45.549999</v>
      </c>
      <c r="D101" s="220">
        <v>42.93</v>
      </c>
      <c r="E101" s="220">
        <v>43.330002</v>
      </c>
      <c r="F101" s="220">
        <v>37.614505999999999</v>
      </c>
      <c r="G101" s="220">
        <v>2394303300</v>
      </c>
      <c r="H101" s="225" t="s">
        <v>192</v>
      </c>
      <c r="I101" s="220">
        <v>2.639688</v>
      </c>
      <c r="J101" s="220">
        <v>2.7853129999999999</v>
      </c>
      <c r="K101" s="220">
        <v>2.453125</v>
      </c>
      <c r="L101" s="220">
        <v>2.5153129999999999</v>
      </c>
      <c r="M101" s="220">
        <v>2.3442340000000002</v>
      </c>
      <c r="N101" s="220">
        <v>468374400</v>
      </c>
      <c r="O101" s="220"/>
      <c r="P101" s="196">
        <f t="shared" si="24"/>
        <v>170019.8019801979</v>
      </c>
      <c r="Q101" s="196">
        <f t="shared" ref="Q101:Q111" si="114">Q100*K101/K100</f>
        <v>178849.09021048807</v>
      </c>
      <c r="R101" s="196">
        <f t="shared" ref="R101:R111" si="115">R100</f>
        <v>182494.4219854789</v>
      </c>
      <c r="S101" s="196">
        <f t="shared" si="27"/>
        <v>-167214.42089041648</v>
      </c>
      <c r="T101" s="224"/>
      <c r="U101" s="199">
        <f t="shared" si="16"/>
        <v>2.1081568329366522</v>
      </c>
      <c r="V101" s="196">
        <f t="shared" si="17"/>
        <v>294208.50649219827</v>
      </c>
      <c r="W101" s="196">
        <f t="shared" si="18"/>
        <v>126994.08560178179</v>
      </c>
      <c r="X101" s="196">
        <f t="shared" si="19"/>
        <v>531363.3141761648</v>
      </c>
      <c r="Y101" s="200">
        <f t="shared" si="20"/>
        <v>0.53136331417616478</v>
      </c>
      <c r="Z101" s="269">
        <f t="shared" si="21"/>
        <v>364148.89328574832</v>
      </c>
      <c r="AA101" s="200">
        <f t="shared" si="22"/>
        <v>0.36414889328574834</v>
      </c>
      <c r="AB101" s="255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</row>
    <row r="102" spans="1:47" ht="19.5" customHeight="1">
      <c r="A102" s="218" t="s">
        <v>193</v>
      </c>
      <c r="B102" s="219">
        <v>42.549999</v>
      </c>
      <c r="C102" s="220">
        <v>44.450001</v>
      </c>
      <c r="D102" s="220">
        <v>42.060001</v>
      </c>
      <c r="E102" s="220">
        <v>43.529998999999997</v>
      </c>
      <c r="F102" s="220">
        <v>37.788136000000002</v>
      </c>
      <c r="G102" s="220">
        <v>2886831700</v>
      </c>
      <c r="H102" s="225" t="s">
        <v>193</v>
      </c>
      <c r="I102" s="220">
        <v>2.439063</v>
      </c>
      <c r="J102" s="220">
        <v>2.6324999999999998</v>
      </c>
      <c r="K102" s="220">
        <v>2.3634379999999999</v>
      </c>
      <c r="L102" s="220">
        <v>2.5306250000000001</v>
      </c>
      <c r="M102" s="220">
        <v>2.3585039999999999</v>
      </c>
      <c r="N102" s="220">
        <v>958201600</v>
      </c>
      <c r="O102" s="220"/>
      <c r="P102" s="196">
        <f t="shared" si="24"/>
        <v>166574.26138613847</v>
      </c>
      <c r="Q102" s="196">
        <f t="shared" si="114"/>
        <v>172310.31279241599</v>
      </c>
      <c r="R102" s="196">
        <f t="shared" si="115"/>
        <v>182494.4219854789</v>
      </c>
      <c r="S102" s="196">
        <f t="shared" si="27"/>
        <v>-169577.81431079321</v>
      </c>
      <c r="T102" s="224"/>
      <c r="U102" s="199">
        <f t="shared" si="16"/>
        <v>2.0584572621738291</v>
      </c>
      <c r="V102" s="196">
        <f t="shared" si="17"/>
        <v>291796.62807635666</v>
      </c>
      <c r="W102" s="196">
        <f t="shared" si="18"/>
        <v>122218.81376556345</v>
      </c>
      <c r="X102" s="196">
        <f t="shared" si="19"/>
        <v>521378.99616403336</v>
      </c>
      <c r="Y102" s="200">
        <f t="shared" si="20"/>
        <v>0.52137899616403338</v>
      </c>
      <c r="Z102" s="269">
        <f t="shared" si="21"/>
        <v>351801.18185324012</v>
      </c>
      <c r="AA102" s="200">
        <f t="shared" si="22"/>
        <v>0.35180118185324011</v>
      </c>
      <c r="AB102" s="255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</row>
    <row r="103" spans="1:47" ht="19.5" customHeight="1">
      <c r="A103" s="218" t="s">
        <v>194</v>
      </c>
      <c r="B103" s="219">
        <v>43.669998</v>
      </c>
      <c r="C103" s="220">
        <v>46.700001</v>
      </c>
      <c r="D103" s="220">
        <v>43.299999</v>
      </c>
      <c r="E103" s="220">
        <v>45.959999000000003</v>
      </c>
      <c r="F103" s="220">
        <v>39.922725999999997</v>
      </c>
      <c r="G103" s="220">
        <v>1840448700</v>
      </c>
      <c r="H103" s="225" t="s">
        <v>194</v>
      </c>
      <c r="I103" s="220">
        <v>2.5390630000000001</v>
      </c>
      <c r="J103" s="220">
        <v>2.8781249999999998</v>
      </c>
      <c r="K103" s="220">
        <v>2.4950000000000001</v>
      </c>
      <c r="L103" s="220">
        <v>2.7953130000000002</v>
      </c>
      <c r="M103" s="220">
        <v>2.6055649999999999</v>
      </c>
      <c r="N103" s="220">
        <v>543574400</v>
      </c>
      <c r="O103" s="220"/>
      <c r="P103" s="196">
        <f t="shared" si="24"/>
        <v>171485.1445544553</v>
      </c>
      <c r="Q103" s="196">
        <f t="shared" si="114"/>
        <v>181902.05557204288</v>
      </c>
      <c r="R103" s="196">
        <f t="shared" si="115"/>
        <v>182494.4219854789</v>
      </c>
      <c r="S103" s="196">
        <f t="shared" si="27"/>
        <v>-171951.05520375483</v>
      </c>
      <c r="T103" s="224"/>
      <c r="U103" s="199">
        <f t="shared" si="16"/>
        <v>2.0586065384738883</v>
      </c>
      <c r="V103" s="196">
        <f t="shared" si="17"/>
        <v>295234.24629417842</v>
      </c>
      <c r="W103" s="196">
        <f t="shared" si="18"/>
        <v>123283.19109042358</v>
      </c>
      <c r="X103" s="196">
        <f t="shared" si="19"/>
        <v>535881.62211197708</v>
      </c>
      <c r="Y103" s="200">
        <f t="shared" si="20"/>
        <v>0.5358816221119771</v>
      </c>
      <c r="Z103" s="269">
        <f t="shared" si="21"/>
        <v>363930.56690822227</v>
      </c>
      <c r="AA103" s="200">
        <f t="shared" si="22"/>
        <v>0.36393056690822229</v>
      </c>
      <c r="AB103" s="255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</row>
    <row r="104" spans="1:47" ht="19.5" customHeight="1">
      <c r="A104" s="218" t="s">
        <v>195</v>
      </c>
      <c r="B104" s="219">
        <v>45.970001000000003</v>
      </c>
      <c r="C104" s="220">
        <v>47.52</v>
      </c>
      <c r="D104" s="220">
        <v>45.66</v>
      </c>
      <c r="E104" s="220">
        <v>47.41</v>
      </c>
      <c r="F104" s="220">
        <v>41.182246999999997</v>
      </c>
      <c r="G104" s="220">
        <v>2575501900</v>
      </c>
      <c r="H104" s="225" t="s">
        <v>195</v>
      </c>
      <c r="I104" s="220">
        <v>2.796875</v>
      </c>
      <c r="J104" s="220">
        <v>2.9631249999999998</v>
      </c>
      <c r="K104" s="220">
        <v>2.7556250000000002</v>
      </c>
      <c r="L104" s="220">
        <v>2.9596879999999999</v>
      </c>
      <c r="M104" s="220">
        <v>2.7587820000000001</v>
      </c>
      <c r="N104" s="220">
        <v>728966400</v>
      </c>
      <c r="O104" s="220"/>
      <c r="P104" s="196">
        <f t="shared" si="24"/>
        <v>180831.68316831667</v>
      </c>
      <c r="Q104" s="196">
        <f t="shared" si="114"/>
        <v>200903.34744918265</v>
      </c>
      <c r="R104" s="196">
        <f t="shared" si="115"/>
        <v>182494.4219854789</v>
      </c>
      <c r="S104" s="196">
        <f t="shared" si="27"/>
        <v>-174334.18460043715</v>
      </c>
      <c r="T104" s="224"/>
      <c r="U104" s="199">
        <f t="shared" si="16"/>
        <v>2.0840783807634509</v>
      </c>
      <c r="V104" s="196">
        <f t="shared" si="17"/>
        <v>301776.82332388137</v>
      </c>
      <c r="W104" s="196">
        <f t="shared" si="18"/>
        <v>127442.63872344422</v>
      </c>
      <c r="X104" s="196">
        <f t="shared" si="19"/>
        <v>564229.45260297821</v>
      </c>
      <c r="Y104" s="200">
        <f t="shared" si="20"/>
        <v>0.56422945260297819</v>
      </c>
      <c r="Z104" s="269">
        <f t="shared" si="21"/>
        <v>389895.26800254104</v>
      </c>
      <c r="AA104" s="200">
        <f t="shared" si="22"/>
        <v>0.38989526800254104</v>
      </c>
      <c r="AB104" s="255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</row>
    <row r="105" spans="1:47" ht="19.5" customHeight="1">
      <c r="A105" s="218" t="s">
        <v>196</v>
      </c>
      <c r="B105" s="219">
        <v>47.580002</v>
      </c>
      <c r="C105" s="220">
        <v>47.919998</v>
      </c>
      <c r="D105" s="220">
        <v>46.16</v>
      </c>
      <c r="E105" s="220">
        <v>47.599997999999999</v>
      </c>
      <c r="F105" s="220">
        <v>41.347279</v>
      </c>
      <c r="G105" s="220">
        <v>2815209900</v>
      </c>
      <c r="H105" s="225" t="s">
        <v>196</v>
      </c>
      <c r="I105" s="220">
        <v>2.9709379999999999</v>
      </c>
      <c r="J105" s="220">
        <v>3.0065629999999999</v>
      </c>
      <c r="K105" s="220">
        <v>2.7921879999999999</v>
      </c>
      <c r="L105" s="220">
        <v>2.9728129999999999</v>
      </c>
      <c r="M105" s="220">
        <v>2.7710159999999999</v>
      </c>
      <c r="N105" s="220">
        <v>859814400</v>
      </c>
      <c r="O105" s="220"/>
      <c r="P105" s="196">
        <f t="shared" si="24"/>
        <v>182811.88118811866</v>
      </c>
      <c r="Q105" s="196">
        <f t="shared" si="114"/>
        <v>203569.03276296242</v>
      </c>
      <c r="R105" s="196">
        <f t="shared" si="115"/>
        <v>182494.4219854789</v>
      </c>
      <c r="S105" s="196">
        <f t="shared" si="27"/>
        <v>-176727.24370293895</v>
      </c>
      <c r="T105" s="224"/>
      <c r="U105" s="199">
        <f t="shared" si="16"/>
        <v>2.0670627545554967</v>
      </c>
      <c r="V105" s="196">
        <f t="shared" si="17"/>
        <v>303162.96193774277</v>
      </c>
      <c r="W105" s="196">
        <f t="shared" si="18"/>
        <v>126435.71823480382</v>
      </c>
      <c r="X105" s="196">
        <f t="shared" si="19"/>
        <v>568875.33593656006</v>
      </c>
      <c r="Y105" s="200">
        <f t="shared" si="20"/>
        <v>0.56887533593656003</v>
      </c>
      <c r="Z105" s="269">
        <f t="shared" si="21"/>
        <v>392148.09223362111</v>
      </c>
      <c r="AA105" s="200">
        <f t="shared" si="22"/>
        <v>0.39214809223362113</v>
      </c>
      <c r="AB105" s="255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</row>
    <row r="106" spans="1:47" ht="19.5" customHeight="1">
      <c r="A106" s="218" t="s">
        <v>197</v>
      </c>
      <c r="B106" s="219">
        <v>47.709999000000003</v>
      </c>
      <c r="C106" s="220">
        <v>50.66</v>
      </c>
      <c r="D106" s="220">
        <v>47.43</v>
      </c>
      <c r="E106" s="220">
        <v>47.529998999999997</v>
      </c>
      <c r="F106" s="220">
        <v>41.318756</v>
      </c>
      <c r="G106" s="220">
        <v>2780452500</v>
      </c>
      <c r="H106" s="225" t="s">
        <v>197</v>
      </c>
      <c r="I106" s="220">
        <v>2.9734379999999998</v>
      </c>
      <c r="J106" s="220">
        <v>3.339375</v>
      </c>
      <c r="K106" s="220">
        <v>2.9224999999999999</v>
      </c>
      <c r="L106" s="220">
        <v>2.9375</v>
      </c>
      <c r="M106" s="220">
        <v>2.7381009999999999</v>
      </c>
      <c r="N106" s="220">
        <v>1026566400</v>
      </c>
      <c r="O106" s="220"/>
      <c r="P106" s="196">
        <f t="shared" si="24"/>
        <v>187841.5841584157</v>
      </c>
      <c r="Q106" s="196">
        <f t="shared" si="114"/>
        <v>213069.64224821457</v>
      </c>
      <c r="R106" s="196">
        <f t="shared" si="115"/>
        <v>182494.4219854789</v>
      </c>
      <c r="S106" s="196">
        <f t="shared" si="27"/>
        <v>-179130.27388503452</v>
      </c>
      <c r="T106" s="224"/>
      <c r="U106" s="199">
        <f t="shared" si="16"/>
        <v>2.0674116000156153</v>
      </c>
      <c r="V106" s="196">
        <f t="shared" si="17"/>
        <v>306683.75401695073</v>
      </c>
      <c r="W106" s="196">
        <f t="shared" si="18"/>
        <v>127553.48013191621</v>
      </c>
      <c r="X106" s="196">
        <f t="shared" si="19"/>
        <v>583405.6483921092</v>
      </c>
      <c r="Y106" s="200">
        <f t="shared" si="20"/>
        <v>0.58340564839210918</v>
      </c>
      <c r="Z106" s="269">
        <f t="shared" si="21"/>
        <v>404275.37450707471</v>
      </c>
      <c r="AA106" s="200">
        <f t="shared" si="22"/>
        <v>0.40427537450707474</v>
      </c>
      <c r="AB106" s="255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</row>
    <row r="107" spans="1:47" ht="19.5" customHeight="1">
      <c r="A107" s="218" t="s">
        <v>198</v>
      </c>
      <c r="B107" s="219">
        <v>47.389999000000003</v>
      </c>
      <c r="C107" s="220">
        <v>49.060001</v>
      </c>
      <c r="D107" s="220">
        <v>44.389999000000003</v>
      </c>
      <c r="E107" s="220">
        <v>48.869999</v>
      </c>
      <c r="F107" s="220">
        <v>42.483643000000001</v>
      </c>
      <c r="G107" s="220">
        <v>3835583500</v>
      </c>
      <c r="H107" s="225" t="s">
        <v>198</v>
      </c>
      <c r="I107" s="220">
        <v>2.916563</v>
      </c>
      <c r="J107" s="220">
        <v>3.1124999999999998</v>
      </c>
      <c r="K107" s="220">
        <v>2.5431249999999999</v>
      </c>
      <c r="L107" s="220">
        <v>3.0603129999999998</v>
      </c>
      <c r="M107" s="220">
        <v>2.852576</v>
      </c>
      <c r="N107" s="220">
        <v>2002668800</v>
      </c>
      <c r="O107" s="220"/>
      <c r="P107" s="196">
        <f t="shared" si="24"/>
        <v>175801.97623762363</v>
      </c>
      <c r="Q107" s="196">
        <f t="shared" si="114"/>
        <v>185410.68740547157</v>
      </c>
      <c r="R107" s="196">
        <f t="shared" si="115"/>
        <v>182494.4219854789</v>
      </c>
      <c r="S107" s="196">
        <f t="shared" si="27"/>
        <v>-181543.31669288882</v>
      </c>
      <c r="T107" s="224"/>
      <c r="U107" s="199">
        <f t="shared" si="16"/>
        <v>1.973613817077174</v>
      </c>
      <c r="V107" s="196">
        <f t="shared" si="17"/>
        <v>298256.02847239625</v>
      </c>
      <c r="W107" s="196">
        <f t="shared" si="18"/>
        <v>116712.71177950743</v>
      </c>
      <c r="X107" s="196">
        <f t="shared" si="19"/>
        <v>543707.08562857402</v>
      </c>
      <c r="Y107" s="200">
        <f t="shared" si="20"/>
        <v>0.54370708562857406</v>
      </c>
      <c r="Z107" s="269">
        <f t="shared" si="21"/>
        <v>362163.76893568516</v>
      </c>
      <c r="AA107" s="200">
        <f t="shared" si="22"/>
        <v>0.36216376893568514</v>
      </c>
      <c r="AB107" s="255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</row>
    <row r="108" spans="1:47" ht="19.5" customHeight="1">
      <c r="A108" s="218" t="s">
        <v>199</v>
      </c>
      <c r="B108" s="219">
        <v>48.93</v>
      </c>
      <c r="C108" s="220">
        <v>51.68</v>
      </c>
      <c r="D108" s="220">
        <v>47.810001</v>
      </c>
      <c r="E108" s="220">
        <v>51.41</v>
      </c>
      <c r="F108" s="220">
        <v>44.691727</v>
      </c>
      <c r="G108" s="220">
        <v>1980639900</v>
      </c>
      <c r="H108" s="225" t="s">
        <v>199</v>
      </c>
      <c r="I108" s="220">
        <v>3.0775000000000001</v>
      </c>
      <c r="J108" s="220">
        <v>3.4068749999999999</v>
      </c>
      <c r="K108" s="220">
        <v>2.9271880000000001</v>
      </c>
      <c r="L108" s="220">
        <v>3.3781249999999998</v>
      </c>
      <c r="M108" s="220">
        <v>3.1488160000000001</v>
      </c>
      <c r="N108" s="220">
        <v>1138864000</v>
      </c>
      <c r="O108" s="220"/>
      <c r="P108" s="196">
        <f t="shared" si="24"/>
        <v>189346.53861386122</v>
      </c>
      <c r="Q108" s="196">
        <f t="shared" si="114"/>
        <v>213411.42855543771</v>
      </c>
      <c r="R108" s="196">
        <f t="shared" si="115"/>
        <v>182494.4219854789</v>
      </c>
      <c r="S108" s="196">
        <f t="shared" si="27"/>
        <v>-183966.41384577585</v>
      </c>
      <c r="T108" s="224"/>
      <c r="U108" s="199">
        <f t="shared" si="16"/>
        <v>2.0212437304510633</v>
      </c>
      <c r="V108" s="196">
        <f t="shared" si="17"/>
        <v>307737.22213576257</v>
      </c>
      <c r="W108" s="196">
        <f t="shared" si="18"/>
        <v>123770.80828998671</v>
      </c>
      <c r="X108" s="196">
        <f t="shared" si="19"/>
        <v>585252.38915477786</v>
      </c>
      <c r="Y108" s="200">
        <f t="shared" si="20"/>
        <v>0.58525238915477784</v>
      </c>
      <c r="Z108" s="269">
        <f t="shared" si="21"/>
        <v>401285.97530900198</v>
      </c>
      <c r="AA108" s="200">
        <f t="shared" si="22"/>
        <v>0.40128597530900201</v>
      </c>
      <c r="AB108" s="255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</row>
    <row r="109" spans="1:47" ht="19.5" customHeight="1">
      <c r="A109" s="218" t="s">
        <v>200</v>
      </c>
      <c r="B109" s="219">
        <v>51.450001</v>
      </c>
      <c r="C109" s="220">
        <v>55.07</v>
      </c>
      <c r="D109" s="220">
        <v>51.34</v>
      </c>
      <c r="E109" s="220">
        <v>55.029998999999997</v>
      </c>
      <c r="F109" s="220">
        <v>47.863543999999997</v>
      </c>
      <c r="G109" s="220">
        <v>3400285100</v>
      </c>
      <c r="H109" s="225" t="s">
        <v>200</v>
      </c>
      <c r="I109" s="220">
        <v>3.3834379999999999</v>
      </c>
      <c r="J109" s="220">
        <v>3.8359380000000001</v>
      </c>
      <c r="K109" s="220">
        <v>3.36</v>
      </c>
      <c r="L109" s="220">
        <v>3.827188</v>
      </c>
      <c r="M109" s="220">
        <v>3.5673949999999999</v>
      </c>
      <c r="N109" s="220">
        <v>1824924800</v>
      </c>
      <c r="O109" s="220"/>
      <c r="P109" s="196">
        <f t="shared" si="24"/>
        <v>203326.73267326719</v>
      </c>
      <c r="Q109" s="196">
        <f t="shared" si="114"/>
        <v>244966.29527938442</v>
      </c>
      <c r="R109" s="196">
        <f t="shared" si="115"/>
        <v>182494.4219854789</v>
      </c>
      <c r="S109" s="196">
        <f t="shared" si="27"/>
        <v>-186399.6072367999</v>
      </c>
      <c r="T109" s="224"/>
      <c r="U109" s="199">
        <f t="shared" si="16"/>
        <v>2.0698603413289565</v>
      </c>
      <c r="V109" s="196">
        <f t="shared" si="17"/>
        <v>317523.35797734675</v>
      </c>
      <c r="W109" s="196">
        <f t="shared" si="18"/>
        <v>131123.75074054685</v>
      </c>
      <c r="X109" s="196">
        <f t="shared" si="19"/>
        <v>630787.44993813056</v>
      </c>
      <c r="Y109" s="200">
        <f t="shared" si="20"/>
        <v>0.63078744993813052</v>
      </c>
      <c r="Z109" s="269">
        <f t="shared" si="21"/>
        <v>444387.84270133066</v>
      </c>
      <c r="AA109" s="200">
        <f t="shared" si="22"/>
        <v>0.44438784270133064</v>
      </c>
      <c r="AB109" s="255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</row>
    <row r="110" spans="1:47" ht="19.5" customHeight="1">
      <c r="A110" s="218" t="s">
        <v>201</v>
      </c>
      <c r="B110" s="219">
        <v>54.68</v>
      </c>
      <c r="C110" s="220">
        <v>54.77</v>
      </c>
      <c r="D110" s="220">
        <v>48.650002000000001</v>
      </c>
      <c r="E110" s="220">
        <v>51.310001</v>
      </c>
      <c r="F110" s="220">
        <v>44.627986999999997</v>
      </c>
      <c r="G110" s="220">
        <v>4567776300</v>
      </c>
      <c r="H110" s="225" t="s">
        <v>201</v>
      </c>
      <c r="I110" s="220">
        <v>3.78125</v>
      </c>
      <c r="J110" s="220">
        <v>3.8031250000000001</v>
      </c>
      <c r="K110" s="220">
        <v>2.9750000000000001</v>
      </c>
      <c r="L110" s="220">
        <v>3.2956249999999998</v>
      </c>
      <c r="M110" s="220">
        <v>3.0719150000000002</v>
      </c>
      <c r="N110" s="220">
        <v>3321216000</v>
      </c>
      <c r="O110" s="220"/>
      <c r="P110" s="196">
        <f t="shared" si="24"/>
        <v>192673.27524752464</v>
      </c>
      <c r="Q110" s="196">
        <f t="shared" si="114"/>
        <v>216897.24061195497</v>
      </c>
      <c r="R110" s="196">
        <f t="shared" si="115"/>
        <v>182494.4219854789</v>
      </c>
      <c r="S110" s="196">
        <f t="shared" si="27"/>
        <v>-188842.93893361988</v>
      </c>
      <c r="T110" s="224"/>
      <c r="U110" s="199">
        <f t="shared" si="16"/>
        <v>1.9866652115855845</v>
      </c>
      <c r="V110" s="196">
        <f t="shared" si="17"/>
        <v>310065.93777932698</v>
      </c>
      <c r="W110" s="196">
        <f t="shared" si="18"/>
        <v>121222.9988457071</v>
      </c>
      <c r="X110" s="196">
        <f t="shared" si="19"/>
        <v>592064.93784495851</v>
      </c>
      <c r="Y110" s="200">
        <f t="shared" si="20"/>
        <v>0.59206493784495851</v>
      </c>
      <c r="Z110" s="269">
        <f t="shared" si="21"/>
        <v>403221.99891133863</v>
      </c>
      <c r="AA110" s="200">
        <f t="shared" si="22"/>
        <v>0.40322199891133864</v>
      </c>
      <c r="AB110" s="255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</row>
    <row r="111" spans="1:47" ht="19.5" customHeight="1">
      <c r="A111" s="218" t="s">
        <v>202</v>
      </c>
      <c r="B111" s="272">
        <v>51.09</v>
      </c>
      <c r="C111" s="273">
        <v>52.84</v>
      </c>
      <c r="D111" s="273">
        <v>49.18</v>
      </c>
      <c r="E111" s="273">
        <v>51.220001000000003</v>
      </c>
      <c r="F111" s="273">
        <v>44.549709</v>
      </c>
      <c r="G111" s="273">
        <v>2233867700</v>
      </c>
      <c r="H111" s="275" t="s">
        <v>202</v>
      </c>
      <c r="I111" s="273">
        <v>3.2581250000000002</v>
      </c>
      <c r="J111" s="273">
        <v>3.481563</v>
      </c>
      <c r="K111" s="273">
        <v>2.9718749999999998</v>
      </c>
      <c r="L111" s="273">
        <v>3.100625</v>
      </c>
      <c r="M111" s="273">
        <v>2.8901520000000001</v>
      </c>
      <c r="N111" s="273">
        <v>2457235200</v>
      </c>
      <c r="O111" s="273"/>
      <c r="P111" s="196">
        <f t="shared" si="24"/>
        <v>194772.27722772266</v>
      </c>
      <c r="Q111" s="196">
        <f t="shared" si="114"/>
        <v>216669.40737601803</v>
      </c>
      <c r="R111" s="196">
        <f t="shared" si="115"/>
        <v>182494.4219854789</v>
      </c>
      <c r="S111" s="196">
        <f t="shared" si="27"/>
        <v>-191296.45117917663</v>
      </c>
      <c r="T111" s="274">
        <f>(P111-P99)/P99</f>
        <v>0.1469216150438058</v>
      </c>
      <c r="U111" s="199">
        <f t="shared" si="16"/>
        <v>1.9721573342719099</v>
      </c>
      <c r="V111" s="196">
        <f t="shared" si="17"/>
        <v>311535.23916546558</v>
      </c>
      <c r="W111" s="196">
        <f t="shared" si="18"/>
        <v>120238.78798628895</v>
      </c>
      <c r="X111" s="196">
        <f t="shared" si="19"/>
        <v>593936.10658921953</v>
      </c>
      <c r="Y111" s="200">
        <f t="shared" si="20"/>
        <v>0.59393610658921958</v>
      </c>
      <c r="Z111" s="269">
        <f t="shared" si="21"/>
        <v>402639.65541004291</v>
      </c>
      <c r="AA111" s="200">
        <f t="shared" si="22"/>
        <v>0.40263965541004293</v>
      </c>
      <c r="AB111" s="255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</row>
    <row r="112" spans="1:47" ht="19.5" customHeight="1">
      <c r="A112" s="218" t="s">
        <v>203</v>
      </c>
      <c r="B112" s="219">
        <v>51.27</v>
      </c>
      <c r="C112" s="220">
        <v>51.470001000000003</v>
      </c>
      <c r="D112" s="220">
        <v>41.610000999999997</v>
      </c>
      <c r="E112" s="220">
        <v>45.130001</v>
      </c>
      <c r="F112" s="220">
        <v>39.293712999999997</v>
      </c>
      <c r="G112" s="220">
        <v>4828694600</v>
      </c>
      <c r="H112" s="225" t="s">
        <v>203</v>
      </c>
      <c r="I112" s="220">
        <v>3.1062500000000002</v>
      </c>
      <c r="J112" s="220">
        <v>3.125</v>
      </c>
      <c r="K112" s="220">
        <v>2.0165630000000001</v>
      </c>
      <c r="L112" s="220">
        <v>2.345313</v>
      </c>
      <c r="M112" s="220">
        <v>2.3036129999999999</v>
      </c>
      <c r="N112" s="220">
        <v>8814496000</v>
      </c>
      <c r="O112" s="220"/>
      <c r="P112" s="196">
        <f t="shared" si="24"/>
        <v>164792.08316831672</v>
      </c>
      <c r="Q112" s="196">
        <f>((Q111+R111)/2)*K112/K111</f>
        <v>135426.12142649145</v>
      </c>
      <c r="R112" s="196">
        <f>(Q111+R111)/2</f>
        <v>199581.91468074848</v>
      </c>
      <c r="S112" s="196">
        <f t="shared" si="27"/>
        <v>-193760.18639242317</v>
      </c>
      <c r="T112" s="224"/>
      <c r="U112" s="199">
        <f t="shared" si="16"/>
        <v>1.8805411195832424</v>
      </c>
      <c r="V112" s="196">
        <f t="shared" si="17"/>
        <v>306953.09631134022</v>
      </c>
      <c r="W112" s="196">
        <f t="shared" si="18"/>
        <v>113192.90991891705</v>
      </c>
      <c r="X112" s="196">
        <f t="shared" si="19"/>
        <v>499800.11927555664</v>
      </c>
      <c r="Y112" s="200">
        <f t="shared" si="20"/>
        <v>0.49980011927555662</v>
      </c>
      <c r="Z112" s="269">
        <f t="shared" si="21"/>
        <v>306039.93288313347</v>
      </c>
      <c r="AA112" s="200">
        <f t="shared" si="22"/>
        <v>0.30603993288313347</v>
      </c>
      <c r="AB112" s="255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</row>
    <row r="113" spans="1:47" ht="19.5" customHeight="1">
      <c r="A113" s="218" t="s">
        <v>204</v>
      </c>
      <c r="B113" s="219">
        <v>45.5</v>
      </c>
      <c r="C113" s="220">
        <v>45.880001</v>
      </c>
      <c r="D113" s="220">
        <v>42.150002000000001</v>
      </c>
      <c r="E113" s="220">
        <v>42.950001</v>
      </c>
      <c r="F113" s="220">
        <v>37.395637999999998</v>
      </c>
      <c r="G113" s="220">
        <v>3020516600</v>
      </c>
      <c r="H113" s="225" t="s">
        <v>204</v>
      </c>
      <c r="I113" s="220">
        <v>2.4065629999999998</v>
      </c>
      <c r="J113" s="220">
        <v>2.4496880000000001</v>
      </c>
      <c r="K113" s="220">
        <v>2.0665629999999999</v>
      </c>
      <c r="L113" s="220">
        <v>2.1481249999999998</v>
      </c>
      <c r="M113" s="220">
        <v>2.109931</v>
      </c>
      <c r="N113" s="220">
        <v>6540435200</v>
      </c>
      <c r="O113" s="220"/>
      <c r="P113" s="196">
        <f t="shared" si="24"/>
        <v>166930.70099009891</v>
      </c>
      <c r="Q113" s="196">
        <f t="shared" ref="Q113:Q123" si="116">Q112*K113/K112</f>
        <v>138783.96646843886</v>
      </c>
      <c r="R113" s="196">
        <f t="shared" ref="R113:R123" si="117">R112</f>
        <v>199581.91468074848</v>
      </c>
      <c r="S113" s="196">
        <f t="shared" si="27"/>
        <v>-196234.18716905825</v>
      </c>
      <c r="T113" s="224"/>
      <c r="U113" s="199">
        <f t="shared" si="16"/>
        <v>1.8677306995192029</v>
      </c>
      <c r="V113" s="196">
        <f t="shared" si="17"/>
        <v>308450.12878658774</v>
      </c>
      <c r="W113" s="196">
        <f t="shared" si="18"/>
        <v>112215.94161752949</v>
      </c>
      <c r="X113" s="196">
        <f t="shared" si="19"/>
        <v>505296.58213928621</v>
      </c>
      <c r="Y113" s="200">
        <f t="shared" si="20"/>
        <v>0.50529658213928619</v>
      </c>
      <c r="Z113" s="269">
        <f t="shared" si="21"/>
        <v>309062.39497022796</v>
      </c>
      <c r="AA113" s="200">
        <f t="shared" si="22"/>
        <v>0.30906239497022797</v>
      </c>
      <c r="AB113" s="255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</row>
    <row r="114" spans="1:47" ht="19.5" customHeight="1">
      <c r="A114" s="218" t="s">
        <v>205</v>
      </c>
      <c r="B114" s="219">
        <v>42.919998</v>
      </c>
      <c r="C114" s="220">
        <v>45.07</v>
      </c>
      <c r="D114" s="220">
        <v>41.049999</v>
      </c>
      <c r="E114" s="220">
        <v>43.720001000000003</v>
      </c>
      <c r="F114" s="220">
        <v>38.066054999999999</v>
      </c>
      <c r="G114" s="220">
        <v>3404279700</v>
      </c>
      <c r="H114" s="225" t="s">
        <v>205</v>
      </c>
      <c r="I114" s="220">
        <v>2.1303130000000001</v>
      </c>
      <c r="J114" s="220">
        <v>2.3265630000000002</v>
      </c>
      <c r="K114" s="220">
        <v>1.937813</v>
      </c>
      <c r="L114" s="220">
        <v>2.1859380000000002</v>
      </c>
      <c r="M114" s="220">
        <v>2.1470720000000001</v>
      </c>
      <c r="N114" s="220">
        <v>8812089600</v>
      </c>
      <c r="O114" s="220"/>
      <c r="P114" s="196">
        <f t="shared" si="24"/>
        <v>162574.25346534644</v>
      </c>
      <c r="Q114" s="196">
        <f t="shared" si="116"/>
        <v>130137.51548542432</v>
      </c>
      <c r="R114" s="196">
        <f t="shared" si="117"/>
        <v>199581.91468074848</v>
      </c>
      <c r="S114" s="196">
        <f t="shared" si="27"/>
        <v>-198718.49628226264</v>
      </c>
      <c r="T114" s="224"/>
      <c r="U114" s="199">
        <f t="shared" si="16"/>
        <v>1.8224582760111219</v>
      </c>
      <c r="V114" s="196">
        <f t="shared" si="17"/>
        <v>305400.61551926105</v>
      </c>
      <c r="W114" s="196">
        <f t="shared" si="18"/>
        <v>106682.11923699841</v>
      </c>
      <c r="X114" s="196">
        <f t="shared" si="19"/>
        <v>492293.6836315192</v>
      </c>
      <c r="Y114" s="200">
        <f t="shared" si="20"/>
        <v>0.49229368363151921</v>
      </c>
      <c r="Z114" s="269">
        <f t="shared" si="21"/>
        <v>293575.18734925659</v>
      </c>
      <c r="AA114" s="200">
        <f t="shared" si="22"/>
        <v>0.29357518734925658</v>
      </c>
      <c r="AB114" s="255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</row>
    <row r="115" spans="1:47" ht="19.5" customHeight="1">
      <c r="A115" s="218" t="s">
        <v>206</v>
      </c>
      <c r="B115" s="219">
        <v>44.419998</v>
      </c>
      <c r="C115" s="220">
        <v>48.060001</v>
      </c>
      <c r="D115" s="220">
        <v>43.68</v>
      </c>
      <c r="E115" s="220">
        <v>47.209999000000003</v>
      </c>
      <c r="F115" s="220">
        <v>41.136848000000001</v>
      </c>
      <c r="G115" s="220">
        <v>2616810900</v>
      </c>
      <c r="H115" s="225" t="s">
        <v>206</v>
      </c>
      <c r="I115" s="220">
        <v>2.2640630000000002</v>
      </c>
      <c r="J115" s="220">
        <v>2.6231249999999999</v>
      </c>
      <c r="K115" s="220">
        <v>2.1759379999999999</v>
      </c>
      <c r="L115" s="220">
        <v>2.5265629999999999</v>
      </c>
      <c r="M115" s="220">
        <v>2.4816400000000001</v>
      </c>
      <c r="N115" s="220">
        <v>8311296000</v>
      </c>
      <c r="O115" s="220"/>
      <c r="P115" s="196">
        <f t="shared" si="24"/>
        <v>172990.09900990091</v>
      </c>
      <c r="Q115" s="196">
        <f t="shared" si="116"/>
        <v>146129.25249769882</v>
      </c>
      <c r="R115" s="196">
        <f t="shared" si="117"/>
        <v>199581.91468074848</v>
      </c>
      <c r="S115" s="196">
        <f t="shared" si="27"/>
        <v>-201213.15668343872</v>
      </c>
      <c r="T115" s="224"/>
      <c r="U115" s="199">
        <f t="shared" si="16"/>
        <v>1.8516284910573879</v>
      </c>
      <c r="V115" s="196">
        <f t="shared" si="17"/>
        <v>312691.70740044914</v>
      </c>
      <c r="W115" s="196">
        <f t="shared" si="18"/>
        <v>111478.55071701042</v>
      </c>
      <c r="X115" s="196">
        <f t="shared" si="19"/>
        <v>518701.26618834818</v>
      </c>
      <c r="Y115" s="200">
        <f t="shared" si="20"/>
        <v>0.51870126618834822</v>
      </c>
      <c r="Z115" s="269">
        <f t="shared" si="21"/>
        <v>317488.10950490949</v>
      </c>
      <c r="AA115" s="200">
        <f t="shared" si="22"/>
        <v>0.31748810950490947</v>
      </c>
      <c r="AB115" s="255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</row>
    <row r="116" spans="1:47" ht="19.5" customHeight="1">
      <c r="A116" s="218" t="s">
        <v>207</v>
      </c>
      <c r="B116" s="219">
        <v>47.23</v>
      </c>
      <c r="C116" s="220">
        <v>50.470001000000003</v>
      </c>
      <c r="D116" s="220">
        <v>47.220001000000003</v>
      </c>
      <c r="E116" s="220">
        <v>50.009998000000003</v>
      </c>
      <c r="F116" s="220">
        <v>43.576656</v>
      </c>
      <c r="G116" s="220">
        <v>2682797700</v>
      </c>
      <c r="H116" s="225" t="s">
        <v>207</v>
      </c>
      <c r="I116" s="220">
        <v>2.5293749999999999</v>
      </c>
      <c r="J116" s="220">
        <v>2.880938</v>
      </c>
      <c r="K116" s="220">
        <v>2.5293749999999999</v>
      </c>
      <c r="L116" s="220">
        <v>2.828125</v>
      </c>
      <c r="M116" s="220">
        <v>2.777841</v>
      </c>
      <c r="N116" s="220">
        <v>9386915200</v>
      </c>
      <c r="O116" s="220"/>
      <c r="P116" s="196">
        <f t="shared" si="24"/>
        <v>187009.90495049497</v>
      </c>
      <c r="Q116" s="196">
        <f t="shared" si="116"/>
        <v>169864.98605951408</v>
      </c>
      <c r="R116" s="196">
        <f t="shared" si="117"/>
        <v>199581.91468074848</v>
      </c>
      <c r="S116" s="196">
        <f t="shared" si="27"/>
        <v>-203718.21150295303</v>
      </c>
      <c r="T116" s="224"/>
      <c r="U116" s="199">
        <f t="shared" si="16"/>
        <v>1.897679234365552</v>
      </c>
      <c r="V116" s="196">
        <f t="shared" si="17"/>
        <v>322505.57155886502</v>
      </c>
      <c r="W116" s="196">
        <f t="shared" si="18"/>
        <v>118787.360055912</v>
      </c>
      <c r="X116" s="196">
        <f t="shared" si="19"/>
        <v>556456.80569075746</v>
      </c>
      <c r="Y116" s="200">
        <f t="shared" si="20"/>
        <v>0.55645680569075751</v>
      </c>
      <c r="Z116" s="269">
        <f t="shared" si="21"/>
        <v>352738.59418780444</v>
      </c>
      <c r="AA116" s="200">
        <f t="shared" si="22"/>
        <v>0.35273859418780446</v>
      </c>
      <c r="AB116" s="255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</row>
    <row r="117" spans="1:47" ht="19.5" customHeight="1">
      <c r="A117" s="218" t="s">
        <v>208</v>
      </c>
      <c r="B117" s="219">
        <v>49.919998</v>
      </c>
      <c r="C117" s="220">
        <v>50.610000999999997</v>
      </c>
      <c r="D117" s="220">
        <v>44.970001000000003</v>
      </c>
      <c r="E117" s="220">
        <v>45.169998</v>
      </c>
      <c r="F117" s="220">
        <v>39.359279999999998</v>
      </c>
      <c r="G117" s="220">
        <v>3542909100</v>
      </c>
      <c r="H117" s="225" t="s">
        <v>208</v>
      </c>
      <c r="I117" s="220">
        <v>2.811563</v>
      </c>
      <c r="J117" s="220">
        <v>2.892188</v>
      </c>
      <c r="K117" s="220">
        <v>2.265625</v>
      </c>
      <c r="L117" s="220">
        <v>2.2921879999999999</v>
      </c>
      <c r="M117" s="220">
        <v>2.251433</v>
      </c>
      <c r="N117" s="220">
        <v>10309196800</v>
      </c>
      <c r="O117" s="220"/>
      <c r="P117" s="196">
        <f t="shared" si="24"/>
        <v>178099.01386138605</v>
      </c>
      <c r="Q117" s="196">
        <f t="shared" si="116"/>
        <v>152152.35346324154</v>
      </c>
      <c r="R117" s="196">
        <f t="shared" si="117"/>
        <v>199581.91468074848</v>
      </c>
      <c r="S117" s="196">
        <f t="shared" si="27"/>
        <v>-206233.70405088199</v>
      </c>
      <c r="T117" s="224"/>
      <c r="U117" s="199">
        <f t="shared" si="16"/>
        <v>1.8313249537958793</v>
      </c>
      <c r="V117" s="196">
        <f t="shared" si="17"/>
        <v>316267.94779648876</v>
      </c>
      <c r="W117" s="196">
        <f t="shared" si="18"/>
        <v>110034.24374560677</v>
      </c>
      <c r="X117" s="196">
        <f t="shared" si="19"/>
        <v>529833.28200537607</v>
      </c>
      <c r="Y117" s="200">
        <f t="shared" si="20"/>
        <v>0.52983328200537605</v>
      </c>
      <c r="Z117" s="269">
        <f t="shared" si="21"/>
        <v>323599.57795449405</v>
      </c>
      <c r="AA117" s="200">
        <f t="shared" si="22"/>
        <v>0.32359957795449407</v>
      </c>
      <c r="AB117" s="255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</row>
    <row r="118" spans="1:47" ht="19.5" customHeight="1">
      <c r="A118" s="218" t="s">
        <v>209</v>
      </c>
      <c r="B118" s="219">
        <v>44.810001</v>
      </c>
      <c r="C118" s="220">
        <v>46.150002000000001</v>
      </c>
      <c r="D118" s="220">
        <v>43.299999</v>
      </c>
      <c r="E118" s="220">
        <v>45.459999000000003</v>
      </c>
      <c r="F118" s="220">
        <v>39.639614000000002</v>
      </c>
      <c r="G118" s="220">
        <v>3953264300</v>
      </c>
      <c r="H118" s="225" t="s">
        <v>209</v>
      </c>
      <c r="I118" s="220">
        <v>2.2509380000000001</v>
      </c>
      <c r="J118" s="220">
        <v>2.38375</v>
      </c>
      <c r="K118" s="220">
        <v>2.0918749999999999</v>
      </c>
      <c r="L118" s="220">
        <v>2.3021880000000001</v>
      </c>
      <c r="M118" s="220">
        <v>2.2621950000000002</v>
      </c>
      <c r="N118" s="220">
        <v>12459043200</v>
      </c>
      <c r="O118" s="220"/>
      <c r="P118" s="196">
        <f t="shared" si="24"/>
        <v>171485.14455445533</v>
      </c>
      <c r="Q118" s="196">
        <f t="shared" si="116"/>
        <v>140483.84194247433</v>
      </c>
      <c r="R118" s="196">
        <f t="shared" si="117"/>
        <v>199581.91468074848</v>
      </c>
      <c r="S118" s="196">
        <f t="shared" si="27"/>
        <v>-208759.67781776065</v>
      </c>
      <c r="T118" s="224"/>
      <c r="U118" s="199">
        <f t="shared" si="16"/>
        <v>1.7774843452246145</v>
      </c>
      <c r="V118" s="196">
        <f t="shared" si="17"/>
        <v>311638.23928163724</v>
      </c>
      <c r="W118" s="196">
        <f t="shared" si="18"/>
        <v>102878.5614638766</v>
      </c>
      <c r="X118" s="196">
        <f t="shared" si="19"/>
        <v>511550.90117767814</v>
      </c>
      <c r="Y118" s="200">
        <f t="shared" si="20"/>
        <v>0.5115509011776781</v>
      </c>
      <c r="Z118" s="269">
        <f t="shared" si="21"/>
        <v>302791.22335991752</v>
      </c>
      <c r="AA118" s="200">
        <f t="shared" si="22"/>
        <v>0.30279122335991754</v>
      </c>
      <c r="AB118" s="255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</row>
    <row r="119" spans="1:47" ht="19.5" customHeight="1">
      <c r="A119" s="218" t="s">
        <v>210</v>
      </c>
      <c r="B119" s="219">
        <v>45.509998000000003</v>
      </c>
      <c r="C119" s="220">
        <v>48.57</v>
      </c>
      <c r="D119" s="220">
        <v>44.299999</v>
      </c>
      <c r="E119" s="220">
        <v>46.119999</v>
      </c>
      <c r="F119" s="220">
        <v>40.215099000000002</v>
      </c>
      <c r="G119" s="220">
        <v>2893866300</v>
      </c>
      <c r="H119" s="225" t="s">
        <v>210</v>
      </c>
      <c r="I119" s="220">
        <v>2.3031250000000001</v>
      </c>
      <c r="J119" s="220">
        <v>2.610938</v>
      </c>
      <c r="K119" s="220">
        <v>2.1803129999999999</v>
      </c>
      <c r="L119" s="220">
        <v>2.3462499999999999</v>
      </c>
      <c r="M119" s="220">
        <v>2.305491</v>
      </c>
      <c r="N119" s="220">
        <v>8982672000</v>
      </c>
      <c r="O119" s="220"/>
      <c r="P119" s="196">
        <f t="shared" si="24"/>
        <v>175445.5405940593</v>
      </c>
      <c r="Q119" s="196">
        <f t="shared" si="116"/>
        <v>146423.06393886922</v>
      </c>
      <c r="R119" s="196">
        <f t="shared" si="117"/>
        <v>199581.91468074848</v>
      </c>
      <c r="S119" s="196">
        <f t="shared" si="27"/>
        <v>-211296.17647533465</v>
      </c>
      <c r="T119" s="224"/>
      <c r="U119" s="199">
        <f t="shared" si="16"/>
        <v>1.7748899271662213</v>
      </c>
      <c r="V119" s="196">
        <f t="shared" si="17"/>
        <v>314410.51650936005</v>
      </c>
      <c r="W119" s="196">
        <f t="shared" si="18"/>
        <v>103114.3400340254</v>
      </c>
      <c r="X119" s="196">
        <f t="shared" si="19"/>
        <v>521450.51921367703</v>
      </c>
      <c r="Y119" s="200">
        <f t="shared" si="20"/>
        <v>0.52145051921367702</v>
      </c>
      <c r="Z119" s="269">
        <f t="shared" si="21"/>
        <v>310154.34273834236</v>
      </c>
      <c r="AA119" s="200">
        <f t="shared" si="22"/>
        <v>0.31015434273834236</v>
      </c>
      <c r="AB119" s="255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</row>
    <row r="120" spans="1:47" ht="19.5" customHeight="1">
      <c r="A120" s="218" t="s">
        <v>211</v>
      </c>
      <c r="B120" s="219">
        <v>46.869999</v>
      </c>
      <c r="C120" s="220">
        <v>47.080002</v>
      </c>
      <c r="D120" s="220">
        <v>37.18</v>
      </c>
      <c r="E120" s="220">
        <v>38.909999999999997</v>
      </c>
      <c r="F120" s="220">
        <v>33.928226000000002</v>
      </c>
      <c r="G120" s="220">
        <v>5188670400</v>
      </c>
      <c r="H120" s="225" t="s">
        <v>211</v>
      </c>
      <c r="I120" s="220">
        <v>2.4240629999999999</v>
      </c>
      <c r="J120" s="220">
        <v>2.4440629999999999</v>
      </c>
      <c r="K120" s="220">
        <v>1.4624999999999999</v>
      </c>
      <c r="L120" s="220">
        <v>1.6368750000000001</v>
      </c>
      <c r="M120" s="220">
        <v>1.6084400000000001</v>
      </c>
      <c r="N120" s="220">
        <v>16277628800</v>
      </c>
      <c r="O120" s="220"/>
      <c r="P120" s="196">
        <f t="shared" si="24"/>
        <v>147247.52475247518</v>
      </c>
      <c r="Q120" s="196">
        <f t="shared" si="116"/>
        <v>98216.967476961436</v>
      </c>
      <c r="R120" s="196">
        <f t="shared" si="117"/>
        <v>199581.91468074848</v>
      </c>
      <c r="S120" s="196">
        <f t="shared" si="27"/>
        <v>-213843.2438773152</v>
      </c>
      <c r="T120" s="224"/>
      <c r="U120" s="199">
        <f t="shared" si="16"/>
        <v>1.6218863553725573</v>
      </c>
      <c r="V120" s="196">
        <f t="shared" si="17"/>
        <v>294671.90542025113</v>
      </c>
      <c r="W120" s="196">
        <f t="shared" si="18"/>
        <v>80828.661542935937</v>
      </c>
      <c r="X120" s="196">
        <f t="shared" si="19"/>
        <v>445046.40691018512</v>
      </c>
      <c r="Y120" s="200">
        <f t="shared" si="20"/>
        <v>0.4450464069101851</v>
      </c>
      <c r="Z120" s="269">
        <f t="shared" si="21"/>
        <v>231203.16303286992</v>
      </c>
      <c r="AA120" s="200">
        <f t="shared" si="22"/>
        <v>0.23120316303286992</v>
      </c>
      <c r="AB120" s="255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</row>
    <row r="121" spans="1:47" ht="19.5" customHeight="1">
      <c r="A121" s="218" t="s">
        <v>212</v>
      </c>
      <c r="B121" s="219">
        <v>38.840000000000003</v>
      </c>
      <c r="C121" s="220">
        <v>38.970001000000003</v>
      </c>
      <c r="D121" s="220">
        <v>28.09</v>
      </c>
      <c r="E121" s="220">
        <v>32.889999000000003</v>
      </c>
      <c r="F121" s="220">
        <v>28.698312999999999</v>
      </c>
      <c r="G121" s="220">
        <v>7240779800</v>
      </c>
      <c r="H121" s="225" t="s">
        <v>212</v>
      </c>
      <c r="I121" s="220">
        <v>1.6125</v>
      </c>
      <c r="J121" s="220">
        <v>1.6271880000000001</v>
      </c>
      <c r="K121" s="220">
        <v>0.79812499999999997</v>
      </c>
      <c r="L121" s="220">
        <v>1.086875</v>
      </c>
      <c r="M121" s="220">
        <v>1.0679940000000001</v>
      </c>
      <c r="N121" s="220">
        <v>38949555200</v>
      </c>
      <c r="O121" s="220"/>
      <c r="P121" s="196">
        <f t="shared" si="24"/>
        <v>111247.5247524752</v>
      </c>
      <c r="Q121" s="196">
        <f t="shared" si="116"/>
        <v>53599.60148208536</v>
      </c>
      <c r="R121" s="196">
        <f t="shared" si="117"/>
        <v>199581.91468074848</v>
      </c>
      <c r="S121" s="196">
        <f t="shared" si="27"/>
        <v>-216400.92406013733</v>
      </c>
      <c r="T121" s="224"/>
      <c r="U121" s="199">
        <f t="shared" si="16"/>
        <v>1.4363591134520519</v>
      </c>
      <c r="V121" s="196">
        <f t="shared" si="17"/>
        <v>269471.90542025119</v>
      </c>
      <c r="W121" s="196">
        <f t="shared" si="18"/>
        <v>53070.981360113859</v>
      </c>
      <c r="X121" s="196">
        <f t="shared" si="19"/>
        <v>364429.04091530904</v>
      </c>
      <c r="Y121" s="200">
        <f t="shared" si="20"/>
        <v>0.36442904091530903</v>
      </c>
      <c r="Z121" s="269">
        <f t="shared" si="21"/>
        <v>148028.11685517171</v>
      </c>
      <c r="AA121" s="200">
        <f t="shared" si="22"/>
        <v>0.14802811685517173</v>
      </c>
      <c r="AB121" s="255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  <c r="AU121" s="241"/>
    </row>
    <row r="122" spans="1:47" ht="21" customHeight="1">
      <c r="A122" s="276" t="s">
        <v>213</v>
      </c>
      <c r="B122" s="277">
        <v>32.810001</v>
      </c>
      <c r="C122" s="278">
        <v>34.009998000000003</v>
      </c>
      <c r="D122" s="278">
        <v>25.049999</v>
      </c>
      <c r="E122" s="278">
        <v>29.120000999999998</v>
      </c>
      <c r="F122" s="278">
        <v>25.408783</v>
      </c>
      <c r="G122" s="278">
        <v>3919285900</v>
      </c>
      <c r="H122" s="279" t="s">
        <v>213</v>
      </c>
      <c r="I122" s="278">
        <v>1.0856250000000001</v>
      </c>
      <c r="J122" s="278">
        <v>1.165313</v>
      </c>
      <c r="K122" s="278">
        <v>0.61624999999999996</v>
      </c>
      <c r="L122" s="278">
        <v>0.82625000000000004</v>
      </c>
      <c r="M122" s="278">
        <v>0.81189699999999998</v>
      </c>
      <c r="N122" s="278">
        <v>30249542400</v>
      </c>
      <c r="O122" s="278"/>
      <c r="P122" s="196">
        <f t="shared" si="24"/>
        <v>99207.91683168312</v>
      </c>
      <c r="Q122" s="196">
        <f t="shared" si="116"/>
        <v>41385.440142001695</v>
      </c>
      <c r="R122" s="196">
        <f t="shared" si="117"/>
        <v>199581.91468074848</v>
      </c>
      <c r="S122" s="196">
        <f t="shared" si="27"/>
        <v>-218969.26124372124</v>
      </c>
      <c r="T122" s="280"/>
      <c r="U122" s="199">
        <f t="shared" si="16"/>
        <v>1.3645286549141113</v>
      </c>
      <c r="V122" s="227">
        <f t="shared" si="17"/>
        <v>261044.17987569672</v>
      </c>
      <c r="W122" s="196">
        <f t="shared" si="18"/>
        <v>42074.918631975481</v>
      </c>
      <c r="X122" s="227">
        <f t="shared" si="19"/>
        <v>340175.27165443328</v>
      </c>
      <c r="Y122" s="281">
        <f t="shared" si="20"/>
        <v>0.34017527165443329</v>
      </c>
      <c r="Z122" s="282">
        <f t="shared" si="21"/>
        <v>121206.01041071204</v>
      </c>
      <c r="AA122" s="281">
        <f t="shared" si="22"/>
        <v>0.12120601041071204</v>
      </c>
      <c r="AB122" s="283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  <c r="AU122" s="284"/>
    </row>
    <row r="123" spans="1:47" ht="19.5" customHeight="1">
      <c r="A123" s="218" t="s">
        <v>214</v>
      </c>
      <c r="B123" s="272">
        <v>28.5</v>
      </c>
      <c r="C123" s="273">
        <v>30.83</v>
      </c>
      <c r="D123" s="273">
        <v>26.84</v>
      </c>
      <c r="E123" s="273">
        <v>29.74</v>
      </c>
      <c r="F123" s="273">
        <v>25.949766</v>
      </c>
      <c r="G123" s="273">
        <v>2944238700</v>
      </c>
      <c r="H123" s="275" t="s">
        <v>214</v>
      </c>
      <c r="I123" s="273">
        <v>0.79156300000000002</v>
      </c>
      <c r="J123" s="273">
        <v>0.91156300000000001</v>
      </c>
      <c r="K123" s="273">
        <v>0.69718800000000003</v>
      </c>
      <c r="L123" s="273">
        <v>0.84031299999999998</v>
      </c>
      <c r="M123" s="273">
        <v>0.82571499999999998</v>
      </c>
      <c r="N123" s="273">
        <v>22043404800</v>
      </c>
      <c r="O123" s="273"/>
      <c r="P123" s="196">
        <f t="shared" si="24"/>
        <v>106297.02970297023</v>
      </c>
      <c r="Q123" s="196">
        <f t="shared" si="116"/>
        <v>46820.985382104474</v>
      </c>
      <c r="R123" s="196">
        <f t="shared" si="117"/>
        <v>199581.91468074848</v>
      </c>
      <c r="S123" s="196">
        <f t="shared" si="27"/>
        <v>-221548.29983223672</v>
      </c>
      <c r="T123" s="274">
        <f>(P123-P111)/P111</f>
        <v>-0.45424969499796669</v>
      </c>
      <c r="U123" s="199">
        <f t="shared" si="16"/>
        <v>1.3806422555051869</v>
      </c>
      <c r="V123" s="196">
        <f t="shared" si="17"/>
        <v>266006.55888559768</v>
      </c>
      <c r="W123" s="196">
        <f t="shared" si="18"/>
        <v>44458.259053360962</v>
      </c>
      <c r="X123" s="196">
        <f t="shared" si="19"/>
        <v>352699.92976582318</v>
      </c>
      <c r="Y123" s="200">
        <f t="shared" si="20"/>
        <v>0.35269992976582321</v>
      </c>
      <c r="Z123" s="269">
        <f t="shared" si="21"/>
        <v>131151.62993358646</v>
      </c>
      <c r="AA123" s="200">
        <f t="shared" si="22"/>
        <v>0.13115162993358645</v>
      </c>
      <c r="AB123" s="255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</row>
    <row r="124" spans="1:47" ht="19.5" customHeight="1">
      <c r="A124" s="218" t="s">
        <v>215</v>
      </c>
      <c r="B124" s="219">
        <v>29.75</v>
      </c>
      <c r="C124" s="220">
        <v>31.629999000000002</v>
      </c>
      <c r="D124" s="220">
        <v>27.959999</v>
      </c>
      <c r="E124" s="220">
        <v>29.059999000000001</v>
      </c>
      <c r="F124" s="220">
        <v>25.393248</v>
      </c>
      <c r="G124" s="220">
        <v>2829542600</v>
      </c>
      <c r="H124" s="225" t="s">
        <v>215</v>
      </c>
      <c r="I124" s="220">
        <v>0.84624999999999995</v>
      </c>
      <c r="J124" s="220">
        <v>0.95156300000000005</v>
      </c>
      <c r="K124" s="220">
        <v>0.73875000000000002</v>
      </c>
      <c r="L124" s="220">
        <v>0.79156300000000002</v>
      </c>
      <c r="M124" s="220">
        <v>0.77781199999999995</v>
      </c>
      <c r="N124" s="220">
        <v>19043852800</v>
      </c>
      <c r="O124" s="220"/>
      <c r="P124" s="196">
        <f t="shared" si="24"/>
        <v>110732.66930693062</v>
      </c>
      <c r="Q124" s="196">
        <f>((Q123+R123)/2)*K124/K123</f>
        <v>130545.95203978886</v>
      </c>
      <c r="R124" s="196">
        <f>(Q123+R123)/2</f>
        <v>123201.45003142647</v>
      </c>
      <c r="S124" s="196">
        <f t="shared" si="27"/>
        <v>-224138.08441487103</v>
      </c>
      <c r="T124" s="224"/>
      <c r="U124" s="199">
        <f t="shared" si="16"/>
        <v>1.043705356673585</v>
      </c>
      <c r="V124" s="196">
        <f t="shared" si="17"/>
        <v>195786.26054502086</v>
      </c>
      <c r="W124" s="196">
        <f t="shared" si="18"/>
        <v>-28351.823869850166</v>
      </c>
      <c r="X124" s="196">
        <f t="shared" si="19"/>
        <v>364480.07137814595</v>
      </c>
      <c r="Y124" s="200">
        <f t="shared" si="20"/>
        <v>0.36448007137814598</v>
      </c>
      <c r="Z124" s="269">
        <f t="shared" si="21"/>
        <v>140341.98696327492</v>
      </c>
      <c r="AA124" s="200">
        <f t="shared" si="22"/>
        <v>0.14034198696327491</v>
      </c>
      <c r="AB124" s="255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</row>
    <row r="125" spans="1:47" ht="19.5" customHeight="1">
      <c r="A125" s="218" t="s">
        <v>216</v>
      </c>
      <c r="B125" s="219">
        <v>28.780000999999999</v>
      </c>
      <c r="C125" s="220">
        <v>31.68</v>
      </c>
      <c r="D125" s="220">
        <v>27.389999</v>
      </c>
      <c r="E125" s="220">
        <v>27.530000999999999</v>
      </c>
      <c r="F125" s="220">
        <v>24.056301000000001</v>
      </c>
      <c r="G125" s="220">
        <v>3324074200</v>
      </c>
      <c r="H125" s="225" t="s">
        <v>216</v>
      </c>
      <c r="I125" s="220">
        <v>0.77687499999999998</v>
      </c>
      <c r="J125" s="220">
        <v>0.94093800000000005</v>
      </c>
      <c r="K125" s="220">
        <v>0.69750000000000001</v>
      </c>
      <c r="L125" s="220">
        <v>0.70374999999999999</v>
      </c>
      <c r="M125" s="220">
        <v>0.69152499999999995</v>
      </c>
      <c r="N125" s="220">
        <v>23277392000</v>
      </c>
      <c r="O125" s="220"/>
      <c r="P125" s="196">
        <f t="shared" si="24"/>
        <v>108475.24356435637</v>
      </c>
      <c r="Q125" s="196">
        <f t="shared" ref="Q125:Q135" si="118">Q124*K125/K124</f>
        <v>123256.58415939455</v>
      </c>
      <c r="R125" s="196">
        <f t="shared" ref="R125:R135" si="119">R124</f>
        <v>123201.45003142647</v>
      </c>
      <c r="S125" s="196">
        <f t="shared" si="27"/>
        <v>-226738.65976659965</v>
      </c>
      <c r="T125" s="224"/>
      <c r="U125" s="199">
        <f t="shared" si="16"/>
        <v>1.0217785261422394</v>
      </c>
      <c r="V125" s="196">
        <f t="shared" si="17"/>
        <v>194206.06252521888</v>
      </c>
      <c r="W125" s="196">
        <f t="shared" si="18"/>
        <v>-32532.597241380776</v>
      </c>
      <c r="X125" s="196">
        <f t="shared" si="19"/>
        <v>354933.27775517735</v>
      </c>
      <c r="Y125" s="200">
        <f t="shared" si="20"/>
        <v>0.35493327775517736</v>
      </c>
      <c r="Z125" s="269">
        <f t="shared" si="21"/>
        <v>128194.61798857769</v>
      </c>
      <c r="AA125" s="200">
        <f t="shared" si="22"/>
        <v>0.1281946179885777</v>
      </c>
      <c r="AB125" s="255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</row>
    <row r="126" spans="1:47" ht="22.5" customHeight="1">
      <c r="A126" s="218" t="s">
        <v>217</v>
      </c>
      <c r="B126" s="219">
        <v>27.120000999999998</v>
      </c>
      <c r="C126" s="220">
        <v>31.459999</v>
      </c>
      <c r="D126" s="220">
        <v>25.629999000000002</v>
      </c>
      <c r="E126" s="220">
        <v>30.32</v>
      </c>
      <c r="F126" s="220">
        <v>26.494261000000002</v>
      </c>
      <c r="G126" s="220">
        <v>3805123800</v>
      </c>
      <c r="H126" s="225" t="s">
        <v>217</v>
      </c>
      <c r="I126" s="220">
        <v>0.68343799999999999</v>
      </c>
      <c r="J126" s="220">
        <v>0.90625</v>
      </c>
      <c r="K126" s="220">
        <v>0.60812500000000003</v>
      </c>
      <c r="L126" s="220">
        <v>0.84406300000000001</v>
      </c>
      <c r="M126" s="220">
        <v>0.82940000000000003</v>
      </c>
      <c r="N126" s="220">
        <v>25932819200</v>
      </c>
      <c r="O126" s="220"/>
      <c r="P126" s="196">
        <f t="shared" si="24"/>
        <v>101504.94653465341</v>
      </c>
      <c r="Q126" s="196">
        <f t="shared" si="118"/>
        <v>107462.95375187356</v>
      </c>
      <c r="R126" s="196">
        <f t="shared" si="119"/>
        <v>123201.45003142647</v>
      </c>
      <c r="S126" s="196">
        <f t="shared" si="27"/>
        <v>-229350.07084896046</v>
      </c>
      <c r="T126" s="224"/>
      <c r="U126" s="199">
        <f t="shared" si="16"/>
        <v>0.97975289797953147</v>
      </c>
      <c r="V126" s="285">
        <f t="shared" si="17"/>
        <v>189326.8546044268</v>
      </c>
      <c r="W126" s="285">
        <f t="shared" si="18"/>
        <v>-40023.216244533658</v>
      </c>
      <c r="X126" s="285">
        <f t="shared" si="19"/>
        <v>332169.35031795345</v>
      </c>
      <c r="Y126" s="286">
        <f t="shared" si="20"/>
        <v>0.33216935031795347</v>
      </c>
      <c r="Z126" s="287">
        <f t="shared" si="21"/>
        <v>102819.27946899299</v>
      </c>
      <c r="AA126" s="286">
        <f t="shared" si="22"/>
        <v>0.10281927946899298</v>
      </c>
      <c r="AB126" s="255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</row>
    <row r="127" spans="1:47" ht="19.5" customHeight="1">
      <c r="A127" s="218" t="s">
        <v>218</v>
      </c>
      <c r="B127" s="219">
        <v>29.940000999999999</v>
      </c>
      <c r="C127" s="220">
        <v>34.900002000000001</v>
      </c>
      <c r="D127" s="220">
        <v>29.790001</v>
      </c>
      <c r="E127" s="220">
        <v>34.279998999999997</v>
      </c>
      <c r="F127" s="220">
        <v>30.00412</v>
      </c>
      <c r="G127" s="220">
        <v>2991632100</v>
      </c>
      <c r="H127" s="225" t="s">
        <v>218</v>
      </c>
      <c r="I127" s="220">
        <v>0.82031299999999996</v>
      </c>
      <c r="J127" s="220">
        <v>1.105313</v>
      </c>
      <c r="K127" s="220">
        <v>0.8125</v>
      </c>
      <c r="L127" s="220">
        <v>1.0662499999999999</v>
      </c>
      <c r="M127" s="220">
        <v>1.0477270000000001</v>
      </c>
      <c r="N127" s="220">
        <v>17941001600</v>
      </c>
      <c r="O127" s="220"/>
      <c r="P127" s="196">
        <f t="shared" si="24"/>
        <v>117980.20198019796</v>
      </c>
      <c r="Q127" s="196">
        <f t="shared" si="118"/>
        <v>143578.45825019077</v>
      </c>
      <c r="R127" s="196">
        <f t="shared" si="119"/>
        <v>123201.45003142647</v>
      </c>
      <c r="S127" s="196">
        <f t="shared" si="27"/>
        <v>-231972.36281083111</v>
      </c>
      <c r="T127" s="224"/>
      <c r="U127" s="199">
        <f t="shared" si="16"/>
        <v>1.0396999413602701</v>
      </c>
      <c r="V127" s="196">
        <f t="shared" si="17"/>
        <v>200859.533416308</v>
      </c>
      <c r="W127" s="196">
        <f t="shared" si="18"/>
        <v>-31112.829394523113</v>
      </c>
      <c r="X127" s="196">
        <f t="shared" si="19"/>
        <v>384760.11026181525</v>
      </c>
      <c r="Y127" s="200">
        <f t="shared" si="20"/>
        <v>0.38476011026181522</v>
      </c>
      <c r="Z127" s="269">
        <f t="shared" si="21"/>
        <v>152787.74745098414</v>
      </c>
      <c r="AA127" s="200">
        <f t="shared" si="22"/>
        <v>0.15278774745098414</v>
      </c>
      <c r="AB127" s="255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</row>
    <row r="128" spans="1:47" ht="19.5" customHeight="1">
      <c r="A128" s="218" t="s">
        <v>219</v>
      </c>
      <c r="B128" s="219">
        <v>34.270000000000003</v>
      </c>
      <c r="C128" s="220">
        <v>35.5</v>
      </c>
      <c r="D128" s="220">
        <v>32.959999000000003</v>
      </c>
      <c r="E128" s="220">
        <v>35.380001</v>
      </c>
      <c r="F128" s="220">
        <v>30.966920999999999</v>
      </c>
      <c r="G128" s="220">
        <v>2734076200</v>
      </c>
      <c r="H128" s="225" t="s">
        <v>219</v>
      </c>
      <c r="I128" s="220">
        <v>1.0674999999999999</v>
      </c>
      <c r="J128" s="220">
        <v>1.1328130000000001</v>
      </c>
      <c r="K128" s="220">
        <v>0.98499999999999999</v>
      </c>
      <c r="L128" s="220">
        <v>1.128125</v>
      </c>
      <c r="M128" s="220">
        <v>1.108527</v>
      </c>
      <c r="N128" s="220">
        <v>12688473600</v>
      </c>
      <c r="O128" s="220"/>
      <c r="P128" s="196">
        <f t="shared" si="24"/>
        <v>130534.64950495044</v>
      </c>
      <c r="Q128" s="196">
        <f t="shared" si="118"/>
        <v>174061.2693863851</v>
      </c>
      <c r="R128" s="196">
        <f t="shared" si="119"/>
        <v>123201.45003142647</v>
      </c>
      <c r="S128" s="196">
        <f t="shared" si="27"/>
        <v>-234605.58098920956</v>
      </c>
      <c r="T128" s="224"/>
      <c r="U128" s="199">
        <f t="shared" si="16"/>
        <v>1.0815433224840769</v>
      </c>
      <c r="V128" s="196">
        <f t="shared" si="17"/>
        <v>209647.64668363472</v>
      </c>
      <c r="W128" s="196">
        <f t="shared" si="18"/>
        <v>-24957.934305574832</v>
      </c>
      <c r="X128" s="196">
        <f t="shared" si="19"/>
        <v>427797.36892276199</v>
      </c>
      <c r="Y128" s="200">
        <f t="shared" si="20"/>
        <v>0.42779736892276199</v>
      </c>
      <c r="Z128" s="269">
        <f t="shared" si="21"/>
        <v>193191.78793355243</v>
      </c>
      <c r="AA128" s="200">
        <f t="shared" si="22"/>
        <v>0.19319178793355243</v>
      </c>
      <c r="AB128" s="255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</row>
    <row r="129" spans="1:47" ht="19.5" customHeight="1">
      <c r="A129" s="218" t="s">
        <v>220</v>
      </c>
      <c r="B129" s="219">
        <v>35.759998000000003</v>
      </c>
      <c r="C129" s="220">
        <v>37.229999999999997</v>
      </c>
      <c r="D129" s="220">
        <v>34.770000000000003</v>
      </c>
      <c r="E129" s="220">
        <v>36.380001</v>
      </c>
      <c r="F129" s="220">
        <v>31.842188</v>
      </c>
      <c r="G129" s="220">
        <v>2511948000</v>
      </c>
      <c r="H129" s="225" t="s">
        <v>220</v>
      </c>
      <c r="I129" s="220">
        <v>1.1525000000000001</v>
      </c>
      <c r="J129" s="220">
        <v>1.2493749999999999</v>
      </c>
      <c r="K129" s="220">
        <v>1.0900000000000001</v>
      </c>
      <c r="L129" s="220">
        <v>1.190625</v>
      </c>
      <c r="M129" s="220">
        <v>1.169942</v>
      </c>
      <c r="N129" s="220">
        <v>12273801600</v>
      </c>
      <c r="O129" s="220"/>
      <c r="P129" s="196">
        <f t="shared" si="24"/>
        <v>137702.97029702965</v>
      </c>
      <c r="Q129" s="196">
        <f t="shared" si="118"/>
        <v>192616.02399102517</v>
      </c>
      <c r="R129" s="196">
        <f t="shared" si="119"/>
        <v>123201.45003142647</v>
      </c>
      <c r="S129" s="196">
        <f t="shared" si="27"/>
        <v>-237249.77090999793</v>
      </c>
      <c r="T129" s="224"/>
      <c r="U129" s="199">
        <f t="shared" si="16"/>
        <v>1.0997035711677534</v>
      </c>
      <c r="V129" s="196">
        <f t="shared" si="17"/>
        <v>214665.47123809016</v>
      </c>
      <c r="W129" s="196">
        <f t="shared" si="18"/>
        <v>-22584.299671907764</v>
      </c>
      <c r="X129" s="196">
        <f t="shared" si="19"/>
        <v>453520.44431948126</v>
      </c>
      <c r="Y129" s="200">
        <f t="shared" si="20"/>
        <v>0.45352044431948124</v>
      </c>
      <c r="Z129" s="269">
        <f t="shared" si="21"/>
        <v>216270.67340948334</v>
      </c>
      <c r="AA129" s="200">
        <f t="shared" si="22"/>
        <v>0.21627067340948333</v>
      </c>
      <c r="AB129" s="255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  <c r="AU129" s="241"/>
    </row>
    <row r="130" spans="1:47" ht="19.5" customHeight="1">
      <c r="A130" s="218" t="s">
        <v>221</v>
      </c>
      <c r="B130" s="219">
        <v>36.560001</v>
      </c>
      <c r="C130" s="220">
        <v>40.18</v>
      </c>
      <c r="D130" s="220">
        <v>34.299999</v>
      </c>
      <c r="E130" s="220">
        <v>39.450001</v>
      </c>
      <c r="F130" s="220">
        <v>34.571716000000002</v>
      </c>
      <c r="G130" s="220">
        <v>2575607800</v>
      </c>
      <c r="H130" s="225" t="s">
        <v>221</v>
      </c>
      <c r="I130" s="220">
        <v>1.201875</v>
      </c>
      <c r="J130" s="220">
        <v>1.4468749999999999</v>
      </c>
      <c r="K130" s="220">
        <v>1.0587500000000001</v>
      </c>
      <c r="L130" s="220">
        <v>1.3931249999999999</v>
      </c>
      <c r="M130" s="220">
        <v>1.368924</v>
      </c>
      <c r="N130" s="220">
        <v>9588550400</v>
      </c>
      <c r="O130" s="220"/>
      <c r="P130" s="196">
        <f t="shared" si="24"/>
        <v>135841.58019801971</v>
      </c>
      <c r="Q130" s="196">
        <f t="shared" si="118"/>
        <v>187093.77559678708</v>
      </c>
      <c r="R130" s="196">
        <f t="shared" si="119"/>
        <v>123201.45003142647</v>
      </c>
      <c r="S130" s="196">
        <f t="shared" si="27"/>
        <v>-239904.97828878957</v>
      </c>
      <c r="T130" s="224"/>
      <c r="U130" s="199">
        <f t="shared" si="16"/>
        <v>1.0797734673001194</v>
      </c>
      <c r="V130" s="196">
        <f t="shared" si="17"/>
        <v>213362.4981687832</v>
      </c>
      <c r="W130" s="196">
        <f t="shared" si="18"/>
        <v>-26542.480120006367</v>
      </c>
      <c r="X130" s="196">
        <f t="shared" si="19"/>
        <v>446136.80582623323</v>
      </c>
      <c r="Y130" s="200">
        <f t="shared" si="20"/>
        <v>0.44613680582623322</v>
      </c>
      <c r="Z130" s="269">
        <f t="shared" si="21"/>
        <v>206231.82753744366</v>
      </c>
      <c r="AA130" s="200">
        <f t="shared" si="22"/>
        <v>0.20623182753744365</v>
      </c>
      <c r="AB130" s="255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</row>
    <row r="131" spans="1:47" ht="19.5" customHeight="1">
      <c r="A131" s="218" t="s">
        <v>222</v>
      </c>
      <c r="B131" s="219">
        <v>39.869999</v>
      </c>
      <c r="C131" s="220">
        <v>41.080002</v>
      </c>
      <c r="D131" s="220">
        <v>38.459999000000003</v>
      </c>
      <c r="E131" s="220">
        <v>40.029998999999997</v>
      </c>
      <c r="F131" s="220">
        <v>35.079987000000003</v>
      </c>
      <c r="G131" s="220">
        <v>2248149500</v>
      </c>
      <c r="H131" s="225" t="s">
        <v>222</v>
      </c>
      <c r="I131" s="220">
        <v>1.4259379999999999</v>
      </c>
      <c r="J131" s="220">
        <v>1.5075000000000001</v>
      </c>
      <c r="K131" s="220">
        <v>1.322813</v>
      </c>
      <c r="L131" s="220">
        <v>1.4303129999999999</v>
      </c>
      <c r="M131" s="220">
        <v>1.4054660000000001</v>
      </c>
      <c r="N131" s="220">
        <v>7643193600</v>
      </c>
      <c r="O131" s="220"/>
      <c r="P131" s="196">
        <f t="shared" si="24"/>
        <v>152316.8277227722</v>
      </c>
      <c r="Q131" s="196">
        <f t="shared" si="118"/>
        <v>233756.86288407337</v>
      </c>
      <c r="R131" s="196">
        <f t="shared" si="119"/>
        <v>123201.45003142647</v>
      </c>
      <c r="S131" s="196">
        <f t="shared" si="27"/>
        <v>-242571.24903165951</v>
      </c>
      <c r="T131" s="224"/>
      <c r="U131" s="199">
        <f t="shared" si="16"/>
        <v>1.1358241294220282</v>
      </c>
      <c r="V131" s="196">
        <f t="shared" si="17"/>
        <v>224895.17143610993</v>
      </c>
      <c r="W131" s="196">
        <f t="shared" si="18"/>
        <v>-17676.077595549577</v>
      </c>
      <c r="X131" s="196">
        <f t="shared" si="19"/>
        <v>509275.14063827205</v>
      </c>
      <c r="Y131" s="200">
        <f t="shared" si="20"/>
        <v>0.50927514063827206</v>
      </c>
      <c r="Z131" s="269">
        <f t="shared" si="21"/>
        <v>266703.89160661254</v>
      </c>
      <c r="AA131" s="200">
        <f t="shared" si="22"/>
        <v>0.26670389160661256</v>
      </c>
      <c r="AB131" s="255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</row>
    <row r="132" spans="1:47" ht="19.5" customHeight="1">
      <c r="A132" s="218" t="s">
        <v>223</v>
      </c>
      <c r="B132" s="219">
        <v>39.889999000000003</v>
      </c>
      <c r="C132" s="220">
        <v>43.169998</v>
      </c>
      <c r="D132" s="220">
        <v>39.020000000000003</v>
      </c>
      <c r="E132" s="220">
        <v>42.25</v>
      </c>
      <c r="F132" s="220">
        <v>37.025475</v>
      </c>
      <c r="G132" s="220">
        <v>2114774900</v>
      </c>
      <c r="H132" s="225" t="s">
        <v>223</v>
      </c>
      <c r="I132" s="220">
        <v>1.4203129999999999</v>
      </c>
      <c r="J132" s="220">
        <v>1.6646879999999999</v>
      </c>
      <c r="K132" s="220">
        <v>1.36</v>
      </c>
      <c r="L132" s="220">
        <v>1.592813</v>
      </c>
      <c r="M132" s="220">
        <v>1.565143</v>
      </c>
      <c r="N132" s="220">
        <v>6605910400</v>
      </c>
      <c r="O132" s="220"/>
      <c r="P132" s="196">
        <f t="shared" si="24"/>
        <v>154534.65346534646</v>
      </c>
      <c r="Q132" s="196">
        <f t="shared" si="118"/>
        <v>240328.25011724242</v>
      </c>
      <c r="R132" s="196">
        <f t="shared" si="119"/>
        <v>123201.45003142647</v>
      </c>
      <c r="S132" s="196">
        <f t="shared" si="27"/>
        <v>-245248.62923595807</v>
      </c>
      <c r="T132" s="224"/>
      <c r="U132" s="199">
        <f t="shared" si="16"/>
        <v>1.1324675059837259</v>
      </c>
      <c r="V132" s="196">
        <f t="shared" si="17"/>
        <v>226447.64945591195</v>
      </c>
      <c r="W132" s="196">
        <f t="shared" si="18"/>
        <v>-18800.979780046124</v>
      </c>
      <c r="X132" s="196">
        <f t="shared" si="19"/>
        <v>518064.35361401539</v>
      </c>
      <c r="Y132" s="200">
        <f t="shared" si="20"/>
        <v>0.51806435361401537</v>
      </c>
      <c r="Z132" s="269">
        <f t="shared" si="21"/>
        <v>272815.72437805729</v>
      </c>
      <c r="AA132" s="200">
        <f t="shared" si="22"/>
        <v>0.27281572437805729</v>
      </c>
      <c r="AB132" s="255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</row>
    <row r="133" spans="1:47" ht="19.5" customHeight="1">
      <c r="A133" s="218" t="s">
        <v>224</v>
      </c>
      <c r="B133" s="219">
        <v>42.099997999999999</v>
      </c>
      <c r="C133" s="220">
        <v>43.82</v>
      </c>
      <c r="D133" s="220">
        <v>40.720001000000003</v>
      </c>
      <c r="E133" s="220">
        <v>40.959999000000003</v>
      </c>
      <c r="F133" s="220">
        <v>35.929726000000002</v>
      </c>
      <c r="G133" s="220">
        <v>2291065900</v>
      </c>
      <c r="H133" s="225" t="s">
        <v>224</v>
      </c>
      <c r="I133" s="220">
        <v>1.5821879999999999</v>
      </c>
      <c r="J133" s="220">
        <v>1.70875</v>
      </c>
      <c r="K133" s="220">
        <v>1.4784379999999999</v>
      </c>
      <c r="L133" s="220">
        <v>1.4906250000000001</v>
      </c>
      <c r="M133" s="220">
        <v>1.4647300000000001</v>
      </c>
      <c r="N133" s="220">
        <v>7437600000</v>
      </c>
      <c r="O133" s="220"/>
      <c r="P133" s="196">
        <f t="shared" si="24"/>
        <v>161267.33069306923</v>
      </c>
      <c r="Q133" s="196">
        <f t="shared" si="118"/>
        <v>261257.65988737909</v>
      </c>
      <c r="R133" s="196">
        <f t="shared" si="119"/>
        <v>123201.45003142647</v>
      </c>
      <c r="S133" s="196">
        <f t="shared" si="27"/>
        <v>-247937.1651911079</v>
      </c>
      <c r="T133" s="224"/>
      <c r="U133" s="199">
        <f t="shared" si="16"/>
        <v>1.1473422328807767</v>
      </c>
      <c r="V133" s="196">
        <f t="shared" si="17"/>
        <v>231160.52351531788</v>
      </c>
      <c r="W133" s="196">
        <f t="shared" si="18"/>
        <v>-16776.641675790015</v>
      </c>
      <c r="X133" s="196">
        <f t="shared" si="19"/>
        <v>545726.4406118748</v>
      </c>
      <c r="Y133" s="200">
        <f t="shared" si="20"/>
        <v>0.54572644061187481</v>
      </c>
      <c r="Z133" s="269">
        <f t="shared" si="21"/>
        <v>297789.27542076691</v>
      </c>
      <c r="AA133" s="200">
        <f t="shared" si="22"/>
        <v>0.29778927542076689</v>
      </c>
      <c r="AB133" s="255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</row>
    <row r="134" spans="1:47" ht="19.5" customHeight="1">
      <c r="A134" s="218" t="s">
        <v>225</v>
      </c>
      <c r="B134" s="219">
        <v>41</v>
      </c>
      <c r="C134" s="220">
        <v>44.650002000000001</v>
      </c>
      <c r="D134" s="220">
        <v>40.639999000000003</v>
      </c>
      <c r="E134" s="220">
        <v>43.560001</v>
      </c>
      <c r="F134" s="220">
        <v>38.210425999999998</v>
      </c>
      <c r="G134" s="220">
        <v>1807922400</v>
      </c>
      <c r="H134" s="225" t="s">
        <v>225</v>
      </c>
      <c r="I134" s="220">
        <v>1.4940629999999999</v>
      </c>
      <c r="J134" s="220">
        <v>1.76875</v>
      </c>
      <c r="K134" s="220">
        <v>1.467813</v>
      </c>
      <c r="L134" s="220">
        <v>1.67875</v>
      </c>
      <c r="M134" s="220">
        <v>1.6495869999999999</v>
      </c>
      <c r="N134" s="220">
        <v>5741020800</v>
      </c>
      <c r="O134" s="220"/>
      <c r="P134" s="196">
        <f t="shared" si="24"/>
        <v>160950.49108910884</v>
      </c>
      <c r="Q134" s="196">
        <f t="shared" si="118"/>
        <v>259380.09543333817</v>
      </c>
      <c r="R134" s="196">
        <f t="shared" si="119"/>
        <v>123201.45003142647</v>
      </c>
      <c r="S134" s="196">
        <f t="shared" si="27"/>
        <v>-250636.90337940416</v>
      </c>
      <c r="T134" s="224"/>
      <c r="U134" s="199">
        <f t="shared" si="16"/>
        <v>1.1337194853959611</v>
      </c>
      <c r="V134" s="196">
        <f t="shared" si="17"/>
        <v>230938.7357925456</v>
      </c>
      <c r="W134" s="196">
        <f t="shared" si="18"/>
        <v>-19698.167586858559</v>
      </c>
      <c r="X134" s="196">
        <f t="shared" si="19"/>
        <v>543532.03655387345</v>
      </c>
      <c r="Y134" s="200">
        <f t="shared" si="20"/>
        <v>0.5435320365538735</v>
      </c>
      <c r="Z134" s="269">
        <f t="shared" si="21"/>
        <v>292895.13317446929</v>
      </c>
      <c r="AA134" s="200">
        <f t="shared" si="22"/>
        <v>0.2928951331744693</v>
      </c>
      <c r="AB134" s="255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</row>
    <row r="135" spans="1:47" ht="19.5" customHeight="1">
      <c r="A135" s="218" t="s">
        <v>226</v>
      </c>
      <c r="B135" s="272">
        <v>43.889999000000003</v>
      </c>
      <c r="C135" s="273">
        <v>46.299999</v>
      </c>
      <c r="D135" s="273">
        <v>43.32</v>
      </c>
      <c r="E135" s="273">
        <v>45.75</v>
      </c>
      <c r="F135" s="273">
        <v>40.13147</v>
      </c>
      <c r="G135" s="273">
        <v>1524036700</v>
      </c>
      <c r="H135" s="275" t="s">
        <v>226</v>
      </c>
      <c r="I135" s="273">
        <v>1.7053130000000001</v>
      </c>
      <c r="J135" s="273">
        <v>1.900625</v>
      </c>
      <c r="K135" s="273">
        <v>1.657813</v>
      </c>
      <c r="L135" s="273">
        <v>1.8587499999999999</v>
      </c>
      <c r="M135" s="273">
        <v>1.82646</v>
      </c>
      <c r="N135" s="273">
        <v>4159523200</v>
      </c>
      <c r="O135" s="273"/>
      <c r="P135" s="196">
        <f t="shared" si="24"/>
        <v>171564.35643564348</v>
      </c>
      <c r="Q135" s="196">
        <f t="shared" si="118"/>
        <v>292955.36567030585</v>
      </c>
      <c r="R135" s="196">
        <f t="shared" si="119"/>
        <v>123201.45003142647</v>
      </c>
      <c r="S135" s="196">
        <f t="shared" si="27"/>
        <v>-253347.89047681834</v>
      </c>
      <c r="T135" s="274">
        <f>(P135-P123)/P123</f>
        <v>0.61400894187779453</v>
      </c>
      <c r="U135" s="199">
        <f t="shared" si="16"/>
        <v>1.1634823795544547</v>
      </c>
      <c r="V135" s="196">
        <f t="shared" si="17"/>
        <v>238368.44153511984</v>
      </c>
      <c r="W135" s="196">
        <f t="shared" si="18"/>
        <v>-14979.448941698502</v>
      </c>
      <c r="X135" s="196">
        <f t="shared" si="19"/>
        <v>587721.1721373758</v>
      </c>
      <c r="Y135" s="200">
        <f t="shared" si="20"/>
        <v>0.58772117213737585</v>
      </c>
      <c r="Z135" s="269">
        <f t="shared" si="21"/>
        <v>334373.28166055749</v>
      </c>
      <c r="AA135" s="200">
        <f t="shared" si="22"/>
        <v>0.33437328166055746</v>
      </c>
      <c r="AB135" s="255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  <c r="AU135" s="241"/>
    </row>
    <row r="136" spans="1:47" ht="19.5" customHeight="1">
      <c r="A136" s="218" t="s">
        <v>227</v>
      </c>
      <c r="B136" s="219">
        <v>46.330002</v>
      </c>
      <c r="C136" s="220">
        <v>46.639999000000003</v>
      </c>
      <c r="D136" s="220">
        <v>42.630001</v>
      </c>
      <c r="E136" s="220">
        <v>42.790000999999997</v>
      </c>
      <c r="F136" s="220">
        <v>37.597622000000001</v>
      </c>
      <c r="G136" s="220">
        <v>2382152500</v>
      </c>
      <c r="H136" s="225" t="s">
        <v>227</v>
      </c>
      <c r="I136" s="220">
        <v>1.900938</v>
      </c>
      <c r="J136" s="220">
        <v>1.9281250000000001</v>
      </c>
      <c r="K136" s="220">
        <v>1.6043750000000001</v>
      </c>
      <c r="L136" s="220">
        <v>1.6168750000000001</v>
      </c>
      <c r="M136" s="220">
        <v>1.5887869999999999</v>
      </c>
      <c r="N136" s="220">
        <v>5404748800</v>
      </c>
      <c r="O136" s="220"/>
      <c r="P136" s="196">
        <f t="shared" si="24"/>
        <v>168831.6871287128</v>
      </c>
      <c r="Q136" s="196">
        <f>((Q135+R135)/2)*K136/K135</f>
        <v>201371.20145380293</v>
      </c>
      <c r="R136" s="196">
        <f>(Q135+R135)/2</f>
        <v>208078.40785086615</v>
      </c>
      <c r="S136" s="196">
        <f t="shared" si="27"/>
        <v>-256070.17335380506</v>
      </c>
      <c r="T136" s="224"/>
      <c r="U136" s="199">
        <f t="shared" si="16"/>
        <v>1.4719015887055802</v>
      </c>
      <c r="V136" s="196">
        <f t="shared" si="17"/>
        <v>317937.45252693043</v>
      </c>
      <c r="W136" s="196">
        <f t="shared" si="18"/>
        <v>61867.279173125367</v>
      </c>
      <c r="X136" s="196">
        <f t="shared" si="19"/>
        <v>578281.29643338197</v>
      </c>
      <c r="Y136" s="200">
        <f t="shared" si="20"/>
        <v>0.578281296433382</v>
      </c>
      <c r="Z136" s="269">
        <f t="shared" si="21"/>
        <v>322211.12307957688</v>
      </c>
      <c r="AA136" s="200">
        <f t="shared" si="22"/>
        <v>0.32221112307957689</v>
      </c>
      <c r="AB136" s="255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</row>
    <row r="137" spans="1:47" ht="19.5" customHeight="1">
      <c r="A137" s="218" t="s">
        <v>228</v>
      </c>
      <c r="B137" s="219">
        <v>42.900002000000001</v>
      </c>
      <c r="C137" s="220">
        <v>45.049999</v>
      </c>
      <c r="D137" s="220">
        <v>42.119999</v>
      </c>
      <c r="E137" s="220">
        <v>44.759998000000003</v>
      </c>
      <c r="F137" s="220">
        <v>39.328567999999997</v>
      </c>
      <c r="G137" s="220">
        <v>1932176400</v>
      </c>
      <c r="H137" s="225" t="s">
        <v>228</v>
      </c>
      <c r="I137" s="220">
        <v>1.6256250000000001</v>
      </c>
      <c r="J137" s="220">
        <v>1.7875000000000001</v>
      </c>
      <c r="K137" s="220">
        <v>1.564063</v>
      </c>
      <c r="L137" s="220">
        <v>1.7649999999999999</v>
      </c>
      <c r="M137" s="220">
        <v>1.7343390000000001</v>
      </c>
      <c r="N137" s="220">
        <v>5114070400</v>
      </c>
      <c r="O137" s="220"/>
      <c r="P137" s="196">
        <f t="shared" si="24"/>
        <v>166811.8772277227</v>
      </c>
      <c r="Q137" s="196">
        <f t="shared" ref="Q137:Q147" si="120">Q136*K137/K136</f>
        <v>196311.48918391232</v>
      </c>
      <c r="R137" s="196">
        <f t="shared" ref="R137:R147" si="121">R136</f>
        <v>208078.40785086615</v>
      </c>
      <c r="S137" s="196">
        <f t="shared" si="27"/>
        <v>-258803.79907611257</v>
      </c>
      <c r="T137" s="224"/>
      <c r="U137" s="199">
        <f t="shared" si="16"/>
        <v>1.4485501620025909</v>
      </c>
      <c r="V137" s="196">
        <f t="shared" si="17"/>
        <v>316523.58559623733</v>
      </c>
      <c r="W137" s="196">
        <f t="shared" si="18"/>
        <v>57719.786520124762</v>
      </c>
      <c r="X137" s="196">
        <f t="shared" si="19"/>
        <v>571201.77426250116</v>
      </c>
      <c r="Y137" s="200">
        <f t="shared" si="20"/>
        <v>0.57120177426250118</v>
      </c>
      <c r="Z137" s="269">
        <f t="shared" si="21"/>
        <v>312397.97518638859</v>
      </c>
      <c r="AA137" s="200">
        <f t="shared" si="22"/>
        <v>0.31239797518638857</v>
      </c>
      <c r="AB137" s="255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</row>
    <row r="138" spans="1:47" ht="19.5" customHeight="1">
      <c r="A138" s="218" t="s">
        <v>229</v>
      </c>
      <c r="B138" s="219">
        <v>44.959999000000003</v>
      </c>
      <c r="C138" s="220">
        <v>48.599997999999999</v>
      </c>
      <c r="D138" s="220">
        <v>44.950001</v>
      </c>
      <c r="E138" s="220">
        <v>48.16</v>
      </c>
      <c r="F138" s="220">
        <v>42.316009999999999</v>
      </c>
      <c r="G138" s="220">
        <v>1623606900</v>
      </c>
      <c r="H138" s="225" t="s">
        <v>229</v>
      </c>
      <c r="I138" s="220">
        <v>1.778125</v>
      </c>
      <c r="J138" s="220">
        <v>2.0803129999999999</v>
      </c>
      <c r="K138" s="220">
        <v>1.778125</v>
      </c>
      <c r="L138" s="220">
        <v>2.0449999999999999</v>
      </c>
      <c r="M138" s="220">
        <v>2.0094750000000001</v>
      </c>
      <c r="N138" s="220">
        <v>4287104000</v>
      </c>
      <c r="O138" s="220"/>
      <c r="P138" s="196">
        <f t="shared" si="24"/>
        <v>178019.80594059397</v>
      </c>
      <c r="Q138" s="196">
        <f t="shared" si="120"/>
        <v>223179.22404989062</v>
      </c>
      <c r="R138" s="196">
        <f t="shared" si="121"/>
        <v>208078.40785086615</v>
      </c>
      <c r="S138" s="196">
        <f t="shared" si="27"/>
        <v>-261548.81490559634</v>
      </c>
      <c r="T138" s="224"/>
      <c r="U138" s="199">
        <f t="shared" si="16"/>
        <v>1.476199438834463</v>
      </c>
      <c r="V138" s="196">
        <f t="shared" si="17"/>
        <v>324369.13569524727</v>
      </c>
      <c r="W138" s="196">
        <f t="shared" si="18"/>
        <v>62820.320789650927</v>
      </c>
      <c r="X138" s="196">
        <f t="shared" si="19"/>
        <v>609277.43784135068</v>
      </c>
      <c r="Y138" s="200">
        <f t="shared" si="20"/>
        <v>0.60927743784135069</v>
      </c>
      <c r="Z138" s="269">
        <f t="shared" si="21"/>
        <v>347728.62293575436</v>
      </c>
      <c r="AA138" s="200">
        <f t="shared" si="22"/>
        <v>0.34772862293575435</v>
      </c>
      <c r="AB138" s="255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</row>
    <row r="139" spans="1:47" ht="19.5" customHeight="1">
      <c r="A139" s="218" t="s">
        <v>230</v>
      </c>
      <c r="B139" s="219">
        <v>48.360000999999997</v>
      </c>
      <c r="C139" s="220">
        <v>50.650002000000001</v>
      </c>
      <c r="D139" s="220">
        <v>47.790000999999997</v>
      </c>
      <c r="E139" s="220">
        <v>49.240001999999997</v>
      </c>
      <c r="F139" s="220">
        <v>43.311126999999999</v>
      </c>
      <c r="G139" s="220">
        <v>1701457500</v>
      </c>
      <c r="H139" s="225" t="s">
        <v>230</v>
      </c>
      <c r="I139" s="220">
        <v>2.0584380000000002</v>
      </c>
      <c r="J139" s="220">
        <v>2.255938</v>
      </c>
      <c r="K139" s="220">
        <v>2.0109379999999999</v>
      </c>
      <c r="L139" s="220">
        <v>2.1312500000000001</v>
      </c>
      <c r="M139" s="220">
        <v>2.0942259999999999</v>
      </c>
      <c r="N139" s="220">
        <v>5211523200</v>
      </c>
      <c r="O139" s="220"/>
      <c r="P139" s="196">
        <f t="shared" si="24"/>
        <v>189267.33069306921</v>
      </c>
      <c r="Q139" s="196">
        <f t="shared" si="120"/>
        <v>252400.46816305877</v>
      </c>
      <c r="R139" s="196">
        <f t="shared" si="121"/>
        <v>208078.40785086615</v>
      </c>
      <c r="S139" s="196">
        <f t="shared" si="27"/>
        <v>-264305.26830103633</v>
      </c>
      <c r="T139" s="224"/>
      <c r="U139" s="199">
        <f t="shared" si="16"/>
        <v>1.5033591312730461</v>
      </c>
      <c r="V139" s="196">
        <f t="shared" si="17"/>
        <v>332242.40302197996</v>
      </c>
      <c r="W139" s="196">
        <f t="shared" si="18"/>
        <v>67937.134720943635</v>
      </c>
      <c r="X139" s="196">
        <f t="shared" si="19"/>
        <v>649746.20670699421</v>
      </c>
      <c r="Y139" s="200">
        <f t="shared" si="20"/>
        <v>0.64974620670699423</v>
      </c>
      <c r="Z139" s="269">
        <f t="shared" si="21"/>
        <v>385440.93840595789</v>
      </c>
      <c r="AA139" s="200">
        <f t="shared" si="22"/>
        <v>0.38544093840595789</v>
      </c>
      <c r="AB139" s="255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</row>
    <row r="140" spans="1:47" ht="19.5" customHeight="1">
      <c r="A140" s="218" t="s">
        <v>231</v>
      </c>
      <c r="B140" s="219">
        <v>49.450001</v>
      </c>
      <c r="C140" s="220">
        <v>50.169998</v>
      </c>
      <c r="D140" s="220">
        <v>42.639999000000003</v>
      </c>
      <c r="E140" s="220">
        <v>45.599997999999999</v>
      </c>
      <c r="F140" s="220">
        <v>40.109406</v>
      </c>
      <c r="G140" s="220">
        <v>2952228100</v>
      </c>
      <c r="H140" s="225" t="s">
        <v>231</v>
      </c>
      <c r="I140" s="220">
        <v>2.1456249999999999</v>
      </c>
      <c r="J140" s="220">
        <v>2.209063</v>
      </c>
      <c r="K140" s="220">
        <v>1.504375</v>
      </c>
      <c r="L140" s="220">
        <v>1.805938</v>
      </c>
      <c r="M140" s="220">
        <v>1.7745660000000001</v>
      </c>
      <c r="N140" s="220">
        <v>7442380800</v>
      </c>
      <c r="O140" s="220"/>
      <c r="P140" s="196">
        <f t="shared" si="24"/>
        <v>168871.28316831676</v>
      </c>
      <c r="Q140" s="196">
        <f t="shared" si="120"/>
        <v>188819.82154238547</v>
      </c>
      <c r="R140" s="196">
        <f t="shared" si="121"/>
        <v>208078.40785086615</v>
      </c>
      <c r="S140" s="196">
        <f t="shared" si="27"/>
        <v>-267073.20691895735</v>
      </c>
      <c r="T140" s="224"/>
      <c r="U140" s="199">
        <f t="shared" si="16"/>
        <v>1.4114096107497869</v>
      </c>
      <c r="V140" s="196">
        <f t="shared" si="17"/>
        <v>317965.16975465324</v>
      </c>
      <c r="W140" s="196">
        <f t="shared" si="18"/>
        <v>50891.962835695886</v>
      </c>
      <c r="X140" s="196">
        <f t="shared" si="19"/>
        <v>565769.51256156829</v>
      </c>
      <c r="Y140" s="200">
        <f t="shared" si="20"/>
        <v>0.56576951256156827</v>
      </c>
      <c r="Z140" s="269">
        <f t="shared" si="21"/>
        <v>298696.30564261094</v>
      </c>
      <c r="AA140" s="200">
        <f t="shared" si="22"/>
        <v>0.29869630564261096</v>
      </c>
      <c r="AB140" s="255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</row>
    <row r="141" spans="1:47" ht="19.5" customHeight="1">
      <c r="A141" s="218" t="s">
        <v>232</v>
      </c>
      <c r="B141" s="219">
        <v>45.43</v>
      </c>
      <c r="C141" s="220">
        <v>47.68</v>
      </c>
      <c r="D141" s="220">
        <v>42.639999000000003</v>
      </c>
      <c r="E141" s="220">
        <v>42.709999000000003</v>
      </c>
      <c r="F141" s="220">
        <v>37.567379000000003</v>
      </c>
      <c r="G141" s="220">
        <v>2058088600</v>
      </c>
      <c r="H141" s="225" t="s">
        <v>232</v>
      </c>
      <c r="I141" s="220">
        <v>1.7953129999999999</v>
      </c>
      <c r="J141" s="220">
        <v>1.973125</v>
      </c>
      <c r="K141" s="220">
        <v>1.5734379999999999</v>
      </c>
      <c r="L141" s="220">
        <v>1.58125</v>
      </c>
      <c r="M141" s="220">
        <v>1.5537810000000001</v>
      </c>
      <c r="N141" s="220">
        <v>5623404800</v>
      </c>
      <c r="O141" s="220"/>
      <c r="P141" s="196">
        <f t="shared" si="24"/>
        <v>168871.28316831676</v>
      </c>
      <c r="Q141" s="196">
        <f t="shared" si="120"/>
        <v>197488.18105060764</v>
      </c>
      <c r="R141" s="196">
        <f t="shared" si="121"/>
        <v>208078.40785086615</v>
      </c>
      <c r="S141" s="196">
        <f t="shared" si="27"/>
        <v>-269852.67861445301</v>
      </c>
      <c r="T141" s="224"/>
      <c r="U141" s="199">
        <f t="shared" si="16"/>
        <v>1.3968721487391376</v>
      </c>
      <c r="V141" s="196">
        <f t="shared" si="17"/>
        <v>317965.16975465324</v>
      </c>
      <c r="W141" s="196">
        <f t="shared" si="18"/>
        <v>48112.491140200233</v>
      </c>
      <c r="X141" s="196">
        <f t="shared" si="19"/>
        <v>574437.87206979049</v>
      </c>
      <c r="Y141" s="200">
        <f t="shared" si="20"/>
        <v>0.57443787206979047</v>
      </c>
      <c r="Z141" s="269">
        <f t="shared" si="21"/>
        <v>304585.19345533749</v>
      </c>
      <c r="AA141" s="200">
        <f t="shared" si="22"/>
        <v>0.30458519345533747</v>
      </c>
      <c r="AB141" s="255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</row>
    <row r="142" spans="1:47" ht="19.5" customHeight="1">
      <c r="A142" s="218" t="s">
        <v>233</v>
      </c>
      <c r="B142" s="219">
        <v>42.84</v>
      </c>
      <c r="C142" s="220">
        <v>46.720001000000003</v>
      </c>
      <c r="D142" s="220">
        <v>41.77</v>
      </c>
      <c r="E142" s="220">
        <v>45.810001</v>
      </c>
      <c r="F142" s="220">
        <v>40.449874999999999</v>
      </c>
      <c r="G142" s="220">
        <v>1748673600</v>
      </c>
      <c r="H142" s="225" t="s">
        <v>233</v>
      </c>
      <c r="I142" s="220">
        <v>1.5887500000000001</v>
      </c>
      <c r="J142" s="220">
        <v>1.8825000000000001</v>
      </c>
      <c r="K142" s="220">
        <v>1.5106250000000001</v>
      </c>
      <c r="L142" s="220">
        <v>1.8106249999999999</v>
      </c>
      <c r="M142" s="220">
        <v>1.7791710000000001</v>
      </c>
      <c r="N142" s="220">
        <v>4884784000</v>
      </c>
      <c r="O142" s="220"/>
      <c r="P142" s="196">
        <f t="shared" si="24"/>
        <v>165425.74257425737</v>
      </c>
      <c r="Q142" s="196">
        <f t="shared" si="120"/>
        <v>189604.28278684907</v>
      </c>
      <c r="R142" s="196">
        <f t="shared" si="121"/>
        <v>208078.40785086615</v>
      </c>
      <c r="S142" s="196">
        <f t="shared" si="27"/>
        <v>-272643.73144201323</v>
      </c>
      <c r="T142" s="224"/>
      <c r="U142" s="199">
        <f t="shared" si="16"/>
        <v>1.369934853993009</v>
      </c>
      <c r="V142" s="196">
        <f t="shared" si="17"/>
        <v>315553.29133881163</v>
      </c>
      <c r="W142" s="196">
        <f t="shared" si="18"/>
        <v>42909.559896798397</v>
      </c>
      <c r="X142" s="196">
        <f t="shared" si="19"/>
        <v>563108.43321197259</v>
      </c>
      <c r="Y142" s="200">
        <f t="shared" si="20"/>
        <v>0.56310843321197257</v>
      </c>
      <c r="Z142" s="269">
        <f t="shared" si="21"/>
        <v>290464.70176995936</v>
      </c>
      <c r="AA142" s="200">
        <f t="shared" si="22"/>
        <v>0.29046470176995937</v>
      </c>
      <c r="AB142" s="255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</row>
    <row r="143" spans="1:47" ht="19.5" customHeight="1">
      <c r="A143" s="218" t="s">
        <v>234</v>
      </c>
      <c r="B143" s="219">
        <v>46.389999000000003</v>
      </c>
      <c r="C143" s="220">
        <v>47.189999</v>
      </c>
      <c r="D143" s="220">
        <v>42.970001000000003</v>
      </c>
      <c r="E143" s="220">
        <v>43.459999000000003</v>
      </c>
      <c r="F143" s="220">
        <v>38.374847000000003</v>
      </c>
      <c r="G143" s="220">
        <v>1483278100</v>
      </c>
      <c r="H143" s="225" t="s">
        <v>234</v>
      </c>
      <c r="I143" s="220">
        <v>1.855</v>
      </c>
      <c r="J143" s="220">
        <v>1.91875</v>
      </c>
      <c r="K143" s="220">
        <v>1.5865629999999999</v>
      </c>
      <c r="L143" s="220">
        <v>1.6256250000000001</v>
      </c>
      <c r="M143" s="220">
        <v>1.5973850000000001</v>
      </c>
      <c r="N143" s="220">
        <v>4210108800</v>
      </c>
      <c r="O143" s="220"/>
      <c r="P143" s="196">
        <f t="shared" si="24"/>
        <v>170178.22178217815</v>
      </c>
      <c r="Q143" s="196">
        <f t="shared" si="120"/>
        <v>199135.54966398119</v>
      </c>
      <c r="R143" s="196">
        <f t="shared" si="121"/>
        <v>208078.40785086615</v>
      </c>
      <c r="S143" s="196">
        <f t="shared" si="27"/>
        <v>-275446.41365635494</v>
      </c>
      <c r="T143" s="224"/>
      <c r="U143" s="199">
        <f t="shared" si="16"/>
        <v>1.3732494266741651</v>
      </c>
      <c r="V143" s="196">
        <f t="shared" si="17"/>
        <v>318880.02678435616</v>
      </c>
      <c r="W143" s="196">
        <f t="shared" si="18"/>
        <v>43433.61312800122</v>
      </c>
      <c r="X143" s="196">
        <f t="shared" si="19"/>
        <v>577392.17929702555</v>
      </c>
      <c r="Y143" s="200">
        <f t="shared" si="20"/>
        <v>0.57739217929702558</v>
      </c>
      <c r="Z143" s="269">
        <f t="shared" si="21"/>
        <v>301945.76564067061</v>
      </c>
      <c r="AA143" s="200">
        <f t="shared" si="22"/>
        <v>0.3019457656406706</v>
      </c>
      <c r="AB143" s="255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</row>
    <row r="144" spans="1:47" ht="19.5" customHeight="1">
      <c r="A144" s="218" t="s">
        <v>235</v>
      </c>
      <c r="B144" s="219">
        <v>44.099997999999999</v>
      </c>
      <c r="C144" s="220">
        <v>49.84</v>
      </c>
      <c r="D144" s="220">
        <v>44.07</v>
      </c>
      <c r="E144" s="220">
        <v>49.07</v>
      </c>
      <c r="F144" s="220">
        <v>43.328426</v>
      </c>
      <c r="G144" s="220">
        <v>1574743200</v>
      </c>
      <c r="H144" s="225" t="s">
        <v>235</v>
      </c>
      <c r="I144" s="220">
        <v>1.67</v>
      </c>
      <c r="J144" s="220">
        <v>2.1375000000000002</v>
      </c>
      <c r="K144" s="220">
        <v>1.6684380000000001</v>
      </c>
      <c r="L144" s="220">
        <v>2.0715629999999998</v>
      </c>
      <c r="M144" s="220">
        <v>2.0355759999999998</v>
      </c>
      <c r="N144" s="220">
        <v>4178566400</v>
      </c>
      <c r="O144" s="220"/>
      <c r="P144" s="196">
        <f t="shared" si="24"/>
        <v>174534.65346534646</v>
      </c>
      <c r="Q144" s="196">
        <f t="shared" si="120"/>
        <v>209411.9919664542</v>
      </c>
      <c r="R144" s="196">
        <f t="shared" si="121"/>
        <v>208078.40785086615</v>
      </c>
      <c r="S144" s="196">
        <f t="shared" si="27"/>
        <v>-278260.77371325641</v>
      </c>
      <c r="T144" s="224"/>
      <c r="U144" s="199">
        <f t="shared" si="16"/>
        <v>1.3750161627541857</v>
      </c>
      <c r="V144" s="196">
        <f t="shared" si="17"/>
        <v>321929.52896257397</v>
      </c>
      <c r="W144" s="196">
        <f t="shared" si="18"/>
        <v>43668.755249317561</v>
      </c>
      <c r="X144" s="196">
        <f t="shared" si="19"/>
        <v>592025.05328266672</v>
      </c>
      <c r="Y144" s="200">
        <f t="shared" si="20"/>
        <v>0.59202505328266675</v>
      </c>
      <c r="Z144" s="269">
        <f t="shared" si="21"/>
        <v>313764.27956941031</v>
      </c>
      <c r="AA144" s="200">
        <f t="shared" si="22"/>
        <v>0.31376427956941033</v>
      </c>
      <c r="AB144" s="255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</row>
    <row r="145" spans="1:47" ht="19.5" customHeight="1">
      <c r="A145" s="218" t="s">
        <v>236</v>
      </c>
      <c r="B145" s="219">
        <v>49.48</v>
      </c>
      <c r="C145" s="220">
        <v>52.490001999999997</v>
      </c>
      <c r="D145" s="220">
        <v>48.200001</v>
      </c>
      <c r="E145" s="220">
        <v>52.18</v>
      </c>
      <c r="F145" s="220">
        <v>46.182437999999998</v>
      </c>
      <c r="G145" s="220">
        <v>1538354800</v>
      </c>
      <c r="H145" s="225" t="s">
        <v>236</v>
      </c>
      <c r="I145" s="220">
        <v>2.1056249999999999</v>
      </c>
      <c r="J145" s="220">
        <v>2.3643749999999999</v>
      </c>
      <c r="K145" s="220">
        <v>1.99875</v>
      </c>
      <c r="L145" s="220">
        <v>2.3396880000000002</v>
      </c>
      <c r="M145" s="220">
        <v>2.2990430000000002</v>
      </c>
      <c r="N145" s="220">
        <v>3973340800</v>
      </c>
      <c r="O145" s="220"/>
      <c r="P145" s="196">
        <f t="shared" si="24"/>
        <v>190891.09306930684</v>
      </c>
      <c r="Q145" s="196">
        <f t="shared" si="120"/>
        <v>250870.7059794552</v>
      </c>
      <c r="R145" s="196">
        <f t="shared" si="121"/>
        <v>208078.40785086615</v>
      </c>
      <c r="S145" s="196">
        <f t="shared" si="27"/>
        <v>-281086.860270395</v>
      </c>
      <c r="T145" s="224"/>
      <c r="U145" s="199">
        <f t="shared" si="16"/>
        <v>1.4193815411235493</v>
      </c>
      <c r="V145" s="196">
        <f t="shared" si="17"/>
        <v>333379.03668534628</v>
      </c>
      <c r="W145" s="196">
        <f t="shared" si="18"/>
        <v>52292.176414951275</v>
      </c>
      <c r="X145" s="196">
        <f t="shared" si="19"/>
        <v>649840.20689962828</v>
      </c>
      <c r="Y145" s="200">
        <f t="shared" si="20"/>
        <v>0.64984020689962829</v>
      </c>
      <c r="Z145" s="269">
        <f t="shared" si="21"/>
        <v>368753.34662923327</v>
      </c>
      <c r="AA145" s="200">
        <f t="shared" si="22"/>
        <v>0.36875334662923326</v>
      </c>
      <c r="AB145" s="255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</row>
    <row r="146" spans="1:47" ht="19.5" customHeight="1">
      <c r="A146" s="218" t="s">
        <v>237</v>
      </c>
      <c r="B146" s="219">
        <v>52.369999</v>
      </c>
      <c r="C146" s="220">
        <v>54.040000999999997</v>
      </c>
      <c r="D146" s="220">
        <v>50.849997999999999</v>
      </c>
      <c r="E146" s="220">
        <v>52.09</v>
      </c>
      <c r="F146" s="220">
        <v>46.102767999999998</v>
      </c>
      <c r="G146" s="220">
        <v>1564994700</v>
      </c>
      <c r="H146" s="225" t="s">
        <v>237</v>
      </c>
      <c r="I146" s="220">
        <v>2.355</v>
      </c>
      <c r="J146" s="220">
        <v>2.5053130000000001</v>
      </c>
      <c r="K146" s="220">
        <v>2.249063</v>
      </c>
      <c r="L146" s="220">
        <v>2.3199999999999998</v>
      </c>
      <c r="M146" s="220">
        <v>2.2796970000000001</v>
      </c>
      <c r="N146" s="220">
        <v>3456963200</v>
      </c>
      <c r="O146" s="220"/>
      <c r="P146" s="196">
        <f t="shared" si="24"/>
        <v>201386.13069306922</v>
      </c>
      <c r="Q146" s="196">
        <f t="shared" si="120"/>
        <v>282288.44157712144</v>
      </c>
      <c r="R146" s="196">
        <f t="shared" si="121"/>
        <v>208078.40785086615</v>
      </c>
      <c r="S146" s="196">
        <f t="shared" si="27"/>
        <v>-283924.72218818835</v>
      </c>
      <c r="T146" s="224"/>
      <c r="U146" s="199">
        <f t="shared" si="16"/>
        <v>1.4421588067013689</v>
      </c>
      <c r="V146" s="196">
        <f t="shared" si="17"/>
        <v>340725.56302197994</v>
      </c>
      <c r="W146" s="196">
        <f t="shared" si="18"/>
        <v>56800.84083379159</v>
      </c>
      <c r="X146" s="196">
        <f t="shared" si="19"/>
        <v>691752.98012105678</v>
      </c>
      <c r="Y146" s="200">
        <f t="shared" si="20"/>
        <v>0.69175298012105679</v>
      </c>
      <c r="Z146" s="269">
        <f t="shared" si="21"/>
        <v>407828.25793286844</v>
      </c>
      <c r="AA146" s="200">
        <f t="shared" si="22"/>
        <v>0.40782825793286842</v>
      </c>
      <c r="AB146" s="255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</row>
    <row r="147" spans="1:47" ht="19.5" customHeight="1">
      <c r="A147" s="218" t="s">
        <v>238</v>
      </c>
      <c r="B147" s="272">
        <v>52.860000999999997</v>
      </c>
      <c r="C147" s="273">
        <v>54.959999000000003</v>
      </c>
      <c r="D147" s="273">
        <v>52.84</v>
      </c>
      <c r="E147" s="273">
        <v>54.459999000000003</v>
      </c>
      <c r="F147" s="273">
        <v>48.200367</v>
      </c>
      <c r="G147" s="273">
        <v>1006766900</v>
      </c>
      <c r="H147" s="275" t="s">
        <v>238</v>
      </c>
      <c r="I147" s="273">
        <v>2.3915630000000001</v>
      </c>
      <c r="J147" s="273">
        <v>2.5915629999999998</v>
      </c>
      <c r="K147" s="273">
        <v>2.3884379999999998</v>
      </c>
      <c r="L147" s="273">
        <v>2.5446879999999998</v>
      </c>
      <c r="M147" s="273">
        <v>2.5004819999999999</v>
      </c>
      <c r="N147" s="273">
        <v>2348400000</v>
      </c>
      <c r="O147" s="273"/>
      <c r="P147" s="196">
        <f t="shared" si="24"/>
        <v>209267.32673267319</v>
      </c>
      <c r="Q147" s="196">
        <f t="shared" si="120"/>
        <v>299781.9273286594</v>
      </c>
      <c r="R147" s="196">
        <f t="shared" si="121"/>
        <v>208078.40785086615</v>
      </c>
      <c r="S147" s="196">
        <f t="shared" si="27"/>
        <v>-286774.40853063914</v>
      </c>
      <c r="T147" s="274">
        <f>(P147-P135)/P135</f>
        <v>0.21975992613111739</v>
      </c>
      <c r="U147" s="199">
        <f t="shared" si="16"/>
        <v>1.4553102444598012</v>
      </c>
      <c r="V147" s="196">
        <f t="shared" si="17"/>
        <v>346242.40024970274</v>
      </c>
      <c r="W147" s="196">
        <f t="shared" si="18"/>
        <v>59467.991719063604</v>
      </c>
      <c r="X147" s="196">
        <f t="shared" si="19"/>
        <v>717127.66191219864</v>
      </c>
      <c r="Y147" s="200">
        <f t="shared" si="20"/>
        <v>0.71712766191219868</v>
      </c>
      <c r="Z147" s="269">
        <f t="shared" si="21"/>
        <v>430353.25338155951</v>
      </c>
      <c r="AA147" s="200">
        <f t="shared" si="22"/>
        <v>0.4303532533815595</v>
      </c>
      <c r="AB147" s="255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</row>
    <row r="148" spans="1:47" ht="19.5" customHeight="1">
      <c r="A148" s="218" t="s">
        <v>239</v>
      </c>
      <c r="B148" s="219">
        <v>54.970001000000003</v>
      </c>
      <c r="C148" s="220">
        <v>57.349997999999999</v>
      </c>
      <c r="D148" s="220">
        <v>54.919998</v>
      </c>
      <c r="E148" s="220">
        <v>56</v>
      </c>
      <c r="F148" s="220">
        <v>49.661620999999997</v>
      </c>
      <c r="G148" s="220">
        <v>1265608600</v>
      </c>
      <c r="H148" s="225" t="s">
        <v>239</v>
      </c>
      <c r="I148" s="220">
        <v>2.5912500000000001</v>
      </c>
      <c r="J148" s="220">
        <v>2.8156249999999998</v>
      </c>
      <c r="K148" s="220">
        <v>2.5865629999999999</v>
      </c>
      <c r="L148" s="220">
        <v>2.6843750000000002</v>
      </c>
      <c r="M148" s="220">
        <v>2.6377419999999998</v>
      </c>
      <c r="N148" s="220">
        <v>2504080000</v>
      </c>
      <c r="O148" s="220"/>
      <c r="P148" s="196">
        <f t="shared" si="24"/>
        <v>217504.94257425732</v>
      </c>
      <c r="Q148" s="196">
        <f>((Q147+R147)/2)*K148/K147</f>
        <v>274994.10747588152</v>
      </c>
      <c r="R148" s="196">
        <f>(Q147+R147)/2</f>
        <v>253930.16758976277</v>
      </c>
      <c r="S148" s="196">
        <f t="shared" si="27"/>
        <v>-289635.96856618347</v>
      </c>
      <c r="T148" s="224"/>
      <c r="U148" s="199">
        <f t="shared" si="16"/>
        <v>1.6276815082664517</v>
      </c>
      <c r="V148" s="196">
        <f t="shared" si="17"/>
        <v>396026.42068815237</v>
      </c>
      <c r="W148" s="196">
        <f t="shared" si="18"/>
        <v>106390.4521219689</v>
      </c>
      <c r="X148" s="196">
        <f t="shared" si="19"/>
        <v>746429.21763990168</v>
      </c>
      <c r="Y148" s="200">
        <f t="shared" si="20"/>
        <v>0.74642921763990167</v>
      </c>
      <c r="Z148" s="269">
        <f t="shared" si="21"/>
        <v>456793.24907371821</v>
      </c>
      <c r="AA148" s="200">
        <f t="shared" si="22"/>
        <v>0.45679324907371821</v>
      </c>
      <c r="AB148" s="255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</row>
    <row r="149" spans="1:47" ht="19.5" customHeight="1">
      <c r="A149" s="218" t="s">
        <v>240</v>
      </c>
      <c r="B149" s="219">
        <v>56.419998</v>
      </c>
      <c r="C149" s="220">
        <v>59.040000999999997</v>
      </c>
      <c r="D149" s="220">
        <v>56.130001</v>
      </c>
      <c r="E149" s="220">
        <v>57.77</v>
      </c>
      <c r="F149" s="220">
        <v>51.231285</v>
      </c>
      <c r="G149" s="220">
        <v>1101561900</v>
      </c>
      <c r="H149" s="225" t="s">
        <v>240</v>
      </c>
      <c r="I149" s="220">
        <v>2.7221880000000001</v>
      </c>
      <c r="J149" s="220">
        <v>2.9796879999999999</v>
      </c>
      <c r="K149" s="220">
        <v>2.6887500000000002</v>
      </c>
      <c r="L149" s="220">
        <v>2.8509380000000002</v>
      </c>
      <c r="M149" s="220">
        <v>2.801412</v>
      </c>
      <c r="N149" s="220">
        <v>2441827200</v>
      </c>
      <c r="O149" s="220"/>
      <c r="P149" s="196">
        <f t="shared" si="24"/>
        <v>222297.03366336622</v>
      </c>
      <c r="Q149" s="196">
        <f t="shared" ref="Q149:Q159" si="122">Q148*K149/K148</f>
        <v>285858.26306019857</v>
      </c>
      <c r="R149" s="196">
        <f t="shared" ref="R149:R159" si="123">R148</f>
        <v>253930.16758976277</v>
      </c>
      <c r="S149" s="196">
        <f t="shared" si="27"/>
        <v>-292509.45176854258</v>
      </c>
      <c r="T149" s="224"/>
      <c r="U149" s="199">
        <f t="shared" si="16"/>
        <v>1.6280745745951448</v>
      </c>
      <c r="V149" s="196">
        <f t="shared" si="17"/>
        <v>399380.8844505286</v>
      </c>
      <c r="W149" s="196">
        <f t="shared" si="18"/>
        <v>106871.43268198601</v>
      </c>
      <c r="X149" s="196">
        <f t="shared" si="19"/>
        <v>762085.46431332757</v>
      </c>
      <c r="Y149" s="200">
        <f t="shared" si="20"/>
        <v>0.76208546431332758</v>
      </c>
      <c r="Z149" s="269">
        <f t="shared" si="21"/>
        <v>469576.01254478499</v>
      </c>
      <c r="AA149" s="200">
        <f t="shared" si="22"/>
        <v>0.46957601254478498</v>
      </c>
      <c r="AB149" s="255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</row>
    <row r="150" spans="1:47" ht="19.5" customHeight="1">
      <c r="A150" s="218" t="s">
        <v>241</v>
      </c>
      <c r="B150" s="219">
        <v>58.02</v>
      </c>
      <c r="C150" s="220">
        <v>58.369999</v>
      </c>
      <c r="D150" s="220">
        <v>53.77</v>
      </c>
      <c r="E150" s="220">
        <v>57.43</v>
      </c>
      <c r="F150" s="220">
        <v>50.929783</v>
      </c>
      <c r="G150" s="220">
        <v>1729243300</v>
      </c>
      <c r="H150" s="225" t="s">
        <v>241</v>
      </c>
      <c r="I150" s="220">
        <v>2.87</v>
      </c>
      <c r="J150" s="220">
        <v>2.9049999999999998</v>
      </c>
      <c r="K150" s="220">
        <v>2.4606249999999998</v>
      </c>
      <c r="L150" s="220">
        <v>2.811563</v>
      </c>
      <c r="M150" s="220">
        <v>2.762721</v>
      </c>
      <c r="N150" s="220">
        <v>3536864000</v>
      </c>
      <c r="O150" s="220"/>
      <c r="P150" s="196">
        <f t="shared" si="24"/>
        <v>212950.49504950488</v>
      </c>
      <c r="Q150" s="196">
        <f t="shared" si="122"/>
        <v>261604.83069921006</v>
      </c>
      <c r="R150" s="196">
        <f t="shared" si="123"/>
        <v>253930.16758976277</v>
      </c>
      <c r="S150" s="196">
        <f t="shared" si="27"/>
        <v>-295394.90781757818</v>
      </c>
      <c r="T150" s="224"/>
      <c r="U150" s="199">
        <f t="shared" si="16"/>
        <v>1.5805305043633009</v>
      </c>
      <c r="V150" s="196">
        <f t="shared" si="17"/>
        <v>392838.3074208257</v>
      </c>
      <c r="W150" s="196">
        <f t="shared" si="18"/>
        <v>97443.399603247526</v>
      </c>
      <c r="X150" s="196">
        <f t="shared" si="19"/>
        <v>728485.4933384778</v>
      </c>
      <c r="Y150" s="200">
        <f t="shared" si="20"/>
        <v>0.72848549333847779</v>
      </c>
      <c r="Z150" s="269">
        <f t="shared" si="21"/>
        <v>433090.58552089962</v>
      </c>
      <c r="AA150" s="200">
        <f t="shared" si="22"/>
        <v>0.43309058552089963</v>
      </c>
      <c r="AB150" s="255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</row>
    <row r="151" spans="1:47" ht="19.5" customHeight="1">
      <c r="A151" s="218" t="s">
        <v>242</v>
      </c>
      <c r="B151" s="219">
        <v>57.720001000000003</v>
      </c>
      <c r="C151" s="220">
        <v>59.290000999999997</v>
      </c>
      <c r="D151" s="220">
        <v>55.32</v>
      </c>
      <c r="E151" s="220">
        <v>59.080002</v>
      </c>
      <c r="F151" s="220">
        <v>52.466946</v>
      </c>
      <c r="G151" s="220">
        <v>1032891200</v>
      </c>
      <c r="H151" s="225" t="s">
        <v>242</v>
      </c>
      <c r="I151" s="220">
        <v>2.8415629999999998</v>
      </c>
      <c r="J151" s="220">
        <v>2.9909379999999999</v>
      </c>
      <c r="K151" s="220">
        <v>2.6059380000000001</v>
      </c>
      <c r="L151" s="220">
        <v>2.9737499999999999</v>
      </c>
      <c r="M151" s="220">
        <v>2.922091</v>
      </c>
      <c r="N151" s="220">
        <v>1932057600</v>
      </c>
      <c r="O151" s="220"/>
      <c r="P151" s="196">
        <f t="shared" si="24"/>
        <v>219089.10891089102</v>
      </c>
      <c r="Q151" s="196">
        <f t="shared" si="122"/>
        <v>277053.98803256819</v>
      </c>
      <c r="R151" s="196">
        <f t="shared" si="123"/>
        <v>253930.16758976277</v>
      </c>
      <c r="S151" s="196">
        <f t="shared" si="27"/>
        <v>-298292.38660015143</v>
      </c>
      <c r="T151" s="224"/>
      <c r="U151" s="199">
        <f t="shared" si="16"/>
        <v>1.585757122037166</v>
      </c>
      <c r="V151" s="196">
        <f t="shared" si="17"/>
        <v>397135.33712379599</v>
      </c>
      <c r="W151" s="196">
        <f t="shared" si="18"/>
        <v>98842.950523644569</v>
      </c>
      <c r="X151" s="196">
        <f t="shared" si="19"/>
        <v>750073.26453322195</v>
      </c>
      <c r="Y151" s="200">
        <f t="shared" si="20"/>
        <v>0.75007326453322198</v>
      </c>
      <c r="Z151" s="269">
        <f t="shared" si="21"/>
        <v>451780.87793307053</v>
      </c>
      <c r="AA151" s="200">
        <f t="shared" si="22"/>
        <v>0.45178087793307053</v>
      </c>
      <c r="AB151" s="255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</row>
    <row r="152" spans="1:47" ht="19.5" customHeight="1">
      <c r="A152" s="218" t="s">
        <v>243</v>
      </c>
      <c r="B152" s="219">
        <v>59.169998</v>
      </c>
      <c r="C152" s="220">
        <v>59.34</v>
      </c>
      <c r="D152" s="220">
        <v>56.470001000000003</v>
      </c>
      <c r="E152" s="220">
        <v>58.360000999999997</v>
      </c>
      <c r="F152" s="220">
        <v>51.827534</v>
      </c>
      <c r="G152" s="220">
        <v>1054622500</v>
      </c>
      <c r="H152" s="225" t="s">
        <v>243</v>
      </c>
      <c r="I152" s="220">
        <v>2.9809380000000001</v>
      </c>
      <c r="J152" s="220">
        <v>2.9968750000000002</v>
      </c>
      <c r="K152" s="220">
        <v>2.7084380000000001</v>
      </c>
      <c r="L152" s="220">
        <v>2.8890630000000002</v>
      </c>
      <c r="M152" s="220">
        <v>2.8388740000000001</v>
      </c>
      <c r="N152" s="220">
        <v>2599699200</v>
      </c>
      <c r="O152" s="220"/>
      <c r="P152" s="196">
        <f t="shared" si="24"/>
        <v>223643.56831683163</v>
      </c>
      <c r="Q152" s="196">
        <f t="shared" si="122"/>
        <v>287951.42065503972</v>
      </c>
      <c r="R152" s="196">
        <f t="shared" si="123"/>
        <v>253930.16758976277</v>
      </c>
      <c r="S152" s="196">
        <f t="shared" si="27"/>
        <v>-301201.93821098539</v>
      </c>
      <c r="T152" s="224"/>
      <c r="U152" s="199">
        <f t="shared" si="16"/>
        <v>1.5855599693122309</v>
      </c>
      <c r="V152" s="196">
        <f t="shared" si="17"/>
        <v>400323.45870795439</v>
      </c>
      <c r="W152" s="196">
        <f t="shared" si="18"/>
        <v>99121.520496968995</v>
      </c>
      <c r="X152" s="196">
        <f t="shared" si="19"/>
        <v>765525.15656163404</v>
      </c>
      <c r="Y152" s="200">
        <f t="shared" si="20"/>
        <v>0.765525156561634</v>
      </c>
      <c r="Z152" s="269">
        <f t="shared" si="21"/>
        <v>464323.21835064865</v>
      </c>
      <c r="AA152" s="200">
        <f t="shared" si="22"/>
        <v>0.46432321835064866</v>
      </c>
      <c r="AB152" s="255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</row>
    <row r="153" spans="1:47" ht="19.5" customHeight="1">
      <c r="A153" s="218" t="s">
        <v>244</v>
      </c>
      <c r="B153" s="219">
        <v>58.220001000000003</v>
      </c>
      <c r="C153" s="220">
        <v>58.360000999999997</v>
      </c>
      <c r="D153" s="220">
        <v>53.619999</v>
      </c>
      <c r="E153" s="220">
        <v>57.049999</v>
      </c>
      <c r="F153" s="220">
        <v>50.664169000000001</v>
      </c>
      <c r="G153" s="220">
        <v>1155628500</v>
      </c>
      <c r="H153" s="225" t="s">
        <v>244</v>
      </c>
      <c r="I153" s="220">
        <v>2.8778130000000002</v>
      </c>
      <c r="J153" s="220">
        <v>2.8915630000000001</v>
      </c>
      <c r="K153" s="220">
        <v>2.4350000000000001</v>
      </c>
      <c r="L153" s="220">
        <v>2.7634379999999998</v>
      </c>
      <c r="M153" s="220">
        <v>2.7154319999999998</v>
      </c>
      <c r="N153" s="220">
        <v>2671785600</v>
      </c>
      <c r="O153" s="220"/>
      <c r="P153" s="196">
        <f t="shared" si="24"/>
        <v>212356.43168316828</v>
      </c>
      <c r="Q153" s="196">
        <f t="shared" si="122"/>
        <v>258880.47254359216</v>
      </c>
      <c r="R153" s="196">
        <f t="shared" si="123"/>
        <v>253930.16758976277</v>
      </c>
      <c r="S153" s="196">
        <f t="shared" si="27"/>
        <v>-304123.61295353121</v>
      </c>
      <c r="T153" s="224"/>
      <c r="U153" s="199">
        <f t="shared" si="16"/>
        <v>1.5332140597191237</v>
      </c>
      <c r="V153" s="196">
        <f t="shared" si="17"/>
        <v>392422.46306439</v>
      </c>
      <c r="W153" s="196">
        <f t="shared" si="18"/>
        <v>88298.850110858795</v>
      </c>
      <c r="X153" s="196">
        <f t="shared" si="19"/>
        <v>725167.07181652321</v>
      </c>
      <c r="Y153" s="200">
        <f t="shared" si="20"/>
        <v>0.72516707181652318</v>
      </c>
      <c r="Z153" s="269">
        <f t="shared" si="21"/>
        <v>421043.458862992</v>
      </c>
      <c r="AA153" s="200">
        <f t="shared" si="22"/>
        <v>0.42104345886299199</v>
      </c>
      <c r="AB153" s="255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</row>
    <row r="154" spans="1:47" ht="19.5" customHeight="1">
      <c r="A154" s="218" t="s">
        <v>245</v>
      </c>
      <c r="B154" s="219">
        <v>57.080002</v>
      </c>
      <c r="C154" s="220">
        <v>59.830002</v>
      </c>
      <c r="D154" s="220">
        <v>56.869999</v>
      </c>
      <c r="E154" s="220">
        <v>58</v>
      </c>
      <c r="F154" s="220">
        <v>51.623325000000001</v>
      </c>
      <c r="G154" s="220">
        <v>1277418400</v>
      </c>
      <c r="H154" s="225" t="s">
        <v>245</v>
      </c>
      <c r="I154" s="220">
        <v>2.7690630000000001</v>
      </c>
      <c r="J154" s="220">
        <v>3.0337499999999999</v>
      </c>
      <c r="K154" s="220">
        <v>2.7437499999999999</v>
      </c>
      <c r="L154" s="220">
        <v>2.8471880000000001</v>
      </c>
      <c r="M154" s="220">
        <v>2.7977280000000002</v>
      </c>
      <c r="N154" s="220">
        <v>2316681600</v>
      </c>
      <c r="O154" s="220"/>
      <c r="P154" s="196">
        <f t="shared" si="24"/>
        <v>225227.71881188115</v>
      </c>
      <c r="Q154" s="196">
        <f t="shared" si="122"/>
        <v>291705.66593079298</v>
      </c>
      <c r="R154" s="196">
        <f t="shared" si="123"/>
        <v>253930.16758976277</v>
      </c>
      <c r="S154" s="196">
        <f t="shared" si="27"/>
        <v>-307057.46134083759</v>
      </c>
      <c r="T154" s="224"/>
      <c r="U154" s="199">
        <f t="shared" si="16"/>
        <v>1.560482797940457</v>
      </c>
      <c r="V154" s="196">
        <f t="shared" si="17"/>
        <v>401432.36405448907</v>
      </c>
      <c r="W154" s="196">
        <f t="shared" si="18"/>
        <v>94374.902713651478</v>
      </c>
      <c r="X154" s="196">
        <f t="shared" si="19"/>
        <v>770863.5523324369</v>
      </c>
      <c r="Y154" s="200">
        <f t="shared" si="20"/>
        <v>0.77086355233243686</v>
      </c>
      <c r="Z154" s="269">
        <f t="shared" si="21"/>
        <v>463806.09099159931</v>
      </c>
      <c r="AA154" s="200">
        <f t="shared" si="22"/>
        <v>0.46380609099159931</v>
      </c>
      <c r="AB154" s="255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</row>
    <row r="155" spans="1:47" ht="19.5" customHeight="1">
      <c r="A155" s="218" t="s">
        <v>246</v>
      </c>
      <c r="B155" s="219">
        <v>58.700001</v>
      </c>
      <c r="C155" s="220">
        <v>58.82</v>
      </c>
      <c r="D155" s="220">
        <v>49.93</v>
      </c>
      <c r="E155" s="220">
        <v>55.060001</v>
      </c>
      <c r="F155" s="220">
        <v>49.006560999999998</v>
      </c>
      <c r="G155" s="220">
        <v>2526145600</v>
      </c>
      <c r="H155" s="225" t="s">
        <v>246</v>
      </c>
      <c r="I155" s="220">
        <v>2.9137499999999998</v>
      </c>
      <c r="J155" s="220">
        <v>2.9284379999999999</v>
      </c>
      <c r="K155" s="220">
        <v>2.0806249999999999</v>
      </c>
      <c r="L155" s="220">
        <v>2.5162499999999999</v>
      </c>
      <c r="M155" s="220">
        <v>2.4725380000000001</v>
      </c>
      <c r="N155" s="220">
        <v>5567472000</v>
      </c>
      <c r="O155" s="220"/>
      <c r="P155" s="196">
        <f t="shared" si="24"/>
        <v>197742.5742574257</v>
      </c>
      <c r="Q155" s="196">
        <f t="shared" si="122"/>
        <v>221204.59268419357</v>
      </c>
      <c r="R155" s="196">
        <f t="shared" si="123"/>
        <v>253930.16758976277</v>
      </c>
      <c r="S155" s="196">
        <f t="shared" si="27"/>
        <v>-310003.53409642441</v>
      </c>
      <c r="T155" s="224"/>
      <c r="U155" s="199">
        <f t="shared" si="16"/>
        <v>1.4569922345036841</v>
      </c>
      <c r="V155" s="196">
        <f t="shared" si="17"/>
        <v>382192.76286637026</v>
      </c>
      <c r="W155" s="196">
        <f t="shared" si="18"/>
        <v>72189.228769945854</v>
      </c>
      <c r="X155" s="196">
        <f t="shared" si="19"/>
        <v>672877.33453138196</v>
      </c>
      <c r="Y155" s="200">
        <f t="shared" si="20"/>
        <v>0.67287733453138199</v>
      </c>
      <c r="Z155" s="269">
        <f t="shared" si="21"/>
        <v>362873.80043495755</v>
      </c>
      <c r="AA155" s="200">
        <f t="shared" si="22"/>
        <v>0.36287380043495754</v>
      </c>
      <c r="AB155" s="255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</row>
    <row r="156" spans="1:47" ht="19.5" customHeight="1">
      <c r="A156" s="218" t="s">
        <v>247</v>
      </c>
      <c r="B156" s="219">
        <v>55.200001</v>
      </c>
      <c r="C156" s="220">
        <v>57.349997999999999</v>
      </c>
      <c r="D156" s="220">
        <v>51.91</v>
      </c>
      <c r="E156" s="220">
        <v>52.490001999999997</v>
      </c>
      <c r="F156" s="220">
        <v>46.719119999999997</v>
      </c>
      <c r="G156" s="220">
        <v>1666877800</v>
      </c>
      <c r="H156" s="225" t="s">
        <v>247</v>
      </c>
      <c r="I156" s="220">
        <v>2.5271880000000002</v>
      </c>
      <c r="J156" s="220">
        <v>2.7284380000000001</v>
      </c>
      <c r="K156" s="220">
        <v>2.231563</v>
      </c>
      <c r="L156" s="220">
        <v>2.2796880000000002</v>
      </c>
      <c r="M156" s="220">
        <v>2.2400859999999998</v>
      </c>
      <c r="N156" s="220">
        <v>4319622400</v>
      </c>
      <c r="O156" s="220"/>
      <c r="P156" s="196">
        <f t="shared" si="24"/>
        <v>205584.15841584152</v>
      </c>
      <c r="Q156" s="196">
        <f t="shared" si="122"/>
        <v>237251.77985658974</v>
      </c>
      <c r="R156" s="196">
        <f t="shared" si="123"/>
        <v>253930.16758976277</v>
      </c>
      <c r="S156" s="196">
        <f t="shared" si="27"/>
        <v>-312961.88215515955</v>
      </c>
      <c r="T156" s="224"/>
      <c r="U156" s="199">
        <f t="shared" si="16"/>
        <v>1.4682756981177256</v>
      </c>
      <c r="V156" s="196">
        <f t="shared" si="17"/>
        <v>387681.87177726132</v>
      </c>
      <c r="W156" s="196">
        <f t="shared" si="18"/>
        <v>74719.98962210177</v>
      </c>
      <c r="X156" s="196">
        <f t="shared" si="19"/>
        <v>696766.10586219397</v>
      </c>
      <c r="Y156" s="200">
        <f t="shared" si="20"/>
        <v>0.69676610586219401</v>
      </c>
      <c r="Z156" s="269">
        <f t="shared" si="21"/>
        <v>383804.22370703443</v>
      </c>
      <c r="AA156" s="200">
        <f t="shared" si="22"/>
        <v>0.38380422370703443</v>
      </c>
      <c r="AB156" s="255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</row>
    <row r="157" spans="1:47" ht="19.5" customHeight="1">
      <c r="A157" s="218" t="s">
        <v>248</v>
      </c>
      <c r="B157" s="219">
        <v>52.02</v>
      </c>
      <c r="C157" s="220">
        <v>59.200001</v>
      </c>
      <c r="D157" s="220">
        <v>50.099997999999999</v>
      </c>
      <c r="E157" s="220">
        <v>57.950001</v>
      </c>
      <c r="F157" s="220">
        <v>51.674500000000002</v>
      </c>
      <c r="G157" s="220">
        <v>1616785100</v>
      </c>
      <c r="H157" s="225" t="s">
        <v>248</v>
      </c>
      <c r="I157" s="220">
        <v>2.23875</v>
      </c>
      <c r="J157" s="220">
        <v>2.8774999999999999</v>
      </c>
      <c r="K157" s="220">
        <v>2.0740630000000002</v>
      </c>
      <c r="L157" s="220">
        <v>2.7584379999999999</v>
      </c>
      <c r="M157" s="220">
        <v>2.7105190000000001</v>
      </c>
      <c r="N157" s="220">
        <v>3379788800</v>
      </c>
      <c r="O157" s="220"/>
      <c r="P157" s="196">
        <f t="shared" si="24"/>
        <v>198415.8336633663</v>
      </c>
      <c r="Q157" s="196">
        <f t="shared" si="122"/>
        <v>220506.94436352374</v>
      </c>
      <c r="R157" s="196">
        <f t="shared" si="123"/>
        <v>253930.16758976277</v>
      </c>
      <c r="S157" s="196">
        <f t="shared" si="27"/>
        <v>-315932.55666413938</v>
      </c>
      <c r="T157" s="224"/>
      <c r="U157" s="199">
        <f t="shared" si="16"/>
        <v>1.43178026990744</v>
      </c>
      <c r="V157" s="196">
        <f t="shared" si="17"/>
        <v>382664.04445052869</v>
      </c>
      <c r="W157" s="196">
        <f t="shared" si="18"/>
        <v>66731.487786389305</v>
      </c>
      <c r="X157" s="196">
        <f t="shared" si="19"/>
        <v>672852.94561665272</v>
      </c>
      <c r="Y157" s="200">
        <f t="shared" si="20"/>
        <v>0.67285294561665276</v>
      </c>
      <c r="Z157" s="269">
        <f t="shared" si="21"/>
        <v>356920.38895251334</v>
      </c>
      <c r="AA157" s="200">
        <f t="shared" si="22"/>
        <v>0.35692038895251332</v>
      </c>
      <c r="AB157" s="255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</row>
    <row r="158" spans="1:47" ht="19.5" customHeight="1">
      <c r="A158" s="218" t="s">
        <v>249</v>
      </c>
      <c r="B158" s="219">
        <v>56.52</v>
      </c>
      <c r="C158" s="220">
        <v>58.98</v>
      </c>
      <c r="D158" s="220">
        <v>52.869999</v>
      </c>
      <c r="E158" s="220">
        <v>56.389999000000003</v>
      </c>
      <c r="F158" s="220">
        <v>50.283431999999998</v>
      </c>
      <c r="G158" s="220">
        <v>1295070500</v>
      </c>
      <c r="H158" s="225" t="s">
        <v>249</v>
      </c>
      <c r="I158" s="220">
        <v>2.6271879999999999</v>
      </c>
      <c r="J158" s="220">
        <v>2.8518750000000002</v>
      </c>
      <c r="K158" s="220">
        <v>2.2821880000000001</v>
      </c>
      <c r="L158" s="220">
        <v>2.5878130000000001</v>
      </c>
      <c r="M158" s="220">
        <v>2.5428579999999998</v>
      </c>
      <c r="N158" s="220">
        <v>2510169600</v>
      </c>
      <c r="O158" s="220"/>
      <c r="P158" s="196">
        <f t="shared" si="24"/>
        <v>209386.1346534653</v>
      </c>
      <c r="Q158" s="196">
        <f t="shared" si="122"/>
        <v>242634.04840793239</v>
      </c>
      <c r="R158" s="196">
        <f t="shared" si="123"/>
        <v>253930.16758976277</v>
      </c>
      <c r="S158" s="196">
        <f t="shared" si="27"/>
        <v>-318915.60898357333</v>
      </c>
      <c r="T158" s="224"/>
      <c r="U158" s="199">
        <f t="shared" si="16"/>
        <v>1.4527865340924486</v>
      </c>
      <c r="V158" s="196">
        <f t="shared" si="17"/>
        <v>390343.25514359795</v>
      </c>
      <c r="W158" s="196">
        <f t="shared" si="18"/>
        <v>71427.646160024626</v>
      </c>
      <c r="X158" s="196">
        <f t="shared" si="19"/>
        <v>705950.35065116046</v>
      </c>
      <c r="Y158" s="200">
        <f t="shared" si="20"/>
        <v>0.70595035065116052</v>
      </c>
      <c r="Z158" s="269">
        <f t="shared" si="21"/>
        <v>387034.74166758714</v>
      </c>
      <c r="AA158" s="200">
        <f t="shared" si="22"/>
        <v>0.38703474166758711</v>
      </c>
      <c r="AB158" s="255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  <c r="AU158" s="241"/>
    </row>
    <row r="159" spans="1:47" ht="19.5" customHeight="1">
      <c r="A159" s="218" t="s">
        <v>250</v>
      </c>
      <c r="B159" s="272">
        <v>56.380001</v>
      </c>
      <c r="C159" s="273">
        <v>57.619999</v>
      </c>
      <c r="D159" s="273">
        <v>54.169998</v>
      </c>
      <c r="E159" s="273">
        <v>55.830002</v>
      </c>
      <c r="F159" s="273">
        <v>49.784069000000002</v>
      </c>
      <c r="G159" s="273">
        <v>1004361600</v>
      </c>
      <c r="H159" s="275" t="s">
        <v>250</v>
      </c>
      <c r="I159" s="273">
        <v>2.5874999999999999</v>
      </c>
      <c r="J159" s="273">
        <v>2.7015630000000002</v>
      </c>
      <c r="K159" s="273">
        <v>2.3990629999999999</v>
      </c>
      <c r="L159" s="273">
        <v>2.5456249999999998</v>
      </c>
      <c r="M159" s="273">
        <v>2.5014029999999998</v>
      </c>
      <c r="N159" s="273">
        <v>1921548800</v>
      </c>
      <c r="O159" s="273"/>
      <c r="P159" s="196">
        <f t="shared" si="24"/>
        <v>214534.6455445544</v>
      </c>
      <c r="Q159" s="196">
        <f t="shared" si="122"/>
        <v>255059.77950794567</v>
      </c>
      <c r="R159" s="196">
        <f t="shared" si="123"/>
        <v>253930.16758976277</v>
      </c>
      <c r="S159" s="196">
        <f t="shared" si="27"/>
        <v>-321911.09068767156</v>
      </c>
      <c r="T159" s="274">
        <f>(P159-P147)/P147</f>
        <v>2.51702876608631E-2</v>
      </c>
      <c r="U159" s="199">
        <f t="shared" si="16"/>
        <v>1.455261488920979</v>
      </c>
      <c r="V159" s="196">
        <f t="shared" si="17"/>
        <v>393947.21276736032</v>
      </c>
      <c r="W159" s="196">
        <f t="shared" si="18"/>
        <v>72036.122079688765</v>
      </c>
      <c r="X159" s="196">
        <f t="shared" si="19"/>
        <v>723524.59264226281</v>
      </c>
      <c r="Y159" s="200">
        <f t="shared" si="20"/>
        <v>0.72352459264226276</v>
      </c>
      <c r="Z159" s="269">
        <f t="shared" si="21"/>
        <v>401613.50195459125</v>
      </c>
      <c r="AA159" s="200">
        <f t="shared" si="22"/>
        <v>0.40161350195459122</v>
      </c>
      <c r="AB159" s="255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</row>
    <row r="160" spans="1:47" ht="19.5" customHeight="1">
      <c r="A160" s="218" t="s">
        <v>251</v>
      </c>
      <c r="B160" s="219">
        <v>56.91</v>
      </c>
      <c r="C160" s="220">
        <v>60.860000999999997</v>
      </c>
      <c r="D160" s="220">
        <v>56.560001</v>
      </c>
      <c r="E160" s="220">
        <v>60.529998999999997</v>
      </c>
      <c r="F160" s="220">
        <v>54.181671000000001</v>
      </c>
      <c r="G160" s="220">
        <v>828883900</v>
      </c>
      <c r="H160" s="225" t="s">
        <v>251</v>
      </c>
      <c r="I160" s="220">
        <v>2.642188</v>
      </c>
      <c r="J160" s="220">
        <v>3.0178129999999999</v>
      </c>
      <c r="K160" s="220">
        <v>2.6106250000000002</v>
      </c>
      <c r="L160" s="220">
        <v>2.9853130000000001</v>
      </c>
      <c r="M160" s="220">
        <v>2.9334530000000001</v>
      </c>
      <c r="N160" s="220">
        <v>1902601600</v>
      </c>
      <c r="O160" s="220"/>
      <c r="P160" s="196">
        <f t="shared" si="24"/>
        <v>224000.00396039596</v>
      </c>
      <c r="Q160" s="196">
        <f>((Q159+R159)/2)*K160/K159</f>
        <v>276937.67955279938</v>
      </c>
      <c r="R160" s="196">
        <f>(Q159+R159)/2</f>
        <v>254494.97354885424</v>
      </c>
      <c r="S160" s="196">
        <f t="shared" si="27"/>
        <v>-324919.05356553686</v>
      </c>
      <c r="T160" s="224"/>
      <c r="U160" s="199">
        <f t="shared" si="16"/>
        <v>1.4726590277129954</v>
      </c>
      <c r="V160" s="196">
        <f t="shared" si="17"/>
        <v>401115.17737917718</v>
      </c>
      <c r="W160" s="196">
        <f t="shared" si="18"/>
        <v>76196.123813640326</v>
      </c>
      <c r="X160" s="196">
        <f t="shared" si="19"/>
        <v>755432.65706204961</v>
      </c>
      <c r="Y160" s="200">
        <f t="shared" si="20"/>
        <v>0.75543265706204965</v>
      </c>
      <c r="Z160" s="269">
        <f t="shared" si="21"/>
        <v>430513.60349651275</v>
      </c>
      <c r="AA160" s="200">
        <f t="shared" si="22"/>
        <v>0.43051360349651274</v>
      </c>
      <c r="AB160" s="255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</row>
    <row r="161" spans="1:47" ht="19.5" customHeight="1">
      <c r="A161" s="218" t="s">
        <v>252</v>
      </c>
      <c r="B161" s="219">
        <v>60.880001</v>
      </c>
      <c r="C161" s="220">
        <v>64.959998999999996</v>
      </c>
      <c r="D161" s="220">
        <v>60.66</v>
      </c>
      <c r="E161" s="220">
        <v>64.410004000000001</v>
      </c>
      <c r="F161" s="220">
        <v>57.654736</v>
      </c>
      <c r="G161" s="220">
        <v>1018602500</v>
      </c>
      <c r="H161" s="225" t="s">
        <v>252</v>
      </c>
      <c r="I161" s="220">
        <v>3.0165630000000001</v>
      </c>
      <c r="J161" s="220">
        <v>3.4334380000000002</v>
      </c>
      <c r="K161" s="220">
        <v>2.9987499999999998</v>
      </c>
      <c r="L161" s="220">
        <v>3.376563</v>
      </c>
      <c r="M161" s="220">
        <v>3.3179069999999999</v>
      </c>
      <c r="N161" s="220">
        <v>2171641600</v>
      </c>
      <c r="O161" s="220"/>
      <c r="P161" s="196">
        <f t="shared" si="24"/>
        <v>240237.62376237614</v>
      </c>
      <c r="Q161" s="196">
        <f t="shared" ref="Q161:Q171" si="124">Q160*K161/K160</f>
        <v>318110.36305825505</v>
      </c>
      <c r="R161" s="196">
        <f t="shared" ref="R161:R171" si="125">R160</f>
        <v>254494.97354885424</v>
      </c>
      <c r="S161" s="196">
        <f t="shared" si="27"/>
        <v>-327939.54962205992</v>
      </c>
      <c r="T161" s="224"/>
      <c r="U161" s="199">
        <f t="shared" si="16"/>
        <v>1.5086091259239522</v>
      </c>
      <c r="V161" s="196">
        <f t="shared" si="17"/>
        <v>412481.51124056336</v>
      </c>
      <c r="W161" s="196">
        <f t="shared" si="18"/>
        <v>84541.961618503439</v>
      </c>
      <c r="X161" s="196">
        <f t="shared" si="19"/>
        <v>812842.96036948543</v>
      </c>
      <c r="Y161" s="200">
        <f t="shared" si="20"/>
        <v>0.81284296036948545</v>
      </c>
      <c r="Z161" s="269">
        <f t="shared" si="21"/>
        <v>484903.41074742551</v>
      </c>
      <c r="AA161" s="200">
        <f t="shared" si="22"/>
        <v>0.48490341074742549</v>
      </c>
      <c r="AB161" s="255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</row>
    <row r="162" spans="1:47" ht="19.5" customHeight="1">
      <c r="A162" s="218" t="s">
        <v>253</v>
      </c>
      <c r="B162" s="219">
        <v>64.650002000000001</v>
      </c>
      <c r="C162" s="220">
        <v>68.510002</v>
      </c>
      <c r="D162" s="220">
        <v>63.23</v>
      </c>
      <c r="E162" s="220">
        <v>67.550003000000004</v>
      </c>
      <c r="F162" s="220">
        <v>60.465412000000001</v>
      </c>
      <c r="G162" s="220">
        <v>1070054300</v>
      </c>
      <c r="H162" s="225" t="s">
        <v>253</v>
      </c>
      <c r="I162" s="220">
        <v>3.4006249999999998</v>
      </c>
      <c r="J162" s="220">
        <v>3.8246880000000001</v>
      </c>
      <c r="K162" s="220">
        <v>3.2518750000000001</v>
      </c>
      <c r="L162" s="220">
        <v>3.7171880000000002</v>
      </c>
      <c r="M162" s="220">
        <v>3.6526139999999998</v>
      </c>
      <c r="N162" s="220">
        <v>2257366400</v>
      </c>
      <c r="O162" s="220"/>
      <c r="P162" s="196">
        <f t="shared" si="24"/>
        <v>250415.8415841583</v>
      </c>
      <c r="Q162" s="196">
        <f t="shared" si="124"/>
        <v>344962.11317050876</v>
      </c>
      <c r="R162" s="196">
        <f t="shared" si="125"/>
        <v>254494.97354885424</v>
      </c>
      <c r="S162" s="196">
        <f t="shared" si="27"/>
        <v>-330972.63107881852</v>
      </c>
      <c r="T162" s="224"/>
      <c r="U162" s="199">
        <f t="shared" si="16"/>
        <v>1.5255364574624661</v>
      </c>
      <c r="V162" s="196">
        <f t="shared" si="17"/>
        <v>419606.26371581084</v>
      </c>
      <c r="W162" s="196">
        <f t="shared" si="18"/>
        <v>88633.632636992319</v>
      </c>
      <c r="X162" s="196">
        <f t="shared" si="19"/>
        <v>849872.92830352136</v>
      </c>
      <c r="Y162" s="200">
        <f t="shared" si="20"/>
        <v>0.84987292830352135</v>
      </c>
      <c r="Z162" s="269">
        <f t="shared" si="21"/>
        <v>518900.29722470284</v>
      </c>
      <c r="AA162" s="200">
        <f t="shared" si="22"/>
        <v>0.51890029722470288</v>
      </c>
      <c r="AB162" s="255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</row>
    <row r="163" spans="1:47" ht="19.5" customHeight="1">
      <c r="A163" s="218" t="s">
        <v>254</v>
      </c>
      <c r="B163" s="219">
        <v>67.480002999999996</v>
      </c>
      <c r="C163" s="220">
        <v>68.550003000000004</v>
      </c>
      <c r="D163" s="220">
        <v>64.449996999999996</v>
      </c>
      <c r="E163" s="220">
        <v>66.760002</v>
      </c>
      <c r="F163" s="220">
        <v>59.859676</v>
      </c>
      <c r="G163" s="220">
        <v>1056184900</v>
      </c>
      <c r="H163" s="225" t="s">
        <v>254</v>
      </c>
      <c r="I163" s="220">
        <v>3.7087500000000002</v>
      </c>
      <c r="J163" s="220">
        <v>3.8275000000000001</v>
      </c>
      <c r="K163" s="220">
        <v>3.3771879999999999</v>
      </c>
      <c r="L163" s="220">
        <v>3.6215630000000001</v>
      </c>
      <c r="M163" s="220">
        <v>3.5586500000000001</v>
      </c>
      <c r="N163" s="220">
        <v>2263836800</v>
      </c>
      <c r="O163" s="220"/>
      <c r="P163" s="196">
        <f t="shared" si="24"/>
        <v>255247.51287128701</v>
      </c>
      <c r="Q163" s="196">
        <f t="shared" si="124"/>
        <v>358255.44003200735</v>
      </c>
      <c r="R163" s="196">
        <f t="shared" si="125"/>
        <v>254494.97354885424</v>
      </c>
      <c r="S163" s="196">
        <f t="shared" si="27"/>
        <v>-334018.35037498031</v>
      </c>
      <c r="T163" s="224"/>
      <c r="U163" s="199">
        <f t="shared" si="16"/>
        <v>1.5260912636922106</v>
      </c>
      <c r="V163" s="196">
        <f t="shared" si="17"/>
        <v>422988.43361680093</v>
      </c>
      <c r="W163" s="196">
        <f t="shared" si="18"/>
        <v>88970.083241820626</v>
      </c>
      <c r="X163" s="196">
        <f t="shared" si="19"/>
        <v>867997.92645214859</v>
      </c>
      <c r="Y163" s="200">
        <f t="shared" si="20"/>
        <v>0.86799792645214857</v>
      </c>
      <c r="Z163" s="269">
        <f t="shared" si="21"/>
        <v>533979.57607716834</v>
      </c>
      <c r="AA163" s="200">
        <f t="shared" si="22"/>
        <v>0.53397957607716839</v>
      </c>
      <c r="AB163" s="255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  <c r="AU163" s="241"/>
    </row>
    <row r="164" spans="1:47" ht="19.5" customHeight="1">
      <c r="A164" s="218" t="s">
        <v>255</v>
      </c>
      <c r="B164" s="219">
        <v>66.690002000000007</v>
      </c>
      <c r="C164" s="220">
        <v>67.629997000000003</v>
      </c>
      <c r="D164" s="220">
        <v>60.759998000000003</v>
      </c>
      <c r="E164" s="220">
        <v>62.060001</v>
      </c>
      <c r="F164" s="220">
        <v>55.645493000000002</v>
      </c>
      <c r="G164" s="220">
        <v>1300328800</v>
      </c>
      <c r="H164" s="225" t="s">
        <v>255</v>
      </c>
      <c r="I164" s="220">
        <v>3.610938</v>
      </c>
      <c r="J164" s="220">
        <v>3.7128130000000001</v>
      </c>
      <c r="K164" s="220">
        <v>2.9081250000000001</v>
      </c>
      <c r="L164" s="220">
        <v>3.1168749999999998</v>
      </c>
      <c r="M164" s="220">
        <v>3.062729</v>
      </c>
      <c r="N164" s="220">
        <v>1637980800</v>
      </c>
      <c r="O164" s="220"/>
      <c r="P164" s="196">
        <f t="shared" si="24"/>
        <v>240633.65544554446</v>
      </c>
      <c r="Q164" s="196">
        <f t="shared" si="124"/>
        <v>308496.77351189253</v>
      </c>
      <c r="R164" s="196">
        <f t="shared" si="125"/>
        <v>254494.97354885424</v>
      </c>
      <c r="S164" s="196">
        <f t="shared" si="27"/>
        <v>-337076.76016820938</v>
      </c>
      <c r="T164" s="224"/>
      <c r="U164" s="199">
        <f t="shared" si="16"/>
        <v>1.4688898420268357</v>
      </c>
      <c r="V164" s="196">
        <f t="shared" si="17"/>
        <v>412758.73341878119</v>
      </c>
      <c r="W164" s="196">
        <f t="shared" si="18"/>
        <v>75681.973250571813</v>
      </c>
      <c r="X164" s="196">
        <f t="shared" si="19"/>
        <v>803625.40250629117</v>
      </c>
      <c r="Y164" s="200">
        <f t="shared" si="20"/>
        <v>0.80362540250629122</v>
      </c>
      <c r="Z164" s="269">
        <f t="shared" si="21"/>
        <v>466548.64233808179</v>
      </c>
      <c r="AA164" s="200">
        <f t="shared" si="22"/>
        <v>0.4665486423380818</v>
      </c>
      <c r="AB164" s="255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</row>
    <row r="165" spans="1:47" ht="19.5" customHeight="1">
      <c r="A165" s="218" t="s">
        <v>256</v>
      </c>
      <c r="B165" s="219">
        <v>60.939999</v>
      </c>
      <c r="C165" s="220">
        <v>64.569999999999993</v>
      </c>
      <c r="D165" s="220">
        <v>60.040000999999997</v>
      </c>
      <c r="E165" s="220">
        <v>64.160004000000001</v>
      </c>
      <c r="F165" s="220">
        <v>57.528454000000004</v>
      </c>
      <c r="G165" s="220">
        <v>973815200</v>
      </c>
      <c r="H165" s="225" t="s">
        <v>256</v>
      </c>
      <c r="I165" s="220">
        <v>3.0074999999999998</v>
      </c>
      <c r="J165" s="220">
        <v>3.379375</v>
      </c>
      <c r="K165" s="220">
        <v>2.9137499999999998</v>
      </c>
      <c r="L165" s="220">
        <v>3.3275000000000001</v>
      </c>
      <c r="M165" s="220">
        <v>3.269695</v>
      </c>
      <c r="N165" s="220">
        <v>1172337600</v>
      </c>
      <c r="O165" s="220"/>
      <c r="P165" s="196">
        <f t="shared" si="24"/>
        <v>237782.18217821768</v>
      </c>
      <c r="Q165" s="196">
        <f t="shared" si="124"/>
        <v>309093.47906994261</v>
      </c>
      <c r="R165" s="196">
        <f t="shared" si="125"/>
        <v>254494.97354885424</v>
      </c>
      <c r="S165" s="196">
        <f t="shared" si="27"/>
        <v>-340147.91333557694</v>
      </c>
      <c r="T165" s="224"/>
      <c r="U165" s="199">
        <f t="shared" si="16"/>
        <v>1.4472443793633096</v>
      </c>
      <c r="V165" s="196">
        <f t="shared" si="17"/>
        <v>410762.70213165239</v>
      </c>
      <c r="W165" s="196">
        <f t="shared" si="18"/>
        <v>70614.788796075445</v>
      </c>
      <c r="X165" s="196">
        <f t="shared" si="19"/>
        <v>801370.63479701453</v>
      </c>
      <c r="Y165" s="200">
        <f t="shared" si="20"/>
        <v>0.80137063479701454</v>
      </c>
      <c r="Z165" s="269">
        <f t="shared" si="21"/>
        <v>461222.72146143758</v>
      </c>
      <c r="AA165" s="200">
        <f t="shared" si="22"/>
        <v>0.46122272146143756</v>
      </c>
      <c r="AB165" s="255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</row>
    <row r="166" spans="1:47" ht="19.5" customHeight="1">
      <c r="A166" s="218" t="s">
        <v>257</v>
      </c>
      <c r="B166" s="219">
        <v>64.25</v>
      </c>
      <c r="C166" s="220">
        <v>65.309997999999993</v>
      </c>
      <c r="D166" s="220">
        <v>61.860000999999997</v>
      </c>
      <c r="E166" s="220">
        <v>64.800003000000004</v>
      </c>
      <c r="F166" s="220">
        <v>58.235827999999998</v>
      </c>
      <c r="G166" s="220">
        <v>860805100</v>
      </c>
      <c r="H166" s="225" t="s">
        <v>257</v>
      </c>
      <c r="I166" s="220">
        <v>3.3374999999999999</v>
      </c>
      <c r="J166" s="220">
        <v>3.4431250000000002</v>
      </c>
      <c r="K166" s="220">
        <v>3.0918749999999999</v>
      </c>
      <c r="L166" s="220">
        <v>3.381875</v>
      </c>
      <c r="M166" s="220">
        <v>3.3231259999999998</v>
      </c>
      <c r="N166" s="220">
        <v>1201804800</v>
      </c>
      <c r="O166" s="220"/>
      <c r="P166" s="196">
        <f t="shared" si="24"/>
        <v>244990.1029702969</v>
      </c>
      <c r="Q166" s="196">
        <f t="shared" si="124"/>
        <v>327989.15507486189</v>
      </c>
      <c r="R166" s="196">
        <f t="shared" si="125"/>
        <v>254494.97354885424</v>
      </c>
      <c r="S166" s="196">
        <f t="shared" si="27"/>
        <v>-343231.8629744752</v>
      </c>
      <c r="T166" s="224"/>
      <c r="U166" s="199">
        <f t="shared" si="16"/>
        <v>1.4552409912954261</v>
      </c>
      <c r="V166" s="196">
        <f t="shared" si="17"/>
        <v>415808.24668610783</v>
      </c>
      <c r="W166" s="196">
        <f t="shared" si="18"/>
        <v>72576.383711632632</v>
      </c>
      <c r="X166" s="196">
        <f t="shared" si="19"/>
        <v>827474.23159401305</v>
      </c>
      <c r="Y166" s="200">
        <f t="shared" si="20"/>
        <v>0.82747423159401301</v>
      </c>
      <c r="Z166" s="269">
        <f t="shared" si="21"/>
        <v>484242.36861953785</v>
      </c>
      <c r="AA166" s="200">
        <f t="shared" si="22"/>
        <v>0.48424236861953784</v>
      </c>
      <c r="AB166" s="255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  <c r="AU166" s="241"/>
    </row>
    <row r="167" spans="1:47" ht="19.5" customHeight="1">
      <c r="A167" s="218" t="s">
        <v>258</v>
      </c>
      <c r="B167" s="219">
        <v>65.260002</v>
      </c>
      <c r="C167" s="220">
        <v>68.879997000000003</v>
      </c>
      <c r="D167" s="220">
        <v>63.91</v>
      </c>
      <c r="E167" s="220">
        <v>68.160004000000001</v>
      </c>
      <c r="F167" s="220">
        <v>61.255488999999997</v>
      </c>
      <c r="G167" s="220">
        <v>679866200</v>
      </c>
      <c r="H167" s="225" t="s">
        <v>258</v>
      </c>
      <c r="I167" s="220">
        <v>3.4337499999999999</v>
      </c>
      <c r="J167" s="220">
        <v>3.8206250000000002</v>
      </c>
      <c r="K167" s="220">
        <v>3.2931249999999999</v>
      </c>
      <c r="L167" s="220">
        <v>3.7418749999999998</v>
      </c>
      <c r="M167" s="220">
        <v>3.6768709999999998</v>
      </c>
      <c r="N167" s="220">
        <v>932758400</v>
      </c>
      <c r="O167" s="220"/>
      <c r="P167" s="196">
        <f t="shared" si="24"/>
        <v>253108.91089108898</v>
      </c>
      <c r="Q167" s="196">
        <f t="shared" si="124"/>
        <v>349337.95392954262</v>
      </c>
      <c r="R167" s="196">
        <f t="shared" si="125"/>
        <v>254494.97354885424</v>
      </c>
      <c r="S167" s="196">
        <f t="shared" si="27"/>
        <v>-346328.66240353551</v>
      </c>
      <c r="T167" s="224"/>
      <c r="U167" s="199">
        <f t="shared" si="16"/>
        <v>1.4656710216161462</v>
      </c>
      <c r="V167" s="196">
        <f t="shared" si="17"/>
        <v>421491.4122306623</v>
      </c>
      <c r="W167" s="196">
        <f t="shared" si="18"/>
        <v>75162.749827126798</v>
      </c>
      <c r="X167" s="196">
        <f t="shared" si="19"/>
        <v>856941.83836948581</v>
      </c>
      <c r="Y167" s="200">
        <f t="shared" si="20"/>
        <v>0.85694183836948579</v>
      </c>
      <c r="Z167" s="269">
        <f t="shared" si="21"/>
        <v>510613.1759659503</v>
      </c>
      <c r="AA167" s="200">
        <f t="shared" si="22"/>
        <v>0.51061317596595035</v>
      </c>
      <c r="AB167" s="255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</row>
    <row r="168" spans="1:47" ht="19.5" customHeight="1">
      <c r="A168" s="218" t="s">
        <v>259</v>
      </c>
      <c r="B168" s="219">
        <v>68.029999000000004</v>
      </c>
      <c r="C168" s="220">
        <v>70.580001999999993</v>
      </c>
      <c r="D168" s="220">
        <v>67.419998000000007</v>
      </c>
      <c r="E168" s="220">
        <v>68.569999999999993</v>
      </c>
      <c r="F168" s="220">
        <v>61.623927999999999</v>
      </c>
      <c r="G168" s="220">
        <v>639521900</v>
      </c>
      <c r="H168" s="225" t="s">
        <v>259</v>
      </c>
      <c r="I168" s="220">
        <v>3.7293750000000001</v>
      </c>
      <c r="J168" s="220">
        <v>4.0225</v>
      </c>
      <c r="K168" s="220">
        <v>3.6587499999999999</v>
      </c>
      <c r="L168" s="220">
        <v>3.8018749999999999</v>
      </c>
      <c r="M168" s="220">
        <v>3.7358289999999998</v>
      </c>
      <c r="N168" s="220">
        <v>699932800</v>
      </c>
      <c r="O168" s="220"/>
      <c r="P168" s="196">
        <f t="shared" si="24"/>
        <v>267009.89306930685</v>
      </c>
      <c r="Q168" s="196">
        <f t="shared" si="124"/>
        <v>388123.815202798</v>
      </c>
      <c r="R168" s="196">
        <f t="shared" si="125"/>
        <v>254494.97354885424</v>
      </c>
      <c r="S168" s="196">
        <f t="shared" si="27"/>
        <v>-349438.36516355025</v>
      </c>
      <c r="T168" s="224"/>
      <c r="U168" s="199">
        <f t="shared" si="16"/>
        <v>1.4924087295740331</v>
      </c>
      <c r="V168" s="196">
        <f t="shared" si="17"/>
        <v>431222.09975541488</v>
      </c>
      <c r="W168" s="196">
        <f t="shared" si="18"/>
        <v>81783.734591864632</v>
      </c>
      <c r="X168" s="196">
        <f t="shared" si="19"/>
        <v>909628.68182095909</v>
      </c>
      <c r="Y168" s="200">
        <f t="shared" si="20"/>
        <v>0.90962868182095913</v>
      </c>
      <c r="Z168" s="269">
        <f t="shared" si="21"/>
        <v>560190.31665740884</v>
      </c>
      <c r="AA168" s="200">
        <f t="shared" si="22"/>
        <v>0.56019031665740882</v>
      </c>
      <c r="AB168" s="255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</row>
    <row r="169" spans="1:47" ht="19.5" customHeight="1">
      <c r="A169" s="218" t="s">
        <v>260</v>
      </c>
      <c r="B169" s="219">
        <v>68.900002000000001</v>
      </c>
      <c r="C169" s="220">
        <v>69.800003000000004</v>
      </c>
      <c r="D169" s="220">
        <v>64.650002000000001</v>
      </c>
      <c r="E169" s="220">
        <v>64.949996999999996</v>
      </c>
      <c r="F169" s="220">
        <v>58.537086000000002</v>
      </c>
      <c r="G169" s="220">
        <v>863124200</v>
      </c>
      <c r="H169" s="225" t="s">
        <v>260</v>
      </c>
      <c r="I169" s="220">
        <v>3.8374999999999999</v>
      </c>
      <c r="J169" s="220">
        <v>3.9337499999999999</v>
      </c>
      <c r="K169" s="220">
        <v>3.3693749999999998</v>
      </c>
      <c r="L169" s="220">
        <v>3.3981249999999998</v>
      </c>
      <c r="M169" s="220">
        <v>3.3390930000000001</v>
      </c>
      <c r="N169" s="220">
        <v>1015289600</v>
      </c>
      <c r="O169" s="220"/>
      <c r="P169" s="196">
        <f t="shared" si="24"/>
        <v>256039.61188118803</v>
      </c>
      <c r="Q169" s="196">
        <f t="shared" si="124"/>
        <v>357426.62927199929</v>
      </c>
      <c r="R169" s="196">
        <f t="shared" si="125"/>
        <v>254494.97354885424</v>
      </c>
      <c r="S169" s="196">
        <f t="shared" si="27"/>
        <v>-352561.02501839836</v>
      </c>
      <c r="T169" s="224"/>
      <c r="U169" s="199">
        <f t="shared" si="16"/>
        <v>1.4480743735170387</v>
      </c>
      <c r="V169" s="196">
        <f t="shared" si="17"/>
        <v>423542.90292373166</v>
      </c>
      <c r="W169" s="196">
        <f t="shared" si="18"/>
        <v>70981.877905333298</v>
      </c>
      <c r="X169" s="196">
        <f t="shared" si="19"/>
        <v>867961.21470204159</v>
      </c>
      <c r="Y169" s="200">
        <f t="shared" si="20"/>
        <v>0.86796121470204157</v>
      </c>
      <c r="Z169" s="269">
        <f t="shared" si="21"/>
        <v>515400.18968364323</v>
      </c>
      <c r="AA169" s="200">
        <f t="shared" si="22"/>
        <v>0.51540018968364321</v>
      </c>
      <c r="AB169" s="255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</row>
    <row r="170" spans="1:47" ht="19.5" customHeight="1">
      <c r="A170" s="218" t="s">
        <v>261</v>
      </c>
      <c r="B170" s="219">
        <v>65.360000999999997</v>
      </c>
      <c r="C170" s="220">
        <v>66.209998999999996</v>
      </c>
      <c r="D170" s="220">
        <v>61.310001</v>
      </c>
      <c r="E170" s="220">
        <v>65.800003000000004</v>
      </c>
      <c r="F170" s="220">
        <v>59.303184999999999</v>
      </c>
      <c r="G170" s="220">
        <v>901783900</v>
      </c>
      <c r="H170" s="225" t="s">
        <v>261</v>
      </c>
      <c r="I170" s="220">
        <v>3.4393750000000001</v>
      </c>
      <c r="J170" s="220">
        <v>3.53125</v>
      </c>
      <c r="K170" s="220">
        <v>3.0212500000000002</v>
      </c>
      <c r="L170" s="220">
        <v>3.48</v>
      </c>
      <c r="M170" s="220">
        <v>3.419546</v>
      </c>
      <c r="N170" s="220">
        <v>1163340800</v>
      </c>
      <c r="O170" s="220"/>
      <c r="P170" s="196">
        <f t="shared" si="24"/>
        <v>242811.88514851476</v>
      </c>
      <c r="Q170" s="196">
        <f t="shared" si="124"/>
        <v>320497.18529045541</v>
      </c>
      <c r="R170" s="196">
        <f t="shared" si="125"/>
        <v>254494.97354885424</v>
      </c>
      <c r="S170" s="196">
        <f t="shared" si="27"/>
        <v>-355696.69595597504</v>
      </c>
      <c r="T170" s="224"/>
      <c r="U170" s="199">
        <f t="shared" si="16"/>
        <v>1.3981205458228974</v>
      </c>
      <c r="V170" s="196">
        <f t="shared" si="17"/>
        <v>414283.49421086034</v>
      </c>
      <c r="W170" s="196">
        <f t="shared" si="18"/>
        <v>58586.798254885303</v>
      </c>
      <c r="X170" s="196">
        <f t="shared" si="19"/>
        <v>817804.04398782435</v>
      </c>
      <c r="Y170" s="200">
        <f t="shared" si="20"/>
        <v>0.81780404398782436</v>
      </c>
      <c r="Z170" s="269">
        <f t="shared" si="21"/>
        <v>462107.34803184931</v>
      </c>
      <c r="AA170" s="200">
        <f t="shared" si="22"/>
        <v>0.46210734803184933</v>
      </c>
      <c r="AB170" s="255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</row>
    <row r="171" spans="1:47" ht="19.5" customHeight="1">
      <c r="A171" s="218" t="s">
        <v>262</v>
      </c>
      <c r="B171" s="272">
        <v>66.309997999999993</v>
      </c>
      <c r="C171" s="273">
        <v>66.760002</v>
      </c>
      <c r="D171" s="273">
        <v>63.580002</v>
      </c>
      <c r="E171" s="273">
        <v>65.129997000000003</v>
      </c>
      <c r="F171" s="273">
        <v>58.699340999999997</v>
      </c>
      <c r="G171" s="273">
        <v>815856000</v>
      </c>
      <c r="H171" s="275" t="s">
        <v>262</v>
      </c>
      <c r="I171" s="273">
        <v>3.5325000000000002</v>
      </c>
      <c r="J171" s="273">
        <v>3.5750000000000002</v>
      </c>
      <c r="K171" s="273">
        <v>3.2718750000000001</v>
      </c>
      <c r="L171" s="273">
        <v>3.4256250000000001</v>
      </c>
      <c r="M171" s="273">
        <v>3.3661159999999999</v>
      </c>
      <c r="N171" s="273">
        <v>962888000</v>
      </c>
      <c r="O171" s="273"/>
      <c r="P171" s="196">
        <f t="shared" si="24"/>
        <v>251801.98811881177</v>
      </c>
      <c r="Q171" s="196">
        <f t="shared" si="124"/>
        <v>347083.73293246457</v>
      </c>
      <c r="R171" s="196">
        <f t="shared" si="125"/>
        <v>254494.97354885424</v>
      </c>
      <c r="S171" s="196">
        <f t="shared" si="27"/>
        <v>-358845.43218912493</v>
      </c>
      <c r="T171" s="274">
        <f>(P171-P159)/P159</f>
        <v>0.17371246718524874</v>
      </c>
      <c r="U171" s="199">
        <f t="shared" si="16"/>
        <v>1.4109054101065681</v>
      </c>
      <c r="V171" s="196">
        <f t="shared" si="17"/>
        <v>420576.56629006832</v>
      </c>
      <c r="W171" s="196">
        <f t="shared" si="18"/>
        <v>61731.134100943396</v>
      </c>
      <c r="X171" s="196">
        <f t="shared" si="19"/>
        <v>853380.69460013055</v>
      </c>
      <c r="Y171" s="200">
        <f t="shared" si="20"/>
        <v>0.85338069460013055</v>
      </c>
      <c r="Z171" s="269">
        <f t="shared" si="21"/>
        <v>494535.26241100562</v>
      </c>
      <c r="AA171" s="200">
        <f t="shared" si="22"/>
        <v>0.49453526241100559</v>
      </c>
      <c r="AB171" s="255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</row>
    <row r="172" spans="1:47" ht="19.5" customHeight="1">
      <c r="A172" s="218" t="s">
        <v>263</v>
      </c>
      <c r="B172" s="219">
        <v>66.730002999999996</v>
      </c>
      <c r="C172" s="220">
        <v>67.790001000000004</v>
      </c>
      <c r="D172" s="220">
        <v>66.169998000000007</v>
      </c>
      <c r="E172" s="220">
        <v>66.870002999999997</v>
      </c>
      <c r="F172" s="220">
        <v>60.603191000000002</v>
      </c>
      <c r="G172" s="220">
        <v>741836700</v>
      </c>
      <c r="H172" s="225" t="s">
        <v>263</v>
      </c>
      <c r="I172" s="220">
        <v>3.5968749999999998</v>
      </c>
      <c r="J172" s="220">
        <v>3.71</v>
      </c>
      <c r="K172" s="220">
        <v>3.5387499999999998</v>
      </c>
      <c r="L172" s="220">
        <v>3.6074999999999999</v>
      </c>
      <c r="M172" s="220">
        <v>3.5501360000000002</v>
      </c>
      <c r="N172" s="220">
        <v>887544000</v>
      </c>
      <c r="O172" s="220"/>
      <c r="P172" s="196">
        <f t="shared" si="24"/>
        <v>262059.39801980188</v>
      </c>
      <c r="Q172" s="196">
        <f>((Q171+R171)/2)*K172/K171</f>
        <v>325323.65196726139</v>
      </c>
      <c r="R172" s="196">
        <f>(Q171+R171)/2</f>
        <v>300789.3532406594</v>
      </c>
      <c r="S172" s="196">
        <f t="shared" si="27"/>
        <v>-362007.28815657966</v>
      </c>
      <c r="T172" s="224"/>
      <c r="U172" s="199">
        <f t="shared" si="16"/>
        <v>1.5547995017631007</v>
      </c>
      <c r="V172" s="196">
        <f t="shared" si="17"/>
        <v>472199.3577248943</v>
      </c>
      <c r="W172" s="196">
        <f t="shared" si="18"/>
        <v>110192.06956831465</v>
      </c>
      <c r="X172" s="196">
        <f t="shared" si="19"/>
        <v>888172.40322772274</v>
      </c>
      <c r="Y172" s="200">
        <f t="shared" si="20"/>
        <v>0.88817240322772273</v>
      </c>
      <c r="Z172" s="269">
        <f t="shared" si="21"/>
        <v>526165.11507114302</v>
      </c>
      <c r="AA172" s="200">
        <f t="shared" si="22"/>
        <v>0.52616511507114305</v>
      </c>
      <c r="AB172" s="255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</row>
    <row r="173" spans="1:47" ht="19.5" customHeight="1">
      <c r="A173" s="218" t="s">
        <v>264</v>
      </c>
      <c r="B173" s="219">
        <v>67.339995999999999</v>
      </c>
      <c r="C173" s="220">
        <v>68.260002</v>
      </c>
      <c r="D173" s="220">
        <v>65.959998999999996</v>
      </c>
      <c r="E173" s="220">
        <v>67.099997999999999</v>
      </c>
      <c r="F173" s="220">
        <v>60.811633999999998</v>
      </c>
      <c r="G173" s="220">
        <v>656562100</v>
      </c>
      <c r="H173" s="225" t="s">
        <v>264</v>
      </c>
      <c r="I173" s="220">
        <v>3.66</v>
      </c>
      <c r="J173" s="220">
        <v>3.754375</v>
      </c>
      <c r="K173" s="220">
        <v>3.504375</v>
      </c>
      <c r="L173" s="220">
        <v>3.625</v>
      </c>
      <c r="M173" s="220">
        <v>3.5673569999999999</v>
      </c>
      <c r="N173" s="220">
        <v>783195200</v>
      </c>
      <c r="O173" s="220"/>
      <c r="P173" s="196">
        <f t="shared" si="24"/>
        <v>261227.71881188109</v>
      </c>
      <c r="Q173" s="196">
        <f t="shared" ref="Q173:Q183" si="126">Q172*K173/K172</f>
        <v>322163.49639357731</v>
      </c>
      <c r="R173" s="196">
        <f t="shared" ref="R173:R183" si="127">R172</f>
        <v>300789.3532406594</v>
      </c>
      <c r="S173" s="196">
        <f t="shared" si="27"/>
        <v>-365182.31852389878</v>
      </c>
      <c r="T173" s="224"/>
      <c r="U173" s="199">
        <f t="shared" si="16"/>
        <v>1.5390040632971123</v>
      </c>
      <c r="V173" s="196">
        <f t="shared" si="17"/>
        <v>471617.18227934977</v>
      </c>
      <c r="W173" s="196">
        <f t="shared" si="18"/>
        <v>106434.86375545099</v>
      </c>
      <c r="X173" s="196">
        <f t="shared" si="19"/>
        <v>884180.56844611792</v>
      </c>
      <c r="Y173" s="200">
        <f t="shared" si="20"/>
        <v>0.88418056844611792</v>
      </c>
      <c r="Z173" s="269">
        <f t="shared" si="21"/>
        <v>518998.24992221914</v>
      </c>
      <c r="AA173" s="200">
        <f t="shared" si="22"/>
        <v>0.5189982499222191</v>
      </c>
      <c r="AB173" s="255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</row>
    <row r="174" spans="1:47" ht="19.5" customHeight="1">
      <c r="A174" s="218" t="s">
        <v>265</v>
      </c>
      <c r="B174" s="219">
        <v>66.870002999999997</v>
      </c>
      <c r="C174" s="220">
        <v>69.059997999999993</v>
      </c>
      <c r="D174" s="220">
        <v>66.540001000000004</v>
      </c>
      <c r="E174" s="220">
        <v>68.970000999999996</v>
      </c>
      <c r="F174" s="220">
        <v>62.506377999999998</v>
      </c>
      <c r="G174" s="220">
        <v>557979300</v>
      </c>
      <c r="H174" s="225" t="s">
        <v>265</v>
      </c>
      <c r="I174" s="220">
        <v>3.600625</v>
      </c>
      <c r="J174" s="220">
        <v>3.8431250000000001</v>
      </c>
      <c r="K174" s="220">
        <v>3.5649999999999999</v>
      </c>
      <c r="L174" s="220">
        <v>3.836875</v>
      </c>
      <c r="M174" s="220">
        <v>3.7758630000000002</v>
      </c>
      <c r="N174" s="220">
        <v>632136000</v>
      </c>
      <c r="O174" s="220"/>
      <c r="P174" s="196">
        <f t="shared" si="24"/>
        <v>263524.75643564347</v>
      </c>
      <c r="Q174" s="196">
        <f t="shared" si="126"/>
        <v>327736.86167807475</v>
      </c>
      <c r="R174" s="196">
        <f t="shared" si="127"/>
        <v>300789.3532406594</v>
      </c>
      <c r="S174" s="196">
        <f t="shared" si="27"/>
        <v>-368370.57818441506</v>
      </c>
      <c r="T174" s="224"/>
      <c r="U174" s="199">
        <f t="shared" si="16"/>
        <v>1.5319196024221942</v>
      </c>
      <c r="V174" s="196">
        <f t="shared" si="17"/>
        <v>473225.10861598339</v>
      </c>
      <c r="W174" s="196">
        <f t="shared" si="18"/>
        <v>104854.53043156833</v>
      </c>
      <c r="X174" s="196">
        <f t="shared" si="19"/>
        <v>892050.97135437769</v>
      </c>
      <c r="Y174" s="200">
        <f t="shared" si="20"/>
        <v>0.89205097135437772</v>
      </c>
      <c r="Z174" s="269">
        <f t="shared" si="21"/>
        <v>523680.39316996263</v>
      </c>
      <c r="AA174" s="200">
        <f t="shared" si="22"/>
        <v>0.52368039316996262</v>
      </c>
      <c r="AB174" s="255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</row>
    <row r="175" spans="1:47" ht="19.5" customHeight="1">
      <c r="A175" s="218" t="s">
        <v>266</v>
      </c>
      <c r="B175" s="219">
        <v>69.019997000000004</v>
      </c>
      <c r="C175" s="220">
        <v>70.730002999999996</v>
      </c>
      <c r="D175" s="220">
        <v>66.879997000000003</v>
      </c>
      <c r="E175" s="220">
        <v>70.720000999999996</v>
      </c>
      <c r="F175" s="220">
        <v>64.240700000000004</v>
      </c>
      <c r="G175" s="220">
        <v>835537700</v>
      </c>
      <c r="H175" s="225" t="s">
        <v>266</v>
      </c>
      <c r="I175" s="220">
        <v>3.84</v>
      </c>
      <c r="J175" s="220">
        <v>4.0193750000000001</v>
      </c>
      <c r="K175" s="220">
        <v>3.5962499999999999</v>
      </c>
      <c r="L175" s="220">
        <v>4.015625</v>
      </c>
      <c r="M175" s="220">
        <v>3.9603839999999999</v>
      </c>
      <c r="N175" s="220">
        <v>853622400</v>
      </c>
      <c r="O175" s="220"/>
      <c r="P175" s="196">
        <f t="shared" si="24"/>
        <v>264871.27524752461</v>
      </c>
      <c r="Q175" s="196">
        <f t="shared" si="126"/>
        <v>330609.7303814239</v>
      </c>
      <c r="R175" s="196">
        <f t="shared" si="127"/>
        <v>300789.3532406594</v>
      </c>
      <c r="S175" s="196">
        <f t="shared" si="27"/>
        <v>-371572.12226018345</v>
      </c>
      <c r="T175" s="224"/>
      <c r="U175" s="199">
        <f t="shared" si="16"/>
        <v>1.5223441011866203</v>
      </c>
      <c r="V175" s="196">
        <f t="shared" si="17"/>
        <v>474167.67178430024</v>
      </c>
      <c r="W175" s="196">
        <f t="shared" si="18"/>
        <v>102595.5495241168</v>
      </c>
      <c r="X175" s="196">
        <f t="shared" si="19"/>
        <v>896270.35886960803</v>
      </c>
      <c r="Y175" s="200">
        <f t="shared" si="20"/>
        <v>0.89627035886960804</v>
      </c>
      <c r="Z175" s="269">
        <f t="shared" si="21"/>
        <v>524698.23660942458</v>
      </c>
      <c r="AA175" s="200">
        <f t="shared" si="22"/>
        <v>0.52469823660942461</v>
      </c>
      <c r="AB175" s="255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</row>
    <row r="176" spans="1:47" ht="19.5" customHeight="1">
      <c r="A176" s="218" t="s">
        <v>267</v>
      </c>
      <c r="B176" s="219">
        <v>70.739998</v>
      </c>
      <c r="C176" s="220">
        <v>74.949996999999996</v>
      </c>
      <c r="D176" s="220">
        <v>70.25</v>
      </c>
      <c r="E176" s="220">
        <v>73.25</v>
      </c>
      <c r="F176" s="220">
        <v>66.538933</v>
      </c>
      <c r="G176" s="220">
        <v>680414200</v>
      </c>
      <c r="H176" s="225" t="s">
        <v>267</v>
      </c>
      <c r="I176" s="220">
        <v>4.0193750000000001</v>
      </c>
      <c r="J176" s="220">
        <v>4.5075000000000003</v>
      </c>
      <c r="K176" s="220">
        <v>3.9649999999999999</v>
      </c>
      <c r="L176" s="220">
        <v>4.3012499999999996</v>
      </c>
      <c r="M176" s="220">
        <v>4.2420790000000004</v>
      </c>
      <c r="N176" s="220">
        <v>773859200</v>
      </c>
      <c r="O176" s="220"/>
      <c r="P176" s="196">
        <f t="shared" si="24"/>
        <v>278217.82178217801</v>
      </c>
      <c r="Q176" s="196">
        <f t="shared" si="126"/>
        <v>364509.58108094422</v>
      </c>
      <c r="R176" s="196">
        <f t="shared" si="127"/>
        <v>300789.3532406594</v>
      </c>
      <c r="S176" s="196">
        <f t="shared" si="27"/>
        <v>-374787.00610293425</v>
      </c>
      <c r="T176" s="224"/>
      <c r="U176" s="199">
        <f t="shared" si="16"/>
        <v>1.5448966095260377</v>
      </c>
      <c r="V176" s="196">
        <f t="shared" si="17"/>
        <v>483510.25435855763</v>
      </c>
      <c r="W176" s="196">
        <f t="shared" si="18"/>
        <v>108723.24825562339</v>
      </c>
      <c r="X176" s="196">
        <f t="shared" si="19"/>
        <v>943516.75610378175</v>
      </c>
      <c r="Y176" s="200">
        <f t="shared" si="20"/>
        <v>0.94351675610378172</v>
      </c>
      <c r="Z176" s="269">
        <f t="shared" si="21"/>
        <v>568729.7500008475</v>
      </c>
      <c r="AA176" s="200">
        <f t="shared" si="22"/>
        <v>0.56872975000084747</v>
      </c>
      <c r="AB176" s="255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</row>
    <row r="177" spans="1:47" ht="19.5" customHeight="1">
      <c r="A177" s="218" t="s">
        <v>268</v>
      </c>
      <c r="B177" s="219">
        <v>73.260002</v>
      </c>
      <c r="C177" s="220">
        <v>73.819999999999993</v>
      </c>
      <c r="D177" s="220">
        <v>69.150002000000001</v>
      </c>
      <c r="E177" s="220">
        <v>71.269997000000004</v>
      </c>
      <c r="F177" s="220">
        <v>64.740334000000004</v>
      </c>
      <c r="G177" s="220">
        <v>748561600</v>
      </c>
      <c r="H177" s="225" t="s">
        <v>268</v>
      </c>
      <c r="I177" s="220">
        <v>4.3087499999999999</v>
      </c>
      <c r="J177" s="220">
        <v>4.37</v>
      </c>
      <c r="K177" s="220">
        <v>3.8487499999999999</v>
      </c>
      <c r="L177" s="220">
        <v>4.0787500000000003</v>
      </c>
      <c r="M177" s="220">
        <v>4.0226410000000001</v>
      </c>
      <c r="N177" s="220">
        <v>885484800</v>
      </c>
      <c r="O177" s="220"/>
      <c r="P177" s="196">
        <f t="shared" si="24"/>
        <v>273861.39405940572</v>
      </c>
      <c r="Q177" s="196">
        <f t="shared" si="126"/>
        <v>353822.50950448529</v>
      </c>
      <c r="R177" s="196">
        <f t="shared" si="127"/>
        <v>300789.3532406594</v>
      </c>
      <c r="S177" s="196">
        <f t="shared" si="27"/>
        <v>-378015.28529502981</v>
      </c>
      <c r="T177" s="224"/>
      <c r="U177" s="199">
        <f t="shared" si="16"/>
        <v>1.5201786003218549</v>
      </c>
      <c r="V177" s="196">
        <f t="shared" si="17"/>
        <v>480460.75495261699</v>
      </c>
      <c r="W177" s="196">
        <f t="shared" si="18"/>
        <v>102445.46965758718</v>
      </c>
      <c r="X177" s="196">
        <f t="shared" si="19"/>
        <v>928473.25680455053</v>
      </c>
      <c r="Y177" s="200">
        <f t="shared" si="20"/>
        <v>0.92847325680455051</v>
      </c>
      <c r="Z177" s="269">
        <f t="shared" si="21"/>
        <v>550457.97150952066</v>
      </c>
      <c r="AA177" s="200">
        <f t="shared" si="22"/>
        <v>0.55045797150952069</v>
      </c>
      <c r="AB177" s="255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</row>
    <row r="178" spans="1:47" ht="19.5" customHeight="1">
      <c r="A178" s="218" t="s">
        <v>269</v>
      </c>
      <c r="B178" s="219">
        <v>71.75</v>
      </c>
      <c r="C178" s="220">
        <v>76.209998999999996</v>
      </c>
      <c r="D178" s="220">
        <v>71.349997999999999</v>
      </c>
      <c r="E178" s="220">
        <v>75.769997000000004</v>
      </c>
      <c r="F178" s="220">
        <v>69.045783999999998</v>
      </c>
      <c r="G178" s="220">
        <v>581695700</v>
      </c>
      <c r="H178" s="225" t="s">
        <v>269</v>
      </c>
      <c r="I178" s="220">
        <v>4.1418749999999998</v>
      </c>
      <c r="J178" s="220">
        <v>4.6637500000000003</v>
      </c>
      <c r="K178" s="220">
        <v>4.0962500000000004</v>
      </c>
      <c r="L178" s="220">
        <v>4.6112500000000001</v>
      </c>
      <c r="M178" s="220">
        <v>4.5478149999999999</v>
      </c>
      <c r="N178" s="220">
        <v>513686400</v>
      </c>
      <c r="O178" s="220"/>
      <c r="P178" s="196">
        <f t="shared" si="24"/>
        <v>282574.2495049503</v>
      </c>
      <c r="Q178" s="196">
        <f t="shared" si="126"/>
        <v>376575.62963501085</v>
      </c>
      <c r="R178" s="196">
        <f t="shared" si="127"/>
        <v>300789.3532406594</v>
      </c>
      <c r="S178" s="196">
        <f t="shared" si="27"/>
        <v>-381257.0156504258</v>
      </c>
      <c r="T178" s="224"/>
      <c r="U178" s="199">
        <f t="shared" si="16"/>
        <v>1.5301058834298153</v>
      </c>
      <c r="V178" s="196">
        <f t="shared" si="17"/>
        <v>486559.75376449822</v>
      </c>
      <c r="W178" s="196">
        <f t="shared" si="18"/>
        <v>105302.73811407242</v>
      </c>
      <c r="X178" s="196">
        <f t="shared" si="19"/>
        <v>959939.23238062067</v>
      </c>
      <c r="Y178" s="200">
        <f t="shared" si="20"/>
        <v>0.95993923238062062</v>
      </c>
      <c r="Z178" s="269">
        <f t="shared" si="21"/>
        <v>578682.21673019486</v>
      </c>
      <c r="AA178" s="200">
        <f t="shared" si="22"/>
        <v>0.57868221673019482</v>
      </c>
      <c r="AB178" s="255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</row>
    <row r="179" spans="1:47" ht="19.5" customHeight="1">
      <c r="A179" s="218" t="s">
        <v>270</v>
      </c>
      <c r="B179" s="219">
        <v>76.290001000000004</v>
      </c>
      <c r="C179" s="220">
        <v>77.279999000000004</v>
      </c>
      <c r="D179" s="220">
        <v>74.959998999999996</v>
      </c>
      <c r="E179" s="220">
        <v>75.470000999999996</v>
      </c>
      <c r="F179" s="220">
        <v>68.772423000000003</v>
      </c>
      <c r="G179" s="220">
        <v>529245500</v>
      </c>
      <c r="H179" s="225" t="s">
        <v>270</v>
      </c>
      <c r="I179" s="220">
        <v>4.6743750000000004</v>
      </c>
      <c r="J179" s="220">
        <v>4.7931249999999999</v>
      </c>
      <c r="K179" s="220">
        <v>4.5049999999999999</v>
      </c>
      <c r="L179" s="220">
        <v>4.5631250000000003</v>
      </c>
      <c r="M179" s="220">
        <v>4.5003520000000004</v>
      </c>
      <c r="N179" s="220">
        <v>656376000</v>
      </c>
      <c r="O179" s="220"/>
      <c r="P179" s="196">
        <f t="shared" si="24"/>
        <v>296871.28316831664</v>
      </c>
      <c r="Q179" s="196">
        <f t="shared" si="126"/>
        <v>414152.75227481814</v>
      </c>
      <c r="R179" s="196">
        <f t="shared" si="127"/>
        <v>300789.3532406594</v>
      </c>
      <c r="S179" s="196">
        <f t="shared" si="27"/>
        <v>-384512.25321563595</v>
      </c>
      <c r="T179" s="224"/>
      <c r="U179" s="199">
        <f t="shared" si="16"/>
        <v>1.5543344364472194</v>
      </c>
      <c r="V179" s="196">
        <f t="shared" si="17"/>
        <v>496567.67732885468</v>
      </c>
      <c r="W179" s="196">
        <f t="shared" si="18"/>
        <v>112055.42411321873</v>
      </c>
      <c r="X179" s="196">
        <f t="shared" si="19"/>
        <v>1011813.3886837943</v>
      </c>
      <c r="Y179" s="200">
        <f t="shared" si="20"/>
        <v>1.0118133886837943</v>
      </c>
      <c r="Z179" s="269">
        <f t="shared" si="21"/>
        <v>627301.13546815841</v>
      </c>
      <c r="AA179" s="200">
        <f t="shared" si="22"/>
        <v>0.62730113546815836</v>
      </c>
      <c r="AB179" s="255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</row>
    <row r="180" spans="1:47" ht="19.5" customHeight="1">
      <c r="A180" s="218" t="s">
        <v>271</v>
      </c>
      <c r="B180" s="219">
        <v>76.089995999999999</v>
      </c>
      <c r="C180" s="220">
        <v>79.690002000000007</v>
      </c>
      <c r="D180" s="220">
        <v>75.540001000000004</v>
      </c>
      <c r="E180" s="220">
        <v>78.879997000000003</v>
      </c>
      <c r="F180" s="220">
        <v>71.879790999999997</v>
      </c>
      <c r="G180" s="220">
        <v>503988800</v>
      </c>
      <c r="H180" s="225" t="s">
        <v>271</v>
      </c>
      <c r="I180" s="220">
        <v>4.640625</v>
      </c>
      <c r="J180" s="220">
        <v>5.09375</v>
      </c>
      <c r="K180" s="220">
        <v>4.5750000000000002</v>
      </c>
      <c r="L180" s="220">
        <v>4.9993749999999997</v>
      </c>
      <c r="M180" s="220">
        <v>4.9306000000000001</v>
      </c>
      <c r="N180" s="220">
        <v>501980800</v>
      </c>
      <c r="O180" s="220"/>
      <c r="P180" s="196">
        <f t="shared" si="24"/>
        <v>299168.32079207909</v>
      </c>
      <c r="Q180" s="196">
        <f t="shared" si="126"/>
        <v>420587.97817032033</v>
      </c>
      <c r="R180" s="196">
        <f t="shared" si="127"/>
        <v>300789.3532406594</v>
      </c>
      <c r="S180" s="196">
        <f t="shared" si="27"/>
        <v>-387781.05427070113</v>
      </c>
      <c r="T180" s="224"/>
      <c r="U180" s="199">
        <f t="shared" si="16"/>
        <v>1.5471557143529804</v>
      </c>
      <c r="V180" s="196">
        <f t="shared" si="17"/>
        <v>498175.60366548836</v>
      </c>
      <c r="W180" s="196">
        <f t="shared" si="18"/>
        <v>110394.54939478723</v>
      </c>
      <c r="X180" s="196">
        <f t="shared" si="19"/>
        <v>1020545.6522030588</v>
      </c>
      <c r="Y180" s="200">
        <f t="shared" si="20"/>
        <v>1.0205456522030589</v>
      </c>
      <c r="Z180" s="269">
        <f t="shared" si="21"/>
        <v>632764.59793235769</v>
      </c>
      <c r="AA180" s="200">
        <f t="shared" si="22"/>
        <v>0.63276459793235773</v>
      </c>
      <c r="AB180" s="255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</row>
    <row r="181" spans="1:47" ht="19.5" customHeight="1">
      <c r="A181" s="218" t="s">
        <v>272</v>
      </c>
      <c r="B181" s="219">
        <v>78.889999000000003</v>
      </c>
      <c r="C181" s="220">
        <v>83.489998</v>
      </c>
      <c r="D181" s="220">
        <v>76.349997999999999</v>
      </c>
      <c r="E181" s="220">
        <v>82.790001000000004</v>
      </c>
      <c r="F181" s="220">
        <v>75.669326999999996</v>
      </c>
      <c r="G181" s="220">
        <v>817353700</v>
      </c>
      <c r="H181" s="225" t="s">
        <v>272</v>
      </c>
      <c r="I181" s="220">
        <v>5.01</v>
      </c>
      <c r="J181" s="220">
        <v>5.5949999999999998</v>
      </c>
      <c r="K181" s="220">
        <v>4.6887499999999998</v>
      </c>
      <c r="L181" s="220">
        <v>5.5025000000000004</v>
      </c>
      <c r="M181" s="220">
        <v>5.4268049999999999</v>
      </c>
      <c r="N181" s="220">
        <v>961513600</v>
      </c>
      <c r="O181" s="220"/>
      <c r="P181" s="196">
        <f t="shared" si="24"/>
        <v>302376.22970297019</v>
      </c>
      <c r="Q181" s="196">
        <f t="shared" si="126"/>
        <v>431045.22025051131</v>
      </c>
      <c r="R181" s="196">
        <f t="shared" si="127"/>
        <v>300789.3532406594</v>
      </c>
      <c r="S181" s="196">
        <f t="shared" si="27"/>
        <v>-391063.47533016239</v>
      </c>
      <c r="T181" s="224"/>
      <c r="U181" s="199">
        <f t="shared" si="16"/>
        <v>1.5423725839760314</v>
      </c>
      <c r="V181" s="196">
        <f t="shared" si="17"/>
        <v>500421.13990311214</v>
      </c>
      <c r="W181" s="196">
        <f t="shared" si="18"/>
        <v>109357.66457294975</v>
      </c>
      <c r="X181" s="196">
        <f t="shared" si="19"/>
        <v>1034210.803194141</v>
      </c>
      <c r="Y181" s="200">
        <f t="shared" si="20"/>
        <v>1.034210803194141</v>
      </c>
      <c r="Z181" s="269">
        <f t="shared" si="21"/>
        <v>643147.32786397869</v>
      </c>
      <c r="AA181" s="200">
        <f t="shared" si="22"/>
        <v>0.64314732786397866</v>
      </c>
      <c r="AB181" s="255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</row>
    <row r="182" spans="1:47" ht="19.5" customHeight="1">
      <c r="A182" s="218" t="s">
        <v>273</v>
      </c>
      <c r="B182" s="219">
        <v>83.07</v>
      </c>
      <c r="C182" s="220">
        <v>85.839995999999999</v>
      </c>
      <c r="D182" s="220">
        <v>81.370002999999997</v>
      </c>
      <c r="E182" s="220">
        <v>85.730002999999996</v>
      </c>
      <c r="F182" s="220">
        <v>78.356482999999997</v>
      </c>
      <c r="G182" s="220">
        <v>542339400</v>
      </c>
      <c r="H182" s="225" t="s">
        <v>273</v>
      </c>
      <c r="I182" s="220">
        <v>5.5350000000000001</v>
      </c>
      <c r="J182" s="220">
        <v>5.9056249999999997</v>
      </c>
      <c r="K182" s="220">
        <v>5.3137499999999998</v>
      </c>
      <c r="L182" s="220">
        <v>5.8825000000000003</v>
      </c>
      <c r="M182" s="220">
        <v>5.8015780000000001</v>
      </c>
      <c r="N182" s="220">
        <v>925897600</v>
      </c>
      <c r="O182" s="220"/>
      <c r="P182" s="196">
        <f t="shared" si="24"/>
        <v>322257.43762376223</v>
      </c>
      <c r="Q182" s="196">
        <f t="shared" si="126"/>
        <v>488502.59431749495</v>
      </c>
      <c r="R182" s="196">
        <f t="shared" si="127"/>
        <v>300789.3532406594</v>
      </c>
      <c r="S182" s="196">
        <f t="shared" si="27"/>
        <v>-394359.57314403809</v>
      </c>
      <c r="T182" s="224"/>
      <c r="U182" s="199">
        <f t="shared" si="16"/>
        <v>1.5798951852421661</v>
      </c>
      <c r="V182" s="196">
        <f t="shared" si="17"/>
        <v>514337.98544766661</v>
      </c>
      <c r="W182" s="196">
        <f t="shared" si="18"/>
        <v>119978.41230362852</v>
      </c>
      <c r="X182" s="196">
        <f t="shared" si="19"/>
        <v>1111549.3851819166</v>
      </c>
      <c r="Y182" s="200">
        <f t="shared" si="20"/>
        <v>1.1115493851819167</v>
      </c>
      <c r="Z182" s="269">
        <f t="shared" si="21"/>
        <v>717189.81203787855</v>
      </c>
      <c r="AA182" s="200">
        <f t="shared" si="22"/>
        <v>0.71718981203787857</v>
      </c>
      <c r="AB182" s="255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</row>
    <row r="183" spans="1:47" ht="19.5" customHeight="1">
      <c r="A183" s="218" t="s">
        <v>274</v>
      </c>
      <c r="B183" s="272">
        <v>85.830001999999993</v>
      </c>
      <c r="C183" s="273">
        <v>87.959998999999996</v>
      </c>
      <c r="D183" s="273">
        <v>84.050003000000004</v>
      </c>
      <c r="E183" s="273">
        <v>87.959998999999996</v>
      </c>
      <c r="F183" s="273">
        <v>80.394690999999995</v>
      </c>
      <c r="G183" s="273">
        <v>651649200</v>
      </c>
      <c r="H183" s="275" t="s">
        <v>274</v>
      </c>
      <c r="I183" s="273">
        <v>5.9037499999999996</v>
      </c>
      <c r="J183" s="273">
        <v>6.2249999999999996</v>
      </c>
      <c r="K183" s="273">
        <v>5.6512500000000001</v>
      </c>
      <c r="L183" s="273">
        <v>6.2249999999999996</v>
      </c>
      <c r="M183" s="273">
        <v>6.1393649999999997</v>
      </c>
      <c r="N183" s="273">
        <v>850745600</v>
      </c>
      <c r="O183" s="273"/>
      <c r="P183" s="196">
        <f t="shared" si="24"/>
        <v>332871.29900990089</v>
      </c>
      <c r="Q183" s="196">
        <f t="shared" si="126"/>
        <v>519529.57631366618</v>
      </c>
      <c r="R183" s="196">
        <f t="shared" si="127"/>
        <v>300789.3532406594</v>
      </c>
      <c r="S183" s="196">
        <f t="shared" si="27"/>
        <v>-397669.40469880495</v>
      </c>
      <c r="T183" s="274">
        <f>(P183-P171)/P171</f>
        <v>0.32195659572329066</v>
      </c>
      <c r="U183" s="199">
        <f t="shared" si="16"/>
        <v>1.593435765395367</v>
      </c>
      <c r="V183" s="196">
        <f t="shared" si="17"/>
        <v>521767.68841796363</v>
      </c>
      <c r="W183" s="196">
        <f t="shared" si="18"/>
        <v>124098.28371915867</v>
      </c>
      <c r="X183" s="196">
        <f t="shared" si="19"/>
        <v>1153190.2285642265</v>
      </c>
      <c r="Y183" s="200">
        <f t="shared" si="20"/>
        <v>1.1531902285642266</v>
      </c>
      <c r="Z183" s="269">
        <f t="shared" si="21"/>
        <v>755520.82386542158</v>
      </c>
      <c r="AA183" s="200">
        <f t="shared" si="22"/>
        <v>0.75552082386542163</v>
      </c>
      <c r="AB183" s="255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</row>
    <row r="184" spans="1:47" ht="19.5" customHeight="1">
      <c r="A184" s="218" t="s">
        <v>275</v>
      </c>
      <c r="B184" s="219">
        <v>87.550003000000004</v>
      </c>
      <c r="C184" s="220">
        <v>89</v>
      </c>
      <c r="D184" s="220">
        <v>84.760002</v>
      </c>
      <c r="E184" s="220">
        <v>86.269997000000004</v>
      </c>
      <c r="F184" s="220">
        <v>79.100487000000001</v>
      </c>
      <c r="G184" s="220">
        <v>831732700</v>
      </c>
      <c r="H184" s="225" t="s">
        <v>275</v>
      </c>
      <c r="I184" s="220">
        <v>6.17</v>
      </c>
      <c r="J184" s="220">
        <v>6.3631250000000001</v>
      </c>
      <c r="K184" s="220">
        <v>5.7668749999999998</v>
      </c>
      <c r="L184" s="220">
        <v>5.9712500000000004</v>
      </c>
      <c r="M184" s="220">
        <v>5.889106</v>
      </c>
      <c r="N184" s="220">
        <v>1193555200</v>
      </c>
      <c r="O184" s="220"/>
      <c r="P184" s="196">
        <f t="shared" si="24"/>
        <v>335683.17623762361</v>
      </c>
      <c r="Q184" s="196">
        <f>((Q183+R183)/2)*K184/K183</f>
        <v>418551.35827238229</v>
      </c>
      <c r="R184" s="196">
        <f>(Q183+R183)/2</f>
        <v>410159.46477716276</v>
      </c>
      <c r="S184" s="196">
        <f t="shared" si="27"/>
        <v>-400993.02721838333</v>
      </c>
      <c r="T184" s="224"/>
      <c r="U184" s="199">
        <f t="shared" si="16"/>
        <v>1.8599890531477892</v>
      </c>
      <c r="V184" s="196">
        <f t="shared" si="17"/>
        <v>628731.30955241271</v>
      </c>
      <c r="W184" s="196">
        <f t="shared" si="18"/>
        <v>227738.28233402938</v>
      </c>
      <c r="X184" s="196">
        <f t="shared" si="19"/>
        <v>1164393.9992871687</v>
      </c>
      <c r="Y184" s="200">
        <f t="shared" si="20"/>
        <v>1.1643939992871688</v>
      </c>
      <c r="Z184" s="269">
        <f t="shared" si="21"/>
        <v>763400.97206878546</v>
      </c>
      <c r="AA184" s="200">
        <f t="shared" si="22"/>
        <v>0.76340097206878543</v>
      </c>
      <c r="AB184" s="255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</row>
    <row r="185" spans="1:47" ht="19.5" customHeight="1">
      <c r="A185" s="218" t="s">
        <v>276</v>
      </c>
      <c r="B185" s="219">
        <v>86.110000999999997</v>
      </c>
      <c r="C185" s="220">
        <v>90.959998999999996</v>
      </c>
      <c r="D185" s="220">
        <v>83.739998</v>
      </c>
      <c r="E185" s="220">
        <v>90.339995999999999</v>
      </c>
      <c r="F185" s="220">
        <v>82.832245</v>
      </c>
      <c r="G185" s="220">
        <v>713558700</v>
      </c>
      <c r="H185" s="225" t="s">
        <v>276</v>
      </c>
      <c r="I185" s="220">
        <v>5.953125</v>
      </c>
      <c r="J185" s="220">
        <v>6.6762499999999996</v>
      </c>
      <c r="K185" s="220">
        <v>5.6206250000000004</v>
      </c>
      <c r="L185" s="220">
        <v>6.5837500000000002</v>
      </c>
      <c r="M185" s="220">
        <v>6.4931809999999999</v>
      </c>
      <c r="N185" s="220">
        <v>981691200</v>
      </c>
      <c r="O185" s="220"/>
      <c r="P185" s="196">
        <f t="shared" si="24"/>
        <v>331643.5564356434</v>
      </c>
      <c r="Q185" s="196">
        <f t="shared" ref="Q185:Q195" si="128">Q184*K185/K184</f>
        <v>407936.74704059114</v>
      </c>
      <c r="R185" s="196">
        <f t="shared" ref="R185:R195" si="129">R184</f>
        <v>410159.46477716276</v>
      </c>
      <c r="S185" s="196">
        <f t="shared" si="27"/>
        <v>-404330.4981651266</v>
      </c>
      <c r="T185" s="224"/>
      <c r="U185" s="199">
        <f t="shared" si="16"/>
        <v>1.8346452334888117</v>
      </c>
      <c r="V185" s="196">
        <f t="shared" si="17"/>
        <v>625903.57569102664</v>
      </c>
      <c r="W185" s="196">
        <f t="shared" si="18"/>
        <v>221573.07752590004</v>
      </c>
      <c r="X185" s="196">
        <f t="shared" si="19"/>
        <v>1149739.7682533972</v>
      </c>
      <c r="Y185" s="200">
        <f t="shared" si="20"/>
        <v>1.1497397682533972</v>
      </c>
      <c r="Z185" s="269">
        <f t="shared" si="21"/>
        <v>745409.27008827054</v>
      </c>
      <c r="AA185" s="200">
        <f t="shared" si="22"/>
        <v>0.74540927008827051</v>
      </c>
      <c r="AB185" s="255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</row>
    <row r="186" spans="1:47" ht="19.5" customHeight="1">
      <c r="A186" s="218" t="s">
        <v>277</v>
      </c>
      <c r="B186" s="219">
        <v>89.489998</v>
      </c>
      <c r="C186" s="220">
        <v>91.360000999999997</v>
      </c>
      <c r="D186" s="220">
        <v>86.400002000000001</v>
      </c>
      <c r="E186" s="220">
        <v>87.669998000000007</v>
      </c>
      <c r="F186" s="220">
        <v>80.717819000000006</v>
      </c>
      <c r="G186" s="220">
        <v>809345400</v>
      </c>
      <c r="H186" s="225" t="s">
        <v>277</v>
      </c>
      <c r="I186" s="220">
        <v>6.4587500000000002</v>
      </c>
      <c r="J186" s="220">
        <v>6.7318749999999996</v>
      </c>
      <c r="K186" s="220">
        <v>6.0406250000000004</v>
      </c>
      <c r="L186" s="220">
        <v>6.2156250000000002</v>
      </c>
      <c r="M186" s="220">
        <v>6.1301189999999997</v>
      </c>
      <c r="N186" s="220">
        <v>1319662400</v>
      </c>
      <c r="O186" s="220"/>
      <c r="P186" s="196">
        <f t="shared" si="24"/>
        <v>342178.22574257408</v>
      </c>
      <c r="Q186" s="196">
        <f t="shared" si="128"/>
        <v>438419.73314214539</v>
      </c>
      <c r="R186" s="196">
        <f t="shared" si="129"/>
        <v>410159.46477716276</v>
      </c>
      <c r="S186" s="196">
        <f t="shared" si="27"/>
        <v>-407681.87524081464</v>
      </c>
      <c r="T186" s="224"/>
      <c r="U186" s="199">
        <f t="shared" si="16"/>
        <v>1.8454038214854085</v>
      </c>
      <c r="V186" s="196">
        <f t="shared" si="17"/>
        <v>633277.84420587809</v>
      </c>
      <c r="W186" s="196">
        <f t="shared" si="18"/>
        <v>225595.96896506345</v>
      </c>
      <c r="X186" s="196">
        <f t="shared" si="19"/>
        <v>1190757.4236618823</v>
      </c>
      <c r="Y186" s="200">
        <f t="shared" si="20"/>
        <v>1.1907574236618823</v>
      </c>
      <c r="Z186" s="269">
        <f t="shared" si="21"/>
        <v>783075.54842106765</v>
      </c>
      <c r="AA186" s="200">
        <f t="shared" si="22"/>
        <v>0.78307554842106764</v>
      </c>
      <c r="AB186" s="255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</row>
    <row r="187" spans="1:47" ht="19.5" customHeight="1">
      <c r="A187" s="218" t="s">
        <v>278</v>
      </c>
      <c r="B187" s="219">
        <v>88.099997999999999</v>
      </c>
      <c r="C187" s="220">
        <v>89.68</v>
      </c>
      <c r="D187" s="220">
        <v>83.279999000000004</v>
      </c>
      <c r="E187" s="220">
        <v>87.389999000000003</v>
      </c>
      <c r="F187" s="220">
        <v>80.644019999999998</v>
      </c>
      <c r="G187" s="220">
        <v>1141398200</v>
      </c>
      <c r="H187" s="225" t="s">
        <v>278</v>
      </c>
      <c r="I187" s="220">
        <v>6.2750000000000004</v>
      </c>
      <c r="J187" s="220">
        <v>6.5012499999999998</v>
      </c>
      <c r="K187" s="220">
        <v>5.5875000000000004</v>
      </c>
      <c r="L187" s="220">
        <v>6.1481250000000003</v>
      </c>
      <c r="M187" s="220">
        <v>6.0635479999999999</v>
      </c>
      <c r="N187" s="220">
        <v>1264222400</v>
      </c>
      <c r="O187" s="220"/>
      <c r="P187" s="196">
        <f t="shared" si="24"/>
        <v>329821.77821782161</v>
      </c>
      <c r="Q187" s="196">
        <f t="shared" si="128"/>
        <v>405532.58295817691</v>
      </c>
      <c r="R187" s="196">
        <f t="shared" si="129"/>
        <v>410159.46477716276</v>
      </c>
      <c r="S187" s="196">
        <f t="shared" si="27"/>
        <v>-411047.2163876514</v>
      </c>
      <c r="T187" s="224"/>
      <c r="U187" s="199">
        <f t="shared" si="16"/>
        <v>1.80023416652242</v>
      </c>
      <c r="V187" s="196">
        <f t="shared" si="17"/>
        <v>624628.33093855134</v>
      </c>
      <c r="W187" s="196">
        <f t="shared" si="18"/>
        <v>213581.11455089995</v>
      </c>
      <c r="X187" s="196">
        <f t="shared" si="19"/>
        <v>1145513.8259531613</v>
      </c>
      <c r="Y187" s="200">
        <f t="shared" si="20"/>
        <v>1.1455138259531614</v>
      </c>
      <c r="Z187" s="269">
        <f t="shared" si="21"/>
        <v>734466.60956550995</v>
      </c>
      <c r="AA187" s="200">
        <f t="shared" si="22"/>
        <v>0.73446660956550991</v>
      </c>
      <c r="AB187" s="255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</row>
    <row r="188" spans="1:47" ht="19.5" customHeight="1">
      <c r="A188" s="218" t="s">
        <v>279</v>
      </c>
      <c r="B188" s="219">
        <v>87.529999000000004</v>
      </c>
      <c r="C188" s="220">
        <v>91.449996999999996</v>
      </c>
      <c r="D188" s="220">
        <v>85.529999000000004</v>
      </c>
      <c r="E188" s="220">
        <v>91.309997999999993</v>
      </c>
      <c r="F188" s="220">
        <v>84.261452000000006</v>
      </c>
      <c r="G188" s="220">
        <v>789193700</v>
      </c>
      <c r="H188" s="225" t="s">
        <v>279</v>
      </c>
      <c r="I188" s="220">
        <v>6.163125</v>
      </c>
      <c r="J188" s="220">
        <v>6.7212500000000004</v>
      </c>
      <c r="K188" s="220">
        <v>5.8875000000000002</v>
      </c>
      <c r="L188" s="220">
        <v>6.7006249999999996</v>
      </c>
      <c r="M188" s="220">
        <v>6.6084480000000001</v>
      </c>
      <c r="N188" s="220">
        <v>628075200</v>
      </c>
      <c r="O188" s="220"/>
      <c r="P188" s="196">
        <f t="shared" si="24"/>
        <v>338732.6693069305</v>
      </c>
      <c r="Q188" s="196">
        <f t="shared" si="128"/>
        <v>427306.14445928705</v>
      </c>
      <c r="R188" s="196">
        <f t="shared" si="129"/>
        <v>410159.46477716276</v>
      </c>
      <c r="S188" s="196">
        <f t="shared" si="27"/>
        <v>-414426.57978926663</v>
      </c>
      <c r="T188" s="224"/>
      <c r="U188" s="199">
        <f t="shared" si="16"/>
        <v>1.8070562328914819</v>
      </c>
      <c r="V188" s="196">
        <f t="shared" si="17"/>
        <v>630865.9547009276</v>
      </c>
      <c r="W188" s="196">
        <f t="shared" si="18"/>
        <v>216439.37491166097</v>
      </c>
      <c r="X188" s="196">
        <f t="shared" si="19"/>
        <v>1176198.2785433803</v>
      </c>
      <c r="Y188" s="200">
        <f t="shared" si="20"/>
        <v>1.1761982785433802</v>
      </c>
      <c r="Z188" s="269">
        <f t="shared" si="21"/>
        <v>761771.69875411363</v>
      </c>
      <c r="AA188" s="200">
        <f t="shared" si="22"/>
        <v>0.76177169875411366</v>
      </c>
      <c r="AB188" s="255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</row>
    <row r="189" spans="1:47" ht="19.5" customHeight="1">
      <c r="A189" s="218" t="s">
        <v>280</v>
      </c>
      <c r="B189" s="219">
        <v>91.419998000000007</v>
      </c>
      <c r="C189" s="220">
        <v>94.139999000000003</v>
      </c>
      <c r="D189" s="220">
        <v>90.639999000000003</v>
      </c>
      <c r="E189" s="220">
        <v>93.910004000000001</v>
      </c>
      <c r="F189" s="220">
        <v>86.660728000000006</v>
      </c>
      <c r="G189" s="220">
        <v>567012900</v>
      </c>
      <c r="H189" s="225" t="s">
        <v>280</v>
      </c>
      <c r="I189" s="220">
        <v>6.7156250000000002</v>
      </c>
      <c r="J189" s="220">
        <v>7.1393750000000002</v>
      </c>
      <c r="K189" s="220">
        <v>6.6018749999999997</v>
      </c>
      <c r="L189" s="220">
        <v>7.1062500000000002</v>
      </c>
      <c r="M189" s="220">
        <v>7.0084920000000004</v>
      </c>
      <c r="N189" s="220">
        <v>386966400</v>
      </c>
      <c r="O189" s="220"/>
      <c r="P189" s="196">
        <f t="shared" si="24"/>
        <v>358970.2930693067</v>
      </c>
      <c r="Q189" s="196">
        <f t="shared" si="128"/>
        <v>479154.4377838056</v>
      </c>
      <c r="R189" s="196">
        <f t="shared" si="129"/>
        <v>410159.46477716276</v>
      </c>
      <c r="S189" s="196">
        <f t="shared" si="27"/>
        <v>-417820.02387172193</v>
      </c>
      <c r="T189" s="224"/>
      <c r="U189" s="199">
        <f t="shared" si="16"/>
        <v>1.840815934859565</v>
      </c>
      <c r="V189" s="196">
        <f t="shared" si="17"/>
        <v>645032.29133459087</v>
      </c>
      <c r="W189" s="196">
        <f t="shared" si="18"/>
        <v>227212.26746286894</v>
      </c>
      <c r="X189" s="196">
        <f t="shared" si="19"/>
        <v>1248284.1956302752</v>
      </c>
      <c r="Y189" s="200">
        <f t="shared" si="20"/>
        <v>1.2482841956302753</v>
      </c>
      <c r="Z189" s="269">
        <f t="shared" si="21"/>
        <v>830464.17175855325</v>
      </c>
      <c r="AA189" s="200">
        <f t="shared" si="22"/>
        <v>0.83046417175855325</v>
      </c>
      <c r="AB189" s="255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</row>
    <row r="190" spans="1:47" ht="19.5" customHeight="1">
      <c r="A190" s="218" t="s">
        <v>281</v>
      </c>
      <c r="B190" s="219">
        <v>94.239998</v>
      </c>
      <c r="C190" s="220">
        <v>97.510002</v>
      </c>
      <c r="D190" s="220">
        <v>93.629997000000003</v>
      </c>
      <c r="E190" s="220">
        <v>95.019997000000004</v>
      </c>
      <c r="F190" s="220">
        <v>87.920653999999999</v>
      </c>
      <c r="G190" s="220">
        <v>661530400</v>
      </c>
      <c r="H190" s="225" t="s">
        <v>281</v>
      </c>
      <c r="I190" s="220">
        <v>7.1506249999999998</v>
      </c>
      <c r="J190" s="220">
        <v>7.6462500000000002</v>
      </c>
      <c r="K190" s="220">
        <v>7.0562500000000004</v>
      </c>
      <c r="L190" s="220">
        <v>7.2549999999999999</v>
      </c>
      <c r="M190" s="220">
        <v>7.1668219999999998</v>
      </c>
      <c r="N190" s="220">
        <v>459091200</v>
      </c>
      <c r="O190" s="220"/>
      <c r="P190" s="196">
        <f t="shared" si="24"/>
        <v>370811.86930693046</v>
      </c>
      <c r="Q190" s="196">
        <f t="shared" si="128"/>
        <v>512132.31114069541</v>
      </c>
      <c r="R190" s="196">
        <f t="shared" si="129"/>
        <v>410159.46477716276</v>
      </c>
      <c r="S190" s="196">
        <f t="shared" si="27"/>
        <v>-421227.60730452079</v>
      </c>
      <c r="T190" s="224"/>
      <c r="U190" s="199">
        <f t="shared" si="16"/>
        <v>1.8540364414422168</v>
      </c>
      <c r="V190" s="196">
        <f t="shared" si="17"/>
        <v>653321.39470092754</v>
      </c>
      <c r="W190" s="196">
        <f t="shared" si="18"/>
        <v>232093.78739640675</v>
      </c>
      <c r="X190" s="196">
        <f t="shared" si="19"/>
        <v>1293103.6452247887</v>
      </c>
      <c r="Y190" s="200">
        <f t="shared" si="20"/>
        <v>1.2931036452247886</v>
      </c>
      <c r="Z190" s="269">
        <f t="shared" si="21"/>
        <v>871876.0379202679</v>
      </c>
      <c r="AA190" s="200">
        <f t="shared" si="22"/>
        <v>0.87187603792026791</v>
      </c>
      <c r="AB190" s="255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</row>
    <row r="191" spans="1:47" ht="19.5" customHeight="1">
      <c r="A191" s="218" t="s">
        <v>282</v>
      </c>
      <c r="B191" s="219">
        <v>94.82</v>
      </c>
      <c r="C191" s="220">
        <v>99.910004000000001</v>
      </c>
      <c r="D191" s="220">
        <v>93.889999000000003</v>
      </c>
      <c r="E191" s="220">
        <v>99.779999000000004</v>
      </c>
      <c r="F191" s="220">
        <v>92.324989000000002</v>
      </c>
      <c r="G191" s="220">
        <v>645904700</v>
      </c>
      <c r="H191" s="225" t="s">
        <v>282</v>
      </c>
      <c r="I191" s="220">
        <v>7.2275</v>
      </c>
      <c r="J191" s="220">
        <v>7.9918750000000003</v>
      </c>
      <c r="K191" s="220">
        <v>7.0806250000000004</v>
      </c>
      <c r="L191" s="220">
        <v>7.99125</v>
      </c>
      <c r="M191" s="220">
        <v>7.8941239999999997</v>
      </c>
      <c r="N191" s="220">
        <v>372584000</v>
      </c>
      <c r="O191" s="220"/>
      <c r="P191" s="196">
        <f t="shared" si="24"/>
        <v>371841.58019801957</v>
      </c>
      <c r="Q191" s="196">
        <f t="shared" si="128"/>
        <v>513901.41301266063</v>
      </c>
      <c r="R191" s="196">
        <f t="shared" si="129"/>
        <v>410159.46477716276</v>
      </c>
      <c r="S191" s="196">
        <f t="shared" si="27"/>
        <v>-424649.38900162297</v>
      </c>
      <c r="T191" s="224"/>
      <c r="U191" s="199">
        <f t="shared" si="16"/>
        <v>1.8415216534603174</v>
      </c>
      <c r="V191" s="196">
        <f t="shared" si="17"/>
        <v>654042.19232468994</v>
      </c>
      <c r="W191" s="196">
        <f t="shared" si="18"/>
        <v>229392.80332306697</v>
      </c>
      <c r="X191" s="196">
        <f t="shared" si="19"/>
        <v>1295902.4579878431</v>
      </c>
      <c r="Y191" s="200">
        <f t="shared" si="20"/>
        <v>1.2959024579878431</v>
      </c>
      <c r="Z191" s="269">
        <f t="shared" si="21"/>
        <v>871253.06898622005</v>
      </c>
      <c r="AA191" s="200">
        <f t="shared" si="22"/>
        <v>0.87125306898622001</v>
      </c>
      <c r="AB191" s="255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</row>
    <row r="192" spans="1:47" ht="19.5" customHeight="1">
      <c r="A192" s="218" t="s">
        <v>283</v>
      </c>
      <c r="B192" s="219">
        <v>100.019997</v>
      </c>
      <c r="C192" s="220">
        <v>100.55999799999999</v>
      </c>
      <c r="D192" s="220">
        <v>97.699996999999996</v>
      </c>
      <c r="E192" s="220">
        <v>98.790001000000004</v>
      </c>
      <c r="F192" s="220">
        <v>91.408980999999997</v>
      </c>
      <c r="G192" s="220">
        <v>755958700</v>
      </c>
      <c r="H192" s="225" t="s">
        <v>283</v>
      </c>
      <c r="I192" s="220">
        <v>8.0306250000000006</v>
      </c>
      <c r="J192" s="220">
        <v>8.1306250000000002</v>
      </c>
      <c r="K192" s="220">
        <v>7.6831250000000004</v>
      </c>
      <c r="L192" s="220">
        <v>7.8574999999999999</v>
      </c>
      <c r="M192" s="220">
        <v>7.7619999999999996</v>
      </c>
      <c r="N192" s="220">
        <v>516532800</v>
      </c>
      <c r="O192" s="220"/>
      <c r="P192" s="196">
        <f t="shared" si="24"/>
        <v>386930.68118811853</v>
      </c>
      <c r="Q192" s="196">
        <f t="shared" si="128"/>
        <v>557629.98236072354</v>
      </c>
      <c r="R192" s="196">
        <f t="shared" si="129"/>
        <v>410159.46477716276</v>
      </c>
      <c r="S192" s="196">
        <f t="shared" si="27"/>
        <v>-428085.42812246305</v>
      </c>
      <c r="T192" s="224"/>
      <c r="U192" s="199">
        <f t="shared" si="16"/>
        <v>1.8619885041666415</v>
      </c>
      <c r="V192" s="196">
        <f t="shared" si="17"/>
        <v>664604.56301775924</v>
      </c>
      <c r="W192" s="196">
        <f t="shared" si="18"/>
        <v>236519.13489529619</v>
      </c>
      <c r="X192" s="196">
        <f t="shared" si="19"/>
        <v>1354720.1283260048</v>
      </c>
      <c r="Y192" s="200">
        <f t="shared" si="20"/>
        <v>1.3547201283260049</v>
      </c>
      <c r="Z192" s="269">
        <f t="shared" si="21"/>
        <v>926634.70020354178</v>
      </c>
      <c r="AA192" s="200">
        <f t="shared" si="22"/>
        <v>0.92663470020354177</v>
      </c>
      <c r="AB192" s="255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</row>
    <row r="193" spans="1:47" ht="19.5" customHeight="1">
      <c r="A193" s="218" t="s">
        <v>284</v>
      </c>
      <c r="B193" s="219">
        <v>98.510002</v>
      </c>
      <c r="C193" s="220">
        <v>101.75</v>
      </c>
      <c r="D193" s="220">
        <v>90.239998</v>
      </c>
      <c r="E193" s="220">
        <v>101.400002</v>
      </c>
      <c r="F193" s="220">
        <v>94.047188000000006</v>
      </c>
      <c r="G193" s="220">
        <v>1285037500</v>
      </c>
      <c r="H193" s="225" t="s">
        <v>284</v>
      </c>
      <c r="I193" s="220">
        <v>7.8125</v>
      </c>
      <c r="J193" s="220">
        <v>8.2843750000000007</v>
      </c>
      <c r="K193" s="220">
        <v>6.5281250000000002</v>
      </c>
      <c r="L193" s="220">
        <v>8.2287499999999998</v>
      </c>
      <c r="M193" s="220">
        <v>8.1287369999999992</v>
      </c>
      <c r="N193" s="220">
        <v>1031152000</v>
      </c>
      <c r="O193" s="220"/>
      <c r="P193" s="196">
        <f t="shared" si="24"/>
        <v>357386.13069306908</v>
      </c>
      <c r="Q193" s="196">
        <f t="shared" si="128"/>
        <v>473801.77058144938</v>
      </c>
      <c r="R193" s="196">
        <f t="shared" si="129"/>
        <v>410159.46477716276</v>
      </c>
      <c r="S193" s="196">
        <f t="shared" si="27"/>
        <v>-431535.78407297336</v>
      </c>
      <c r="T193" s="224"/>
      <c r="U193" s="199">
        <f t="shared" si="16"/>
        <v>1.778637192554207</v>
      </c>
      <c r="V193" s="196">
        <f t="shared" si="17"/>
        <v>643923.37767122453</v>
      </c>
      <c r="W193" s="196">
        <f t="shared" si="18"/>
        <v>212387.59359825117</v>
      </c>
      <c r="X193" s="196">
        <f t="shared" si="19"/>
        <v>1241347.3660516813</v>
      </c>
      <c r="Y193" s="200">
        <f t="shared" si="20"/>
        <v>1.2413473660516814</v>
      </c>
      <c r="Z193" s="269">
        <f t="shared" si="21"/>
        <v>809811.58197870804</v>
      </c>
      <c r="AA193" s="200">
        <f t="shared" si="22"/>
        <v>0.80981158197870806</v>
      </c>
      <c r="AB193" s="255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</row>
    <row r="194" spans="1:47" ht="19.5" customHeight="1">
      <c r="A194" s="218" t="s">
        <v>285</v>
      </c>
      <c r="B194" s="219">
        <v>101.58000199999999</v>
      </c>
      <c r="C194" s="220">
        <v>106.25</v>
      </c>
      <c r="D194" s="220">
        <v>100.66999800000001</v>
      </c>
      <c r="E194" s="220">
        <v>106.010002</v>
      </c>
      <c r="F194" s="220">
        <v>98.322922000000005</v>
      </c>
      <c r="G194" s="220">
        <v>434990100</v>
      </c>
      <c r="H194" s="225" t="s">
        <v>285</v>
      </c>
      <c r="I194" s="220">
        <v>8.2449999999999992</v>
      </c>
      <c r="J194" s="220">
        <v>9.0262499999999992</v>
      </c>
      <c r="K194" s="220">
        <v>8.11</v>
      </c>
      <c r="L194" s="220">
        <v>8.9849999999999994</v>
      </c>
      <c r="M194" s="220">
        <v>8.8757950000000001</v>
      </c>
      <c r="N194" s="220">
        <v>326683200</v>
      </c>
      <c r="O194" s="220"/>
      <c r="P194" s="196">
        <f t="shared" si="24"/>
        <v>398693.06138613838</v>
      </c>
      <c r="Q194" s="196">
        <f t="shared" si="128"/>
        <v>588611.94591334485</v>
      </c>
      <c r="R194" s="196">
        <f t="shared" si="129"/>
        <v>410159.46477716276</v>
      </c>
      <c r="S194" s="196">
        <f t="shared" si="27"/>
        <v>-435000.51650661079</v>
      </c>
      <c r="T194" s="224"/>
      <c r="U194" s="199">
        <f t="shared" si="16"/>
        <v>1.8594288867953768</v>
      </c>
      <c r="V194" s="196">
        <f t="shared" si="17"/>
        <v>672838.22915637307</v>
      </c>
      <c r="W194" s="196">
        <f t="shared" si="18"/>
        <v>237837.71264976228</v>
      </c>
      <c r="X194" s="196">
        <f t="shared" si="19"/>
        <v>1397464.4720766461</v>
      </c>
      <c r="Y194" s="200">
        <f t="shared" si="20"/>
        <v>1.397464472076646</v>
      </c>
      <c r="Z194" s="269">
        <f t="shared" si="21"/>
        <v>962463.95557003526</v>
      </c>
      <c r="AA194" s="200">
        <f t="shared" si="22"/>
        <v>0.96246395557003528</v>
      </c>
      <c r="AB194" s="255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</row>
    <row r="195" spans="1:47" ht="19.5" customHeight="1">
      <c r="A195" s="218" t="s">
        <v>286</v>
      </c>
      <c r="B195" s="272">
        <v>105.720001</v>
      </c>
      <c r="C195" s="273">
        <v>105.91999800000001</v>
      </c>
      <c r="D195" s="273">
        <v>99.919998000000007</v>
      </c>
      <c r="E195" s="273">
        <v>103.25</v>
      </c>
      <c r="F195" s="273">
        <v>95.763062000000005</v>
      </c>
      <c r="G195" s="273">
        <v>815702200</v>
      </c>
      <c r="H195" s="275" t="s">
        <v>286</v>
      </c>
      <c r="I195" s="273">
        <v>8.9362499999999994</v>
      </c>
      <c r="J195" s="273">
        <v>8.96875</v>
      </c>
      <c r="K195" s="273">
        <v>7.96875</v>
      </c>
      <c r="L195" s="273">
        <v>8.5462500000000006</v>
      </c>
      <c r="M195" s="273">
        <v>8.44238</v>
      </c>
      <c r="N195" s="273">
        <v>461129600</v>
      </c>
      <c r="O195" s="273"/>
      <c r="P195" s="196">
        <f t="shared" si="24"/>
        <v>395722.76435643539</v>
      </c>
      <c r="Q195" s="196">
        <f t="shared" si="128"/>
        <v>578360.22737323889</v>
      </c>
      <c r="R195" s="196">
        <f t="shared" si="129"/>
        <v>410159.46477716276</v>
      </c>
      <c r="S195" s="196">
        <f t="shared" si="27"/>
        <v>-438479.68532538833</v>
      </c>
      <c r="T195" s="274">
        <f>(P195-P183)/P183</f>
        <v>0.18881611461691403</v>
      </c>
      <c r="U195" s="199">
        <f t="shared" si="16"/>
        <v>1.8379009475332173</v>
      </c>
      <c r="V195" s="196">
        <f t="shared" si="17"/>
        <v>670759.02123558102</v>
      </c>
      <c r="W195" s="196">
        <f t="shared" si="18"/>
        <v>232279.33591019269</v>
      </c>
      <c r="X195" s="196">
        <f t="shared" si="19"/>
        <v>1384242.4565068372</v>
      </c>
      <c r="Y195" s="200">
        <f t="shared" si="20"/>
        <v>1.3842424565068372</v>
      </c>
      <c r="Z195" s="269">
        <f t="shared" si="21"/>
        <v>945762.77118144883</v>
      </c>
      <c r="AA195" s="200">
        <f t="shared" si="22"/>
        <v>0.9457627711814488</v>
      </c>
      <c r="AB195" s="255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</row>
    <row r="196" spans="1:47" ht="19.5" customHeight="1">
      <c r="A196" s="218" t="s">
        <v>287</v>
      </c>
      <c r="B196" s="219">
        <v>103.760002</v>
      </c>
      <c r="C196" s="220">
        <v>104.58000199999999</v>
      </c>
      <c r="D196" s="220">
        <v>99.360000999999997</v>
      </c>
      <c r="E196" s="220">
        <v>101.099998</v>
      </c>
      <c r="F196" s="220">
        <v>94.118324000000001</v>
      </c>
      <c r="G196" s="220">
        <v>826291600</v>
      </c>
      <c r="H196" s="225" t="s">
        <v>287</v>
      </c>
      <c r="I196" s="220">
        <v>8.6312499999999996</v>
      </c>
      <c r="J196" s="220">
        <v>8.7512500000000006</v>
      </c>
      <c r="K196" s="220">
        <v>7.9081250000000001</v>
      </c>
      <c r="L196" s="220">
        <v>8.1743749999999995</v>
      </c>
      <c r="M196" s="220">
        <v>8.0796519999999994</v>
      </c>
      <c r="N196" s="220">
        <v>583728000</v>
      </c>
      <c r="O196" s="220"/>
      <c r="P196" s="196">
        <f t="shared" si="24"/>
        <v>393504.95445544523</v>
      </c>
      <c r="Q196" s="196">
        <f>((Q195+R195)/2)*K196/K195</f>
        <v>490499.59469721699</v>
      </c>
      <c r="R196" s="196">
        <f>(Q195+R195)/2</f>
        <v>494259.84607520082</v>
      </c>
      <c r="S196" s="196">
        <f t="shared" si="27"/>
        <v>-441973.35068091081</v>
      </c>
      <c r="T196" s="224"/>
      <c r="U196" s="199">
        <f t="shared" si="16"/>
        <v>2.0086387542663875</v>
      </c>
      <c r="V196" s="196">
        <f t="shared" si="17"/>
        <v>749942.92035100446</v>
      </c>
      <c r="W196" s="196">
        <f t="shared" si="18"/>
        <v>307969.56967009365</v>
      </c>
      <c r="X196" s="196">
        <f t="shared" si="19"/>
        <v>1378264.395227863</v>
      </c>
      <c r="Y196" s="200">
        <f t="shared" si="20"/>
        <v>1.378264395227863</v>
      </c>
      <c r="Z196" s="269">
        <f t="shared" si="21"/>
        <v>936291.04454695224</v>
      </c>
      <c r="AA196" s="200">
        <f t="shared" si="22"/>
        <v>0.93629104454695222</v>
      </c>
      <c r="AB196" s="255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</row>
    <row r="197" spans="1:47" ht="19.5" customHeight="1">
      <c r="A197" s="218" t="s">
        <v>288</v>
      </c>
      <c r="B197" s="219">
        <v>101.33000199999999</v>
      </c>
      <c r="C197" s="220">
        <v>108.94000200000001</v>
      </c>
      <c r="D197" s="220">
        <v>99.75</v>
      </c>
      <c r="E197" s="220">
        <v>108.400002</v>
      </c>
      <c r="F197" s="220">
        <v>100.91423</v>
      </c>
      <c r="G197" s="220">
        <v>472456500</v>
      </c>
      <c r="H197" s="225" t="s">
        <v>288</v>
      </c>
      <c r="I197" s="220">
        <v>8.2043750000000006</v>
      </c>
      <c r="J197" s="220">
        <v>9.4700000000000006</v>
      </c>
      <c r="K197" s="220">
        <v>7.9556250000000004</v>
      </c>
      <c r="L197" s="220">
        <v>9.3787500000000001</v>
      </c>
      <c r="M197" s="220">
        <v>9.2700709999999997</v>
      </c>
      <c r="N197" s="220">
        <v>368321600</v>
      </c>
      <c r="O197" s="220"/>
      <c r="P197" s="196">
        <f t="shared" si="24"/>
        <v>395049.50495049474</v>
      </c>
      <c r="Q197" s="196">
        <f t="shared" ref="Q197:Q207" si="130">Q196*K197/K196</f>
        <v>493445.77103460644</v>
      </c>
      <c r="R197" s="196">
        <f t="shared" ref="R197:R207" si="131">R196</f>
        <v>494259.84607520082</v>
      </c>
      <c r="S197" s="196">
        <f t="shared" si="27"/>
        <v>-445481.57297541463</v>
      </c>
      <c r="T197" s="224"/>
      <c r="U197" s="199">
        <f t="shared" si="16"/>
        <v>1.9962876243924348</v>
      </c>
      <c r="V197" s="196">
        <f t="shared" si="17"/>
        <v>751024.10569753917</v>
      </c>
      <c r="W197" s="196">
        <f t="shared" si="18"/>
        <v>305542.53272212454</v>
      </c>
      <c r="X197" s="196">
        <f t="shared" si="19"/>
        <v>1382755.1220603022</v>
      </c>
      <c r="Y197" s="200">
        <f t="shared" si="20"/>
        <v>1.3827551220603023</v>
      </c>
      <c r="Z197" s="269">
        <f t="shared" si="21"/>
        <v>937273.54908488761</v>
      </c>
      <c r="AA197" s="200">
        <f t="shared" si="22"/>
        <v>0.93727354908488758</v>
      </c>
      <c r="AB197" s="255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</row>
    <row r="198" spans="1:47" ht="19.5" customHeight="1">
      <c r="A198" s="218" t="s">
        <v>289</v>
      </c>
      <c r="B198" s="219">
        <v>108.610001</v>
      </c>
      <c r="C198" s="220">
        <v>109.41999800000001</v>
      </c>
      <c r="D198" s="220">
        <v>104.239998</v>
      </c>
      <c r="E198" s="220">
        <v>105.599998</v>
      </c>
      <c r="F198" s="220">
        <v>98.307579000000004</v>
      </c>
      <c r="G198" s="220">
        <v>633635600</v>
      </c>
      <c r="H198" s="225" t="s">
        <v>289</v>
      </c>
      <c r="I198" s="220">
        <v>9.4106249999999996</v>
      </c>
      <c r="J198" s="220">
        <v>9.5525000000000002</v>
      </c>
      <c r="K198" s="220">
        <v>8.6856249999999999</v>
      </c>
      <c r="L198" s="220">
        <v>8.9093750000000007</v>
      </c>
      <c r="M198" s="220">
        <v>8.8061349999999994</v>
      </c>
      <c r="N198" s="220">
        <v>466374400</v>
      </c>
      <c r="O198" s="220"/>
      <c r="P198" s="196">
        <f t="shared" si="24"/>
        <v>412831.6752475244</v>
      </c>
      <c r="Q198" s="196">
        <f t="shared" si="130"/>
        <v>538723.8494829071</v>
      </c>
      <c r="R198" s="196">
        <f t="shared" si="131"/>
        <v>494259.84607520082</v>
      </c>
      <c r="S198" s="196">
        <f t="shared" si="27"/>
        <v>-449004.41286281223</v>
      </c>
      <c r="T198" s="224"/>
      <c r="U198" s="199">
        <f t="shared" si="16"/>
        <v>2.0202285218962333</v>
      </c>
      <c r="V198" s="196">
        <f t="shared" si="17"/>
        <v>763471.62490545982</v>
      </c>
      <c r="W198" s="196">
        <f t="shared" si="18"/>
        <v>314467.21204264759</v>
      </c>
      <c r="X198" s="196">
        <f t="shared" si="19"/>
        <v>1445815.3708056323</v>
      </c>
      <c r="Y198" s="200">
        <f t="shared" si="20"/>
        <v>1.4458153708056323</v>
      </c>
      <c r="Z198" s="269">
        <f t="shared" si="21"/>
        <v>996810.95794282015</v>
      </c>
      <c r="AA198" s="200">
        <f t="shared" si="22"/>
        <v>0.99681095794282015</v>
      </c>
      <c r="AB198" s="255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</row>
    <row r="199" spans="1:47" ht="19.5" customHeight="1">
      <c r="A199" s="218" t="s">
        <v>290</v>
      </c>
      <c r="B199" s="219">
        <v>105.599998</v>
      </c>
      <c r="C199" s="220">
        <v>111.160004</v>
      </c>
      <c r="D199" s="220">
        <v>104.339996</v>
      </c>
      <c r="E199" s="220">
        <v>107.629997</v>
      </c>
      <c r="F199" s="220">
        <v>100.427818</v>
      </c>
      <c r="G199" s="220">
        <v>568699300</v>
      </c>
      <c r="H199" s="225" t="s">
        <v>290</v>
      </c>
      <c r="I199" s="220">
        <v>8.90625</v>
      </c>
      <c r="J199" s="220">
        <v>9.8524999999999991</v>
      </c>
      <c r="K199" s="220">
        <v>8.6974999999999998</v>
      </c>
      <c r="L199" s="220">
        <v>9.2287499999999998</v>
      </c>
      <c r="M199" s="220">
        <v>9.1266429999999996</v>
      </c>
      <c r="N199" s="220">
        <v>413508800</v>
      </c>
      <c r="O199" s="220"/>
      <c r="P199" s="196">
        <f t="shared" si="24"/>
        <v>413227.70693069272</v>
      </c>
      <c r="Q199" s="196">
        <f t="shared" si="130"/>
        <v>539460.39356725442</v>
      </c>
      <c r="R199" s="196">
        <f t="shared" si="131"/>
        <v>494259.84607520082</v>
      </c>
      <c r="S199" s="196">
        <f t="shared" si="27"/>
        <v>-452541.93124974065</v>
      </c>
      <c r="T199" s="224"/>
      <c r="U199" s="199">
        <f t="shared" si="16"/>
        <v>2.0053115310216096</v>
      </c>
      <c r="V199" s="196">
        <f t="shared" si="17"/>
        <v>763748.84708367765</v>
      </c>
      <c r="W199" s="196">
        <f t="shared" si="18"/>
        <v>311206.915833937</v>
      </c>
      <c r="X199" s="196">
        <f t="shared" si="19"/>
        <v>1446947.946573148</v>
      </c>
      <c r="Y199" s="200">
        <f t="shared" si="20"/>
        <v>1.4469479465731481</v>
      </c>
      <c r="Z199" s="269">
        <f t="shared" si="21"/>
        <v>994406.01532340737</v>
      </c>
      <c r="AA199" s="200">
        <f t="shared" si="22"/>
        <v>0.99440601532340733</v>
      </c>
      <c r="AB199" s="255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</row>
    <row r="200" spans="1:47" ht="19.5" customHeight="1">
      <c r="A200" s="218" t="s">
        <v>291</v>
      </c>
      <c r="B200" s="219">
        <v>108.050003</v>
      </c>
      <c r="C200" s="220">
        <v>111.08000199999999</v>
      </c>
      <c r="D200" s="220">
        <v>106</v>
      </c>
      <c r="E200" s="220">
        <v>110.050003</v>
      </c>
      <c r="F200" s="220">
        <v>102.685875</v>
      </c>
      <c r="G200" s="220">
        <v>518233500</v>
      </c>
      <c r="H200" s="225" t="s">
        <v>291</v>
      </c>
      <c r="I200" s="220">
        <v>9.3043750000000003</v>
      </c>
      <c r="J200" s="220">
        <v>9.8112499999999994</v>
      </c>
      <c r="K200" s="220">
        <v>8.9481249999999992</v>
      </c>
      <c r="L200" s="220">
        <v>9.6374999999999993</v>
      </c>
      <c r="M200" s="220">
        <v>9.5308689999999991</v>
      </c>
      <c r="N200" s="220">
        <v>326836800</v>
      </c>
      <c r="O200" s="220"/>
      <c r="P200" s="196">
        <f t="shared" si="24"/>
        <v>419801.98019801948</v>
      </c>
      <c r="Q200" s="196">
        <f t="shared" si="130"/>
        <v>555005.35029479594</v>
      </c>
      <c r="R200" s="196">
        <f t="shared" si="131"/>
        <v>494259.84607520082</v>
      </c>
      <c r="S200" s="196">
        <f t="shared" si="27"/>
        <v>-456094.18929661455</v>
      </c>
      <c r="T200" s="224"/>
      <c r="U200" s="199">
        <f t="shared" si="16"/>
        <v>2.0041075894496276</v>
      </c>
      <c r="V200" s="196">
        <f t="shared" si="17"/>
        <v>768350.83837080642</v>
      </c>
      <c r="W200" s="196">
        <f t="shared" si="18"/>
        <v>312256.64907419187</v>
      </c>
      <c r="X200" s="196">
        <f t="shared" si="19"/>
        <v>1469067.1765680164</v>
      </c>
      <c r="Y200" s="200">
        <f t="shared" si="20"/>
        <v>1.4690671765680163</v>
      </c>
      <c r="Z200" s="269">
        <f t="shared" si="21"/>
        <v>1012972.9872714018</v>
      </c>
      <c r="AA200" s="200">
        <f t="shared" si="22"/>
        <v>1.0129729872714017</v>
      </c>
      <c r="AB200" s="255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</row>
    <row r="201" spans="1:47" ht="19.5" customHeight="1">
      <c r="A201" s="218" t="s">
        <v>292</v>
      </c>
      <c r="B201" s="219">
        <v>110.639999</v>
      </c>
      <c r="C201" s="220">
        <v>111.129997</v>
      </c>
      <c r="D201" s="220">
        <v>106.639999</v>
      </c>
      <c r="E201" s="220">
        <v>107.07</v>
      </c>
      <c r="F201" s="220">
        <v>99.905288999999996</v>
      </c>
      <c r="G201" s="220">
        <v>577030600</v>
      </c>
      <c r="H201" s="225" t="s">
        <v>292</v>
      </c>
      <c r="I201" s="220">
        <v>9.7312499999999993</v>
      </c>
      <c r="J201" s="220">
        <v>9.8487500000000008</v>
      </c>
      <c r="K201" s="220">
        <v>9.0662500000000001</v>
      </c>
      <c r="L201" s="220">
        <v>9.1437500000000007</v>
      </c>
      <c r="M201" s="220">
        <v>9.0425850000000008</v>
      </c>
      <c r="N201" s="220">
        <v>302827200</v>
      </c>
      <c r="O201" s="220"/>
      <c r="P201" s="196">
        <f t="shared" si="24"/>
        <v>422336.62970296998</v>
      </c>
      <c r="Q201" s="196">
        <f t="shared" si="130"/>
        <v>562332.02566014603</v>
      </c>
      <c r="R201" s="196">
        <f t="shared" si="131"/>
        <v>494259.84607520082</v>
      </c>
      <c r="S201" s="196">
        <f t="shared" si="27"/>
        <v>-459661.24841868377</v>
      </c>
      <c r="T201" s="224"/>
      <c r="U201" s="199">
        <f t="shared" si="16"/>
        <v>1.9940694999446338</v>
      </c>
      <c r="V201" s="196">
        <f t="shared" si="17"/>
        <v>770125.09302427177</v>
      </c>
      <c r="W201" s="196">
        <f t="shared" si="18"/>
        <v>310463.844605588</v>
      </c>
      <c r="X201" s="196">
        <f t="shared" si="19"/>
        <v>1478928.5014383169</v>
      </c>
      <c r="Y201" s="200">
        <f t="shared" si="20"/>
        <v>1.4789285014383169</v>
      </c>
      <c r="Z201" s="269">
        <f t="shared" si="21"/>
        <v>1019267.2530196331</v>
      </c>
      <c r="AA201" s="200">
        <f t="shared" si="22"/>
        <v>1.0192672530196332</v>
      </c>
      <c r="AB201" s="255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</row>
    <row r="202" spans="1:47" ht="19.5" customHeight="1">
      <c r="A202" s="218" t="s">
        <v>293</v>
      </c>
      <c r="B202" s="219">
        <v>108.129997</v>
      </c>
      <c r="C202" s="220">
        <v>114.389999</v>
      </c>
      <c r="D202" s="220">
        <v>105.83000199999999</v>
      </c>
      <c r="E202" s="220">
        <v>111.949997</v>
      </c>
      <c r="F202" s="220">
        <v>104.69899700000001</v>
      </c>
      <c r="G202" s="220">
        <v>644885700</v>
      </c>
      <c r="H202" s="225" t="s">
        <v>293</v>
      </c>
      <c r="I202" s="220">
        <v>9.3212499999999991</v>
      </c>
      <c r="J202" s="220">
        <v>10.407500000000001</v>
      </c>
      <c r="K202" s="220">
        <v>8.9224999999999994</v>
      </c>
      <c r="L202" s="220">
        <v>9.9587500000000002</v>
      </c>
      <c r="M202" s="220">
        <v>9.8485669999999992</v>
      </c>
      <c r="N202" s="220">
        <v>328721600</v>
      </c>
      <c r="O202" s="220"/>
      <c r="P202" s="196">
        <f t="shared" si="24"/>
        <v>419128.72079207888</v>
      </c>
      <c r="Q202" s="196">
        <f t="shared" si="130"/>
        <v>553415.96569173061</v>
      </c>
      <c r="R202" s="196">
        <f t="shared" si="131"/>
        <v>494259.84607520082</v>
      </c>
      <c r="S202" s="196">
        <f t="shared" si="27"/>
        <v>-463243.17028709495</v>
      </c>
      <c r="T202" s="224"/>
      <c r="U202" s="199">
        <f t="shared" si="16"/>
        <v>1.971725921617381</v>
      </c>
      <c r="V202" s="196">
        <f t="shared" si="17"/>
        <v>767879.556786648</v>
      </c>
      <c r="W202" s="196">
        <f t="shared" si="18"/>
        <v>304636.38649955305</v>
      </c>
      <c r="X202" s="196">
        <f t="shared" si="19"/>
        <v>1466804.5325590102</v>
      </c>
      <c r="Y202" s="200">
        <f t="shared" si="20"/>
        <v>1.4668045325590102</v>
      </c>
      <c r="Z202" s="269">
        <f t="shared" si="21"/>
        <v>1003561.3622719152</v>
      </c>
      <c r="AA202" s="200">
        <f t="shared" si="22"/>
        <v>1.0035613622719153</v>
      </c>
      <c r="AB202" s="255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</row>
    <row r="203" spans="1:47" ht="19.5" customHeight="1">
      <c r="A203" s="218" t="s">
        <v>294</v>
      </c>
      <c r="B203" s="219">
        <v>111.970001</v>
      </c>
      <c r="C203" s="220">
        <v>113</v>
      </c>
      <c r="D203" s="220">
        <v>84.739998</v>
      </c>
      <c r="E203" s="220">
        <v>104.30999799999999</v>
      </c>
      <c r="F203" s="220">
        <v>97.553832999999997</v>
      </c>
      <c r="G203" s="220">
        <v>1010304800</v>
      </c>
      <c r="H203" s="225" t="s">
        <v>294</v>
      </c>
      <c r="I203" s="220">
        <v>9.9612499999999997</v>
      </c>
      <c r="J203" s="220">
        <v>10.141249999999999</v>
      </c>
      <c r="K203" s="220">
        <v>6.875</v>
      </c>
      <c r="L203" s="220">
        <v>8.5637500000000006</v>
      </c>
      <c r="M203" s="220">
        <v>8.4690010000000004</v>
      </c>
      <c r="N203" s="220">
        <v>428079200</v>
      </c>
      <c r="O203" s="220"/>
      <c r="P203" s="196">
        <f t="shared" si="24"/>
        <v>335603.95247524726</v>
      </c>
      <c r="Q203" s="196">
        <f t="shared" si="130"/>
        <v>426420.2593589967</v>
      </c>
      <c r="R203" s="196">
        <f t="shared" si="131"/>
        <v>494259.84607520082</v>
      </c>
      <c r="S203" s="196">
        <f t="shared" si="27"/>
        <v>-466840.01682995784</v>
      </c>
      <c r="T203" s="224"/>
      <c r="U203" s="199">
        <f t="shared" si="16"/>
        <v>1.7776192456370303</v>
      </c>
      <c r="V203" s="196">
        <f t="shared" si="17"/>
        <v>709412.2189648659</v>
      </c>
      <c r="W203" s="196">
        <f t="shared" si="18"/>
        <v>242572.20213490806</v>
      </c>
      <c r="X203" s="196">
        <f t="shared" si="19"/>
        <v>1256284.0579094449</v>
      </c>
      <c r="Y203" s="200">
        <f t="shared" si="20"/>
        <v>1.256284057909445</v>
      </c>
      <c r="Z203" s="269">
        <f t="shared" si="21"/>
        <v>789444.04107948707</v>
      </c>
      <c r="AA203" s="200">
        <f t="shared" si="22"/>
        <v>0.78944404107948707</v>
      </c>
      <c r="AB203" s="255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</row>
    <row r="204" spans="1:47" ht="19.5" customHeight="1">
      <c r="A204" s="218" t="s">
        <v>295</v>
      </c>
      <c r="B204" s="219">
        <v>101.709999</v>
      </c>
      <c r="C204" s="220">
        <v>108.730003</v>
      </c>
      <c r="D204" s="220">
        <v>98.75</v>
      </c>
      <c r="E204" s="220">
        <v>101.760002</v>
      </c>
      <c r="F204" s="220">
        <v>95.169005999999996</v>
      </c>
      <c r="G204" s="220">
        <v>881201500</v>
      </c>
      <c r="H204" s="225" t="s">
        <v>295</v>
      </c>
      <c r="I204" s="220">
        <v>8.1449999999999996</v>
      </c>
      <c r="J204" s="220">
        <v>9.2650000000000006</v>
      </c>
      <c r="K204" s="220">
        <v>7.6687500000000002</v>
      </c>
      <c r="L204" s="220">
        <v>8.1312499999999996</v>
      </c>
      <c r="M204" s="220">
        <v>8.0412859999999995</v>
      </c>
      <c r="N204" s="220">
        <v>353514400</v>
      </c>
      <c r="O204" s="220"/>
      <c r="P204" s="196">
        <f t="shared" si="24"/>
        <v>391089.10891089082</v>
      </c>
      <c r="Q204" s="196">
        <f t="shared" si="130"/>
        <v>475652.41657589906</v>
      </c>
      <c r="R204" s="196">
        <f t="shared" si="131"/>
        <v>494259.84607520082</v>
      </c>
      <c r="S204" s="196">
        <f t="shared" si="27"/>
        <v>-470451.85023341601</v>
      </c>
      <c r="T204" s="224"/>
      <c r="U204" s="199">
        <f t="shared" si="16"/>
        <v>1.8819119417785759</v>
      </c>
      <c r="V204" s="196">
        <f t="shared" si="17"/>
        <v>748251.82846981636</v>
      </c>
      <c r="W204" s="196">
        <f t="shared" si="18"/>
        <v>277799.97823640035</v>
      </c>
      <c r="X204" s="196">
        <f t="shared" si="19"/>
        <v>1361001.3715619906</v>
      </c>
      <c r="Y204" s="200">
        <f t="shared" si="20"/>
        <v>1.3610013715619906</v>
      </c>
      <c r="Z204" s="269">
        <f t="shared" si="21"/>
        <v>890549.52132857451</v>
      </c>
      <c r="AA204" s="200">
        <f t="shared" si="22"/>
        <v>0.89054952132857457</v>
      </c>
      <c r="AB204" s="255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</row>
    <row r="205" spans="1:47" ht="19.5" customHeight="1">
      <c r="A205" s="218" t="s">
        <v>296</v>
      </c>
      <c r="B205" s="219">
        <v>101.94000200000001</v>
      </c>
      <c r="C205" s="220">
        <v>114.08000199999999</v>
      </c>
      <c r="D205" s="220">
        <v>100.480003</v>
      </c>
      <c r="E205" s="220">
        <v>113.33000199999999</v>
      </c>
      <c r="F205" s="220">
        <v>106.24749</v>
      </c>
      <c r="G205" s="220">
        <v>740627200</v>
      </c>
      <c r="H205" s="225" t="s">
        <v>296</v>
      </c>
      <c r="I205" s="220">
        <v>8.1612500000000008</v>
      </c>
      <c r="J205" s="220">
        <v>10.19875</v>
      </c>
      <c r="K205" s="220">
        <v>7.9337499999999999</v>
      </c>
      <c r="L205" s="220">
        <v>10.067500000000001</v>
      </c>
      <c r="M205" s="220">
        <v>9.9561130000000002</v>
      </c>
      <c r="N205" s="220">
        <v>318868800</v>
      </c>
      <c r="O205" s="220"/>
      <c r="P205" s="196">
        <f t="shared" si="24"/>
        <v>397940.60594059381</v>
      </c>
      <c r="Q205" s="196">
        <f t="shared" si="130"/>
        <v>492088.9793002822</v>
      </c>
      <c r="R205" s="196">
        <f t="shared" si="131"/>
        <v>494259.84607520082</v>
      </c>
      <c r="S205" s="196">
        <f t="shared" si="27"/>
        <v>-474078.73294272192</v>
      </c>
      <c r="T205" s="224"/>
      <c r="U205" s="199">
        <f t="shared" si="16"/>
        <v>1.881966833816167</v>
      </c>
      <c r="V205" s="196">
        <f t="shared" si="17"/>
        <v>753047.87639060849</v>
      </c>
      <c r="W205" s="196">
        <f t="shared" si="18"/>
        <v>278969.14344788657</v>
      </c>
      <c r="X205" s="196">
        <f t="shared" si="19"/>
        <v>1384289.4313160768</v>
      </c>
      <c r="Y205" s="200">
        <f t="shared" si="20"/>
        <v>1.3842894313160767</v>
      </c>
      <c r="Z205" s="269">
        <f t="shared" si="21"/>
        <v>910210.69837335485</v>
      </c>
      <c r="AA205" s="200">
        <f t="shared" si="22"/>
        <v>0.91021069837335489</v>
      </c>
      <c r="AB205" s="255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</row>
    <row r="206" spans="1:47" ht="19.5" customHeight="1">
      <c r="A206" s="218" t="s">
        <v>297</v>
      </c>
      <c r="B206" s="219">
        <v>113.629997</v>
      </c>
      <c r="C206" s="220">
        <v>115.470001</v>
      </c>
      <c r="D206" s="220">
        <v>109.480003</v>
      </c>
      <c r="E206" s="220">
        <v>114.019997</v>
      </c>
      <c r="F206" s="220">
        <v>106.894386</v>
      </c>
      <c r="G206" s="220">
        <v>543413300</v>
      </c>
      <c r="H206" s="225" t="s">
        <v>297</v>
      </c>
      <c r="I206" s="220">
        <v>10.12125</v>
      </c>
      <c r="J206" s="220">
        <v>10.442500000000001</v>
      </c>
      <c r="K206" s="220">
        <v>9.3837499999999991</v>
      </c>
      <c r="L206" s="220">
        <v>10.16375</v>
      </c>
      <c r="M206" s="220">
        <v>10.051297</v>
      </c>
      <c r="N206" s="220">
        <v>195098400</v>
      </c>
      <c r="O206" s="220"/>
      <c r="P206" s="196">
        <f t="shared" si="24"/>
        <v>433584.17029702949</v>
      </c>
      <c r="Q206" s="196">
        <f t="shared" si="130"/>
        <v>582024.88854690688</v>
      </c>
      <c r="R206" s="196">
        <f t="shared" si="131"/>
        <v>494259.84607520082</v>
      </c>
      <c r="S206" s="196">
        <f t="shared" si="27"/>
        <v>-477720.72766331659</v>
      </c>
      <c r="T206" s="224"/>
      <c r="U206" s="199">
        <f t="shared" si="16"/>
        <v>1.9422310204344897</v>
      </c>
      <c r="V206" s="196">
        <f t="shared" si="17"/>
        <v>777998.37144011341</v>
      </c>
      <c r="W206" s="196">
        <f t="shared" si="18"/>
        <v>300277.64377679682</v>
      </c>
      <c r="X206" s="196">
        <f t="shared" si="19"/>
        <v>1509868.9049191372</v>
      </c>
      <c r="Y206" s="200">
        <f t="shared" si="20"/>
        <v>1.5098689049191372</v>
      </c>
      <c r="Z206" s="269">
        <f t="shared" si="21"/>
        <v>1032148.1772558207</v>
      </c>
      <c r="AA206" s="200">
        <f t="shared" si="22"/>
        <v>1.0321481772558208</v>
      </c>
      <c r="AB206" s="255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</row>
    <row r="207" spans="1:47" ht="19.5" customHeight="1">
      <c r="A207" s="218" t="s">
        <v>298</v>
      </c>
      <c r="B207" s="272">
        <v>114.480003</v>
      </c>
      <c r="C207" s="273">
        <v>115.75</v>
      </c>
      <c r="D207" s="273">
        <v>109.379997</v>
      </c>
      <c r="E207" s="273">
        <v>111.860001</v>
      </c>
      <c r="F207" s="273">
        <v>104.86937</v>
      </c>
      <c r="G207" s="273">
        <v>757497500</v>
      </c>
      <c r="H207" s="275" t="s">
        <v>298</v>
      </c>
      <c r="I207" s="273">
        <v>10.241250000000001</v>
      </c>
      <c r="J207" s="273">
        <v>10.47125</v>
      </c>
      <c r="K207" s="273">
        <v>9.33</v>
      </c>
      <c r="L207" s="273">
        <v>9.7949999999999999</v>
      </c>
      <c r="M207" s="273">
        <v>9.6866280000000007</v>
      </c>
      <c r="N207" s="273">
        <v>249093600</v>
      </c>
      <c r="O207" s="273"/>
      <c r="P207" s="196">
        <f t="shared" si="24"/>
        <v>433188.10693069291</v>
      </c>
      <c r="Q207" s="196">
        <f t="shared" si="130"/>
        <v>578691.0574282821</v>
      </c>
      <c r="R207" s="196">
        <f t="shared" si="131"/>
        <v>494259.84607520082</v>
      </c>
      <c r="S207" s="196">
        <f t="shared" si="27"/>
        <v>-481377.89736191375</v>
      </c>
      <c r="T207" s="274">
        <f>(P207-P195)/P195</f>
        <v>9.4675732479498551E-2</v>
      </c>
      <c r="U207" s="199">
        <f t="shared" si="16"/>
        <v>1.9266525490442525</v>
      </c>
      <c r="V207" s="196">
        <f t="shared" si="17"/>
        <v>777721.1270836778</v>
      </c>
      <c r="W207" s="196">
        <f t="shared" si="18"/>
        <v>296343.22972176404</v>
      </c>
      <c r="X207" s="196">
        <f t="shared" si="19"/>
        <v>1506139.0104341758</v>
      </c>
      <c r="Y207" s="200">
        <f t="shared" si="20"/>
        <v>1.5061390104341759</v>
      </c>
      <c r="Z207" s="269">
        <f t="shared" si="21"/>
        <v>1024761.1130722621</v>
      </c>
      <c r="AA207" s="200">
        <f t="shared" si="22"/>
        <v>1.0247611130722623</v>
      </c>
      <c r="AB207" s="255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</row>
    <row r="208" spans="1:47" ht="19.5" customHeight="1">
      <c r="A208" s="218" t="s">
        <v>299</v>
      </c>
      <c r="B208" s="219">
        <v>109.449997</v>
      </c>
      <c r="C208" s="220">
        <v>110.18</v>
      </c>
      <c r="D208" s="220">
        <v>97.25</v>
      </c>
      <c r="E208" s="220">
        <v>104.129997</v>
      </c>
      <c r="F208" s="220">
        <v>97.920592999999997</v>
      </c>
      <c r="G208" s="220">
        <v>1077308200</v>
      </c>
      <c r="H208" s="225" t="s">
        <v>299</v>
      </c>
      <c r="I208" s="220">
        <v>9.3574999999999999</v>
      </c>
      <c r="J208" s="220">
        <v>9.4924999999999997</v>
      </c>
      <c r="K208" s="220">
        <v>7.35</v>
      </c>
      <c r="L208" s="220">
        <v>8.4149999999999991</v>
      </c>
      <c r="M208" s="220">
        <v>8.3268500000000003</v>
      </c>
      <c r="N208" s="220">
        <v>394146400</v>
      </c>
      <c r="O208" s="220"/>
      <c r="P208" s="196">
        <f t="shared" si="24"/>
        <v>385148.51485148497</v>
      </c>
      <c r="Q208" s="196">
        <f>((Q207+R207)/2)*K208/K207</f>
        <v>422625.35588159697</v>
      </c>
      <c r="R208" s="196">
        <f>(Q207+R207)/2</f>
        <v>536475.45175174146</v>
      </c>
      <c r="S208" s="196">
        <f t="shared" si="27"/>
        <v>-485050.30526758841</v>
      </c>
      <c r="T208" s="224"/>
      <c r="U208" s="199">
        <f t="shared" si="16"/>
        <v>1.9000585229913274</v>
      </c>
      <c r="V208" s="196">
        <f t="shared" si="17"/>
        <v>784620.39407771127</v>
      </c>
      <c r="W208" s="196">
        <f t="shared" si="18"/>
        <v>299570.08881012286</v>
      </c>
      <c r="X208" s="196">
        <f t="shared" si="19"/>
        <v>1344249.3224848234</v>
      </c>
      <c r="Y208" s="200">
        <f t="shared" si="20"/>
        <v>1.3442493224848233</v>
      </c>
      <c r="Z208" s="269">
        <f t="shared" si="21"/>
        <v>859199.01721723494</v>
      </c>
      <c r="AA208" s="200">
        <f t="shared" si="22"/>
        <v>0.85919901721723491</v>
      </c>
      <c r="AB208" s="255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</row>
    <row r="209" spans="1:47" ht="19.5" customHeight="1">
      <c r="A209" s="218" t="s">
        <v>300</v>
      </c>
      <c r="B209" s="219">
        <v>103.629997</v>
      </c>
      <c r="C209" s="220">
        <v>104.800003</v>
      </c>
      <c r="D209" s="220">
        <v>94.839995999999999</v>
      </c>
      <c r="E209" s="220">
        <v>102.5</v>
      </c>
      <c r="F209" s="220">
        <v>96.387787000000003</v>
      </c>
      <c r="G209" s="220">
        <v>942259600</v>
      </c>
      <c r="H209" s="225" t="s">
        <v>300</v>
      </c>
      <c r="I209" s="220">
        <v>8.3287499999999994</v>
      </c>
      <c r="J209" s="220">
        <v>8.5225000000000009</v>
      </c>
      <c r="K209" s="220">
        <v>6.9537500000000003</v>
      </c>
      <c r="L209" s="220">
        <v>8.11</v>
      </c>
      <c r="M209" s="220">
        <v>8.0250430000000001</v>
      </c>
      <c r="N209" s="220">
        <v>444541600</v>
      </c>
      <c r="O209" s="220"/>
      <c r="P209" s="196">
        <f t="shared" si="24"/>
        <v>375603.94455445523</v>
      </c>
      <c r="Q209" s="196">
        <f t="shared" ref="Q209:Q219" si="132">Q208*K209/K208</f>
        <v>399840.96169546328</v>
      </c>
      <c r="R209" s="196">
        <f t="shared" ref="R209:R219" si="133">R208</f>
        <v>536475.45175174146</v>
      </c>
      <c r="S209" s="196">
        <f t="shared" si="27"/>
        <v>-488738.01487287006</v>
      </c>
      <c r="T209" s="224"/>
      <c r="U209" s="199">
        <f t="shared" si="16"/>
        <v>1.8661928651967981</v>
      </c>
      <c r="V209" s="196">
        <f t="shared" si="17"/>
        <v>777939.19486979046</v>
      </c>
      <c r="W209" s="196">
        <f t="shared" si="18"/>
        <v>289201.1799969204</v>
      </c>
      <c r="X209" s="196">
        <f t="shared" si="19"/>
        <v>1311920.3580016601</v>
      </c>
      <c r="Y209" s="200">
        <f t="shared" si="20"/>
        <v>1.3119203580016601</v>
      </c>
      <c r="Z209" s="269">
        <f t="shared" si="21"/>
        <v>823182.34312879003</v>
      </c>
      <c r="AA209" s="200">
        <f t="shared" si="22"/>
        <v>0.82318234312879002</v>
      </c>
      <c r="AB209" s="255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</row>
    <row r="210" spans="1:47" ht="19.5" customHeight="1">
      <c r="A210" s="218" t="s">
        <v>301</v>
      </c>
      <c r="B210" s="219">
        <v>103.480003</v>
      </c>
      <c r="C210" s="220">
        <v>110.040001</v>
      </c>
      <c r="D210" s="220">
        <v>103.160004</v>
      </c>
      <c r="E210" s="220">
        <v>109.199997</v>
      </c>
      <c r="F210" s="220">
        <v>102.688255</v>
      </c>
      <c r="G210" s="220">
        <v>601605100</v>
      </c>
      <c r="H210" s="225" t="s">
        <v>301</v>
      </c>
      <c r="I210" s="220">
        <v>8.2562499999999996</v>
      </c>
      <c r="J210" s="220">
        <v>9.3625000000000007</v>
      </c>
      <c r="K210" s="220">
        <v>8.2149999999999999</v>
      </c>
      <c r="L210" s="220">
        <v>9.2249999999999996</v>
      </c>
      <c r="M210" s="220">
        <v>9.1283659999999998</v>
      </c>
      <c r="N210" s="220">
        <v>303573600</v>
      </c>
      <c r="O210" s="220"/>
      <c r="P210" s="196">
        <f t="shared" si="24"/>
        <v>408554.47128712846</v>
      </c>
      <c r="Q210" s="196">
        <f t="shared" si="132"/>
        <v>472362.89776426111</v>
      </c>
      <c r="R210" s="196">
        <f t="shared" si="133"/>
        <v>536475.45175174146</v>
      </c>
      <c r="S210" s="196">
        <f t="shared" si="27"/>
        <v>-492441.08993484039</v>
      </c>
      <c r="T210" s="224"/>
      <c r="U210" s="199">
        <f t="shared" si="16"/>
        <v>1.9190720318727177</v>
      </c>
      <c r="V210" s="196">
        <f t="shared" si="17"/>
        <v>801004.56358266168</v>
      </c>
      <c r="W210" s="196">
        <f t="shared" si="18"/>
        <v>308563.47364782129</v>
      </c>
      <c r="X210" s="196">
        <f t="shared" si="19"/>
        <v>1417392.820803131</v>
      </c>
      <c r="Y210" s="200">
        <f t="shared" si="20"/>
        <v>1.417392820803131</v>
      </c>
      <c r="Z210" s="269">
        <f t="shared" si="21"/>
        <v>924951.73086829064</v>
      </c>
      <c r="AA210" s="200">
        <f t="shared" si="22"/>
        <v>0.92495173086829063</v>
      </c>
      <c r="AB210" s="255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</row>
    <row r="211" spans="1:47" ht="19.5" customHeight="1">
      <c r="A211" s="218" t="s">
        <v>302</v>
      </c>
      <c r="B211" s="219">
        <v>108.540001</v>
      </c>
      <c r="C211" s="220">
        <v>111.44000200000001</v>
      </c>
      <c r="D211" s="220">
        <v>104.879997</v>
      </c>
      <c r="E211" s="220">
        <v>105.720001</v>
      </c>
      <c r="F211" s="220">
        <v>99.710669999999993</v>
      </c>
      <c r="G211" s="220">
        <v>559253800</v>
      </c>
      <c r="H211" s="225" t="s">
        <v>302</v>
      </c>
      <c r="I211" s="220">
        <v>9.11</v>
      </c>
      <c r="J211" s="220">
        <v>9.61</v>
      </c>
      <c r="K211" s="220">
        <v>8.4887499999999996</v>
      </c>
      <c r="L211" s="220">
        <v>8.6199999999999992</v>
      </c>
      <c r="M211" s="220">
        <v>8.5297029999999996</v>
      </c>
      <c r="N211" s="220">
        <v>232353600</v>
      </c>
      <c r="O211" s="220"/>
      <c r="P211" s="196">
        <f t="shared" si="24"/>
        <v>415366.32475247496</v>
      </c>
      <c r="Q211" s="196">
        <f t="shared" si="132"/>
        <v>488103.53601903486</v>
      </c>
      <c r="R211" s="196">
        <f t="shared" si="133"/>
        <v>536475.45175174146</v>
      </c>
      <c r="S211" s="196">
        <f t="shared" si="27"/>
        <v>-496159.59447623556</v>
      </c>
      <c r="T211" s="224"/>
      <c r="U211" s="199">
        <f t="shared" si="16"/>
        <v>1.918418563504785</v>
      </c>
      <c r="V211" s="196">
        <f t="shared" si="17"/>
        <v>805772.86100840429</v>
      </c>
      <c r="W211" s="196">
        <f t="shared" si="18"/>
        <v>309613.26653216872</v>
      </c>
      <c r="X211" s="196">
        <f t="shared" si="19"/>
        <v>1439945.3125232514</v>
      </c>
      <c r="Y211" s="200">
        <f t="shared" si="20"/>
        <v>1.4399453125232513</v>
      </c>
      <c r="Z211" s="269">
        <f t="shared" si="21"/>
        <v>943785.71804701583</v>
      </c>
      <c r="AA211" s="200">
        <f t="shared" si="22"/>
        <v>0.94378571804701583</v>
      </c>
      <c r="AB211" s="255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</row>
    <row r="212" spans="1:47" ht="19.5" customHeight="1">
      <c r="A212" s="218" t="s">
        <v>303</v>
      </c>
      <c r="B212" s="219">
        <v>105.989998</v>
      </c>
      <c r="C212" s="220">
        <v>110.510002</v>
      </c>
      <c r="D212" s="220">
        <v>104.400002</v>
      </c>
      <c r="E212" s="220">
        <v>110.339996</v>
      </c>
      <c r="F212" s="220">
        <v>104.068062</v>
      </c>
      <c r="G212" s="220">
        <v>536482700</v>
      </c>
      <c r="H212" s="225" t="s">
        <v>303</v>
      </c>
      <c r="I212" s="220">
        <v>8.6537500000000005</v>
      </c>
      <c r="J212" s="220">
        <v>9.3937500000000007</v>
      </c>
      <c r="K212" s="220">
        <v>8.4024999999999999</v>
      </c>
      <c r="L212" s="220">
        <v>9.3674999999999997</v>
      </c>
      <c r="M212" s="220">
        <v>9.2693729999999999</v>
      </c>
      <c r="N212" s="220">
        <v>186081600</v>
      </c>
      <c r="O212" s="220"/>
      <c r="P212" s="196">
        <f t="shared" si="24"/>
        <v>413465.35445544525</v>
      </c>
      <c r="Q212" s="196">
        <f t="shared" si="132"/>
        <v>483144.15684287326</v>
      </c>
      <c r="R212" s="196">
        <f t="shared" si="133"/>
        <v>536475.45175174146</v>
      </c>
      <c r="S212" s="196">
        <f t="shared" si="27"/>
        <v>-499893.5927865532</v>
      </c>
      <c r="T212" s="224"/>
      <c r="U212" s="199">
        <f t="shared" si="16"/>
        <v>1.9002860206948016</v>
      </c>
      <c r="V212" s="196">
        <f t="shared" si="17"/>
        <v>804442.18180048349</v>
      </c>
      <c r="W212" s="196">
        <f t="shared" si="18"/>
        <v>304548.58901393029</v>
      </c>
      <c r="X212" s="196">
        <f t="shared" si="19"/>
        <v>1433084.96305006</v>
      </c>
      <c r="Y212" s="200">
        <f t="shared" si="20"/>
        <v>1.4330849630500599</v>
      </c>
      <c r="Z212" s="269">
        <f t="shared" si="21"/>
        <v>933191.37026350677</v>
      </c>
      <c r="AA212" s="200">
        <f t="shared" si="22"/>
        <v>0.93319137026350674</v>
      </c>
      <c r="AB212" s="255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</row>
    <row r="213" spans="1:47" ht="19.5" customHeight="1">
      <c r="A213" s="218" t="s">
        <v>304</v>
      </c>
      <c r="B213" s="219">
        <v>110</v>
      </c>
      <c r="C213" s="220">
        <v>110.75</v>
      </c>
      <c r="D213" s="220">
        <v>101.75</v>
      </c>
      <c r="E213" s="220">
        <v>107.540001</v>
      </c>
      <c r="F213" s="220">
        <v>101.427223</v>
      </c>
      <c r="G213" s="220">
        <v>577926300</v>
      </c>
      <c r="H213" s="225" t="s">
        <v>304</v>
      </c>
      <c r="I213" s="220">
        <v>9.3037500000000009</v>
      </c>
      <c r="J213" s="220">
        <v>9.4312500000000004</v>
      </c>
      <c r="K213" s="220">
        <v>7.9725000000000001</v>
      </c>
      <c r="L213" s="220">
        <v>8.8949999999999996</v>
      </c>
      <c r="M213" s="220">
        <v>8.8018219999999996</v>
      </c>
      <c r="N213" s="220">
        <v>215028000</v>
      </c>
      <c r="O213" s="220"/>
      <c r="P213" s="196">
        <f t="shared" si="24"/>
        <v>402970.29702970269</v>
      </c>
      <c r="Q213" s="196">
        <f t="shared" si="132"/>
        <v>458419.1360225894</v>
      </c>
      <c r="R213" s="196">
        <f t="shared" si="133"/>
        <v>536475.45175174146</v>
      </c>
      <c r="S213" s="196">
        <f t="shared" si="27"/>
        <v>-503643.14942316385</v>
      </c>
      <c r="T213" s="224"/>
      <c r="U213" s="199">
        <f t="shared" si="16"/>
        <v>1.8653003616894559</v>
      </c>
      <c r="V213" s="196">
        <f t="shared" si="17"/>
        <v>797095.64160246367</v>
      </c>
      <c r="W213" s="196">
        <f t="shared" si="18"/>
        <v>293452.49217929982</v>
      </c>
      <c r="X213" s="196">
        <f t="shared" si="19"/>
        <v>1397864.8848040337</v>
      </c>
      <c r="Y213" s="200">
        <f t="shared" si="20"/>
        <v>1.3978648848040336</v>
      </c>
      <c r="Z213" s="269">
        <f t="shared" si="21"/>
        <v>894221.73538086982</v>
      </c>
      <c r="AA213" s="200">
        <f t="shared" si="22"/>
        <v>0.8942217353808698</v>
      </c>
      <c r="AB213" s="255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</row>
    <row r="214" spans="1:47" ht="19.5" customHeight="1">
      <c r="A214" s="218" t="s">
        <v>305</v>
      </c>
      <c r="B214" s="219">
        <v>107.489998</v>
      </c>
      <c r="C214" s="220">
        <v>115.540001</v>
      </c>
      <c r="D214" s="220">
        <v>106.57</v>
      </c>
      <c r="E214" s="220">
        <v>115.230003</v>
      </c>
      <c r="F214" s="220">
        <v>108.969566</v>
      </c>
      <c r="G214" s="220">
        <v>421072600</v>
      </c>
      <c r="H214" s="225" t="s">
        <v>305</v>
      </c>
      <c r="I214" s="220">
        <v>8.8925000000000001</v>
      </c>
      <c r="J214" s="220">
        <v>10.248749999999999</v>
      </c>
      <c r="K214" s="220">
        <v>8.7349999999999994</v>
      </c>
      <c r="L214" s="220">
        <v>10.19375</v>
      </c>
      <c r="M214" s="220">
        <v>10.092622</v>
      </c>
      <c r="N214" s="220">
        <v>151238400</v>
      </c>
      <c r="O214" s="220"/>
      <c r="P214" s="196">
        <f t="shared" si="24"/>
        <v>422059.40594059374</v>
      </c>
      <c r="Q214" s="196">
        <f t="shared" si="132"/>
        <v>502262.92294227885</v>
      </c>
      <c r="R214" s="196">
        <f t="shared" si="133"/>
        <v>536475.45175174146</v>
      </c>
      <c r="S214" s="196">
        <f t="shared" si="27"/>
        <v>-507408.32921242702</v>
      </c>
      <c r="T214" s="224"/>
      <c r="U214" s="199">
        <f t="shared" si="16"/>
        <v>1.8890798642980959</v>
      </c>
      <c r="V214" s="196">
        <f t="shared" si="17"/>
        <v>810458.01784008741</v>
      </c>
      <c r="W214" s="196">
        <f t="shared" si="18"/>
        <v>303049.68862766039</v>
      </c>
      <c r="X214" s="196">
        <f t="shared" si="19"/>
        <v>1460797.7806346142</v>
      </c>
      <c r="Y214" s="200">
        <f t="shared" si="20"/>
        <v>1.4607977806346142</v>
      </c>
      <c r="Z214" s="269">
        <f t="shared" si="21"/>
        <v>953389.45142218715</v>
      </c>
      <c r="AA214" s="200">
        <f t="shared" si="22"/>
        <v>0.95338945142218712</v>
      </c>
      <c r="AB214" s="255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</row>
    <row r="215" spans="1:47" ht="19.5" customHeight="1">
      <c r="A215" s="218" t="s">
        <v>306</v>
      </c>
      <c r="B215" s="219">
        <v>115.30999799999999</v>
      </c>
      <c r="C215" s="220">
        <v>118.010002</v>
      </c>
      <c r="D215" s="220">
        <v>114.220001</v>
      </c>
      <c r="E215" s="220">
        <v>116.44000200000001</v>
      </c>
      <c r="F215" s="220">
        <v>110.113861</v>
      </c>
      <c r="G215" s="220">
        <v>369269900</v>
      </c>
      <c r="H215" s="225" t="s">
        <v>306</v>
      </c>
      <c r="I215" s="220">
        <v>10.20875</v>
      </c>
      <c r="J215" s="220">
        <v>10.68125</v>
      </c>
      <c r="K215" s="220">
        <v>10.01375</v>
      </c>
      <c r="L215" s="220">
        <v>10.38875</v>
      </c>
      <c r="M215" s="220">
        <v>10.285686</v>
      </c>
      <c r="N215" s="220">
        <v>153288000</v>
      </c>
      <c r="O215" s="220"/>
      <c r="P215" s="196">
        <f t="shared" si="24"/>
        <v>452356.43960396003</v>
      </c>
      <c r="Q215" s="196">
        <f t="shared" si="132"/>
        <v>575791.10985841381</v>
      </c>
      <c r="R215" s="196">
        <f t="shared" si="133"/>
        <v>536475.45175174146</v>
      </c>
      <c r="S215" s="196">
        <f t="shared" si="27"/>
        <v>-511189.19725081214</v>
      </c>
      <c r="T215" s="224"/>
      <c r="U215" s="199">
        <f t="shared" si="16"/>
        <v>1.9343755632428528</v>
      </c>
      <c r="V215" s="196">
        <f t="shared" si="17"/>
        <v>831665.94140444382</v>
      </c>
      <c r="W215" s="196">
        <f t="shared" si="18"/>
        <v>320476.74415363168</v>
      </c>
      <c r="X215" s="196">
        <f t="shared" si="19"/>
        <v>1564623.0012141154</v>
      </c>
      <c r="Y215" s="200">
        <f t="shared" si="20"/>
        <v>1.5646230012141153</v>
      </c>
      <c r="Z215" s="269">
        <f t="shared" si="21"/>
        <v>1053433.8039633033</v>
      </c>
      <c r="AA215" s="200">
        <f t="shared" si="22"/>
        <v>1.0534338039633033</v>
      </c>
      <c r="AB215" s="255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</row>
    <row r="216" spans="1:47" ht="19.5" customHeight="1">
      <c r="A216" s="218" t="s">
        <v>307</v>
      </c>
      <c r="B216" s="219">
        <v>116.480003</v>
      </c>
      <c r="C216" s="220">
        <v>119.220001</v>
      </c>
      <c r="D216" s="220">
        <v>113.629997</v>
      </c>
      <c r="E216" s="220">
        <v>118.720001</v>
      </c>
      <c r="F216" s="220">
        <v>112.269974</v>
      </c>
      <c r="G216" s="220">
        <v>540756600</v>
      </c>
      <c r="H216" s="225" t="s">
        <v>307</v>
      </c>
      <c r="I216" s="220">
        <v>10.4025</v>
      </c>
      <c r="J216" s="220">
        <v>10.92375</v>
      </c>
      <c r="K216" s="220">
        <v>9.8849999999999998</v>
      </c>
      <c r="L216" s="220">
        <v>10.817500000000001</v>
      </c>
      <c r="M216" s="220">
        <v>10.710184999999999</v>
      </c>
      <c r="N216" s="220">
        <v>202340000</v>
      </c>
      <c r="O216" s="220"/>
      <c r="P216" s="196">
        <f t="shared" si="24"/>
        <v>450019.79009900952</v>
      </c>
      <c r="Q216" s="196">
        <f t="shared" si="132"/>
        <v>568387.9786244334</v>
      </c>
      <c r="R216" s="196">
        <f t="shared" si="133"/>
        <v>536475.45175174146</v>
      </c>
      <c r="S216" s="196">
        <f t="shared" si="27"/>
        <v>-514985.81890602387</v>
      </c>
      <c r="T216" s="224"/>
      <c r="U216" s="199">
        <f t="shared" si="16"/>
        <v>1.9155774890002739</v>
      </c>
      <c r="V216" s="196">
        <f t="shared" si="17"/>
        <v>830030.28675097844</v>
      </c>
      <c r="W216" s="196">
        <f t="shared" si="18"/>
        <v>315044.46784495458</v>
      </c>
      <c r="X216" s="196">
        <f t="shared" si="19"/>
        <v>1554883.2204751843</v>
      </c>
      <c r="Y216" s="200">
        <f t="shared" si="20"/>
        <v>1.5548832204751843</v>
      </c>
      <c r="Z216" s="269">
        <f t="shared" si="21"/>
        <v>1039897.4015691604</v>
      </c>
      <c r="AA216" s="200">
        <f t="shared" si="22"/>
        <v>1.0398974015691604</v>
      </c>
      <c r="AB216" s="255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</row>
    <row r="217" spans="1:47" ht="19.5" customHeight="1">
      <c r="A217" s="218" t="s">
        <v>308</v>
      </c>
      <c r="B217" s="219">
        <v>118.57</v>
      </c>
      <c r="C217" s="220">
        <v>119.660004</v>
      </c>
      <c r="D217" s="220">
        <v>115.94000200000001</v>
      </c>
      <c r="E217" s="220">
        <v>116.989998</v>
      </c>
      <c r="F217" s="220">
        <v>110.91115600000001</v>
      </c>
      <c r="G217" s="220">
        <v>406941800</v>
      </c>
      <c r="H217" s="225" t="s">
        <v>308</v>
      </c>
      <c r="I217" s="220">
        <v>10.7875</v>
      </c>
      <c r="J217" s="220">
        <v>10.98</v>
      </c>
      <c r="K217" s="220">
        <v>10.31625</v>
      </c>
      <c r="L217" s="220">
        <v>10.48625</v>
      </c>
      <c r="M217" s="220">
        <v>10.382218999999999</v>
      </c>
      <c r="N217" s="220">
        <v>157292000</v>
      </c>
      <c r="O217" s="220"/>
      <c r="P217" s="196">
        <f t="shared" si="24"/>
        <v>459168.3247524749</v>
      </c>
      <c r="Q217" s="196">
        <f t="shared" si="132"/>
        <v>593184.8745052414</v>
      </c>
      <c r="R217" s="196">
        <f t="shared" si="133"/>
        <v>536475.45175174146</v>
      </c>
      <c r="S217" s="196">
        <f t="shared" si="27"/>
        <v>-518798.25981813233</v>
      </c>
      <c r="T217" s="224"/>
      <c r="U217" s="199">
        <f t="shared" si="16"/>
        <v>1.9191347651267083</v>
      </c>
      <c r="V217" s="196">
        <f t="shared" si="17"/>
        <v>836434.2610084042</v>
      </c>
      <c r="W217" s="196">
        <f t="shared" si="18"/>
        <v>317636.00119027187</v>
      </c>
      <c r="X217" s="196">
        <f t="shared" si="19"/>
        <v>1588828.6510094577</v>
      </c>
      <c r="Y217" s="200">
        <f t="shared" si="20"/>
        <v>1.5888286510094576</v>
      </c>
      <c r="Z217" s="269">
        <f t="shared" si="21"/>
        <v>1070030.3911913254</v>
      </c>
      <c r="AA217" s="200">
        <f t="shared" si="22"/>
        <v>1.0700303911913254</v>
      </c>
      <c r="AB217" s="255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</row>
    <row r="218" spans="1:47" ht="19.5" customHeight="1">
      <c r="A218" s="218" t="s">
        <v>309</v>
      </c>
      <c r="B218" s="219">
        <v>117.19000200000001</v>
      </c>
      <c r="C218" s="220">
        <v>119.510002</v>
      </c>
      <c r="D218" s="220">
        <v>113.449997</v>
      </c>
      <c r="E218" s="220">
        <v>117.5</v>
      </c>
      <c r="F218" s="220">
        <v>111.394638</v>
      </c>
      <c r="G218" s="220">
        <v>598118800</v>
      </c>
      <c r="H218" s="225" t="s">
        <v>309</v>
      </c>
      <c r="I218" s="220">
        <v>10.525</v>
      </c>
      <c r="J218" s="220">
        <v>10.91625</v>
      </c>
      <c r="K218" s="220">
        <v>9.86</v>
      </c>
      <c r="L218" s="220">
        <v>10.546250000000001</v>
      </c>
      <c r="M218" s="220">
        <v>10.441625</v>
      </c>
      <c r="N218" s="220">
        <v>186165600</v>
      </c>
      <c r="O218" s="220"/>
      <c r="P218" s="196">
        <f t="shared" si="24"/>
        <v>449306.91881188081</v>
      </c>
      <c r="Q218" s="196">
        <f t="shared" si="132"/>
        <v>566950.47741395177</v>
      </c>
      <c r="R218" s="196">
        <f t="shared" si="133"/>
        <v>536475.45175174146</v>
      </c>
      <c r="S218" s="196">
        <f t="shared" si="27"/>
        <v>-522626.58590070787</v>
      </c>
      <c r="T218" s="224"/>
      <c r="U218" s="199">
        <f t="shared" si="16"/>
        <v>1.886207853097829</v>
      </c>
      <c r="V218" s="196">
        <f t="shared" si="17"/>
        <v>829531.27684998838</v>
      </c>
      <c r="W218" s="196">
        <f t="shared" si="18"/>
        <v>306904.69094928051</v>
      </c>
      <c r="X218" s="196">
        <f t="shared" si="19"/>
        <v>1552732.847977574</v>
      </c>
      <c r="Y218" s="200">
        <f t="shared" si="20"/>
        <v>1.5527328479775739</v>
      </c>
      <c r="Z218" s="269">
        <f t="shared" si="21"/>
        <v>1030106.2620768661</v>
      </c>
      <c r="AA218" s="200">
        <f t="shared" si="22"/>
        <v>1.0301062620768662</v>
      </c>
      <c r="AB218" s="255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</row>
    <row r="219" spans="1:47" ht="19.5" customHeight="1">
      <c r="A219" s="218" t="s">
        <v>310</v>
      </c>
      <c r="B219" s="272">
        <v>117.459999</v>
      </c>
      <c r="C219" s="273">
        <v>121.519997</v>
      </c>
      <c r="D219" s="273">
        <v>115.220001</v>
      </c>
      <c r="E219" s="273">
        <v>118.480003</v>
      </c>
      <c r="F219" s="273">
        <v>112.323723</v>
      </c>
      <c r="G219" s="273">
        <v>498414300</v>
      </c>
      <c r="H219" s="275" t="s">
        <v>310</v>
      </c>
      <c r="I219" s="273">
        <v>10.546250000000001</v>
      </c>
      <c r="J219" s="273">
        <v>11.31875</v>
      </c>
      <c r="K219" s="273">
        <v>10.141249999999999</v>
      </c>
      <c r="L219" s="273">
        <v>10.765000000000001</v>
      </c>
      <c r="M219" s="273">
        <v>10.658204</v>
      </c>
      <c r="N219" s="273">
        <v>153863200</v>
      </c>
      <c r="O219" s="273"/>
      <c r="P219" s="196">
        <f t="shared" si="24"/>
        <v>456316.835643564</v>
      </c>
      <c r="Q219" s="196">
        <f t="shared" si="132"/>
        <v>583122.36603187001</v>
      </c>
      <c r="R219" s="196">
        <f t="shared" si="133"/>
        <v>536475.45175174146</v>
      </c>
      <c r="S219" s="196">
        <f t="shared" si="27"/>
        <v>-526470.86334196082</v>
      </c>
      <c r="T219" s="274">
        <f>(P219-P207)/P207</f>
        <v>5.3391882978383626E-2</v>
      </c>
      <c r="U219" s="199">
        <f t="shared" si="16"/>
        <v>1.8857497280917006</v>
      </c>
      <c r="V219" s="196">
        <f t="shared" si="17"/>
        <v>834438.21863216651</v>
      </c>
      <c r="W219" s="196">
        <f t="shared" si="18"/>
        <v>307967.35529020568</v>
      </c>
      <c r="X219" s="196">
        <f t="shared" si="19"/>
        <v>1575914.6534271755</v>
      </c>
      <c r="Y219" s="200">
        <f t="shared" si="20"/>
        <v>1.5759146534271755</v>
      </c>
      <c r="Z219" s="269">
        <f t="shared" si="21"/>
        <v>1049443.7900852147</v>
      </c>
      <c r="AA219" s="200">
        <f t="shared" si="22"/>
        <v>1.0494437900852147</v>
      </c>
      <c r="AB219" s="255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</row>
    <row r="220" spans="1:47" ht="19.5" customHeight="1">
      <c r="A220" s="218" t="s">
        <v>311</v>
      </c>
      <c r="B220" s="219">
        <v>119.269997</v>
      </c>
      <c r="C220" s="220">
        <v>125.91999800000001</v>
      </c>
      <c r="D220" s="220">
        <v>118.889999</v>
      </c>
      <c r="E220" s="220">
        <v>124.57</v>
      </c>
      <c r="F220" s="220">
        <v>118.446533</v>
      </c>
      <c r="G220" s="220">
        <v>366254600</v>
      </c>
      <c r="H220" s="225" t="s">
        <v>311</v>
      </c>
      <c r="I220" s="220">
        <v>10.90875</v>
      </c>
      <c r="J220" s="220">
        <v>12.12875</v>
      </c>
      <c r="K220" s="220">
        <v>10.83375</v>
      </c>
      <c r="L220" s="220">
        <v>11.87125</v>
      </c>
      <c r="M220" s="220">
        <v>11.761251</v>
      </c>
      <c r="N220" s="220">
        <v>129528800</v>
      </c>
      <c r="O220" s="220"/>
      <c r="P220" s="196">
        <f t="shared" si="24"/>
        <v>470851.48118811846</v>
      </c>
      <c r="Q220" s="196">
        <f>((Q219+R219)/2)*K220/K219</f>
        <v>598025.03924137552</v>
      </c>
      <c r="R220" s="196">
        <f>(Q219+R219)/2</f>
        <v>559798.90889180568</v>
      </c>
      <c r="S220" s="196">
        <f t="shared" si="27"/>
        <v>-530331.15860588558</v>
      </c>
      <c r="T220" s="224"/>
      <c r="U220" s="199">
        <f t="shared" si="16"/>
        <v>1.9434090819578822</v>
      </c>
      <c r="V220" s="196">
        <f t="shared" si="17"/>
        <v>867002.98936781636</v>
      </c>
      <c r="W220" s="196">
        <f t="shared" si="18"/>
        <v>336671.83076193079</v>
      </c>
      <c r="X220" s="196">
        <f t="shared" si="19"/>
        <v>1628675.4293212995</v>
      </c>
      <c r="Y220" s="200">
        <f t="shared" si="20"/>
        <v>1.6286754293212995</v>
      </c>
      <c r="Z220" s="269">
        <f t="shared" si="21"/>
        <v>1098344.2707154141</v>
      </c>
      <c r="AA220" s="200">
        <f t="shared" si="22"/>
        <v>1.0983442707154141</v>
      </c>
      <c r="AB220" s="255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</row>
    <row r="221" spans="1:47" ht="19.5" customHeight="1">
      <c r="A221" s="218" t="s">
        <v>312</v>
      </c>
      <c r="B221" s="219">
        <v>125.449997</v>
      </c>
      <c r="C221" s="220">
        <v>130.699997</v>
      </c>
      <c r="D221" s="220">
        <v>124.860001</v>
      </c>
      <c r="E221" s="220">
        <v>130.020004</v>
      </c>
      <c r="F221" s="220">
        <v>123.628624</v>
      </c>
      <c r="G221" s="220">
        <v>307437600</v>
      </c>
      <c r="H221" s="225" t="s">
        <v>312</v>
      </c>
      <c r="I221" s="220">
        <v>12.02875</v>
      </c>
      <c r="J221" s="220">
        <v>13.046250000000001</v>
      </c>
      <c r="K221" s="220">
        <v>11.922499999999999</v>
      </c>
      <c r="L221" s="220">
        <v>12.911250000000001</v>
      </c>
      <c r="M221" s="220">
        <v>12.791615</v>
      </c>
      <c r="N221" s="220">
        <v>139516800</v>
      </c>
      <c r="O221" s="220"/>
      <c r="P221" s="196">
        <f t="shared" si="24"/>
        <v>494495.05346534611</v>
      </c>
      <c r="Q221" s="196">
        <f t="shared" ref="Q221:Q231" si="134">Q220*K221/K220</f>
        <v>658124.24417725147</v>
      </c>
      <c r="R221" s="196">
        <f t="shared" ref="R221:R231" si="135">R220</f>
        <v>559798.90889180568</v>
      </c>
      <c r="S221" s="196">
        <f t="shared" si="27"/>
        <v>-534207.53843340999</v>
      </c>
      <c r="T221" s="224"/>
      <c r="U221" s="199">
        <f t="shared" si="16"/>
        <v>1.9735662387859987</v>
      </c>
      <c r="V221" s="196">
        <f t="shared" si="17"/>
        <v>883553.48996187572</v>
      </c>
      <c r="W221" s="196">
        <f t="shared" si="18"/>
        <v>349345.95152846572</v>
      </c>
      <c r="X221" s="196">
        <f t="shared" si="19"/>
        <v>1712418.2065344031</v>
      </c>
      <c r="Y221" s="200">
        <f t="shared" si="20"/>
        <v>1.7124182065344031</v>
      </c>
      <c r="Z221" s="269">
        <f t="shared" si="21"/>
        <v>1178210.6681009931</v>
      </c>
      <c r="AA221" s="200">
        <f t="shared" si="22"/>
        <v>1.1782106681009932</v>
      </c>
      <c r="AB221" s="255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</row>
    <row r="222" spans="1:47" ht="19.5" customHeight="1">
      <c r="A222" s="218" t="s">
        <v>313</v>
      </c>
      <c r="B222" s="219">
        <v>130.85000600000001</v>
      </c>
      <c r="C222" s="220">
        <v>132.740005</v>
      </c>
      <c r="D222" s="220">
        <v>129.39999399999999</v>
      </c>
      <c r="E222" s="220">
        <v>132.38000500000001</v>
      </c>
      <c r="F222" s="220">
        <v>125.872597</v>
      </c>
      <c r="G222" s="220">
        <v>442963500</v>
      </c>
      <c r="H222" s="225" t="s">
        <v>313</v>
      </c>
      <c r="I222" s="220">
        <v>13.07</v>
      </c>
      <c r="J222" s="220">
        <v>13.477499999999999</v>
      </c>
      <c r="K222" s="220">
        <v>12.815</v>
      </c>
      <c r="L222" s="220">
        <v>13.407500000000001</v>
      </c>
      <c r="M222" s="220">
        <v>13.283265999999999</v>
      </c>
      <c r="N222" s="220">
        <v>130948800</v>
      </c>
      <c r="O222" s="220"/>
      <c r="P222" s="196">
        <f t="shared" si="24"/>
        <v>512475.22376237577</v>
      </c>
      <c r="Q222" s="196">
        <f t="shared" si="134"/>
        <v>707390.41217290657</v>
      </c>
      <c r="R222" s="196">
        <f t="shared" si="135"/>
        <v>559798.90889180568</v>
      </c>
      <c r="S222" s="196">
        <f t="shared" si="27"/>
        <v>-538100.06984354916</v>
      </c>
      <c r="T222" s="224"/>
      <c r="U222" s="199">
        <f t="shared" si="16"/>
        <v>1.9927039462491458</v>
      </c>
      <c r="V222" s="196">
        <f t="shared" si="17"/>
        <v>896139.60916979646</v>
      </c>
      <c r="W222" s="196">
        <f t="shared" si="18"/>
        <v>358039.53932624729</v>
      </c>
      <c r="X222" s="196">
        <f t="shared" si="19"/>
        <v>1779664.544827088</v>
      </c>
      <c r="Y222" s="200">
        <f t="shared" si="20"/>
        <v>1.779664544827088</v>
      </c>
      <c r="Z222" s="269">
        <f t="shared" si="21"/>
        <v>1241564.474983539</v>
      </c>
      <c r="AA222" s="200">
        <f t="shared" si="22"/>
        <v>1.2415644749835391</v>
      </c>
      <c r="AB222" s="255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</row>
    <row r="223" spans="1:47" ht="19.5" customHeight="1">
      <c r="A223" s="218" t="s">
        <v>314</v>
      </c>
      <c r="B223" s="219">
        <v>132.490005</v>
      </c>
      <c r="C223" s="220">
        <v>136.33999600000001</v>
      </c>
      <c r="D223" s="220">
        <v>130.38000500000001</v>
      </c>
      <c r="E223" s="220">
        <v>135.990005</v>
      </c>
      <c r="F223" s="220">
        <v>129.57409699999999</v>
      </c>
      <c r="G223" s="220">
        <v>388248100</v>
      </c>
      <c r="H223" s="225" t="s">
        <v>314</v>
      </c>
      <c r="I223" s="220">
        <v>13.428750000000001</v>
      </c>
      <c r="J223" s="220">
        <v>14.19375</v>
      </c>
      <c r="K223" s="220">
        <v>12.994999999999999</v>
      </c>
      <c r="L223" s="220">
        <v>14.12125</v>
      </c>
      <c r="M223" s="220">
        <v>13.992979</v>
      </c>
      <c r="N223" s="220">
        <v>109240000</v>
      </c>
      <c r="O223" s="220"/>
      <c r="P223" s="196">
        <f t="shared" si="24"/>
        <v>516356.45544554415</v>
      </c>
      <c r="Q223" s="196">
        <f t="shared" si="134"/>
        <v>717326.44605438318</v>
      </c>
      <c r="R223" s="196">
        <f t="shared" si="135"/>
        <v>559798.90889180568</v>
      </c>
      <c r="S223" s="196">
        <f t="shared" si="27"/>
        <v>-542008.82013456395</v>
      </c>
      <c r="T223" s="224"/>
      <c r="U223" s="199">
        <f t="shared" si="16"/>
        <v>1.9854941919029543</v>
      </c>
      <c r="V223" s="196">
        <f t="shared" si="17"/>
        <v>898856.47134801443</v>
      </c>
      <c r="W223" s="196">
        <f t="shared" si="18"/>
        <v>356847.65121345047</v>
      </c>
      <c r="X223" s="196">
        <f t="shared" si="19"/>
        <v>1793481.810391733</v>
      </c>
      <c r="Y223" s="200">
        <f t="shared" si="20"/>
        <v>1.7934818103917329</v>
      </c>
      <c r="Z223" s="269">
        <f t="shared" si="21"/>
        <v>1251472.9902571691</v>
      </c>
      <c r="AA223" s="200">
        <f t="shared" si="22"/>
        <v>1.2514729902571691</v>
      </c>
      <c r="AB223" s="255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</row>
    <row r="224" spans="1:47" ht="19.5" customHeight="1">
      <c r="A224" s="218" t="s">
        <v>315</v>
      </c>
      <c r="B224" s="219">
        <v>136.44000199999999</v>
      </c>
      <c r="C224" s="220">
        <v>141.83999600000001</v>
      </c>
      <c r="D224" s="220">
        <v>135.86999499999999</v>
      </c>
      <c r="E224" s="220">
        <v>141.28999300000001</v>
      </c>
      <c r="F224" s="220">
        <v>134.624054</v>
      </c>
      <c r="G224" s="220">
        <v>532489700</v>
      </c>
      <c r="H224" s="225" t="s">
        <v>315</v>
      </c>
      <c r="I224" s="220">
        <v>14.213749999999999</v>
      </c>
      <c r="J224" s="220">
        <v>15.317500000000001</v>
      </c>
      <c r="K224" s="220">
        <v>14.071249999999999</v>
      </c>
      <c r="L224" s="220">
        <v>15.1975</v>
      </c>
      <c r="M224" s="220">
        <v>15.059453</v>
      </c>
      <c r="N224" s="220">
        <v>116898400</v>
      </c>
      <c r="O224" s="220"/>
      <c r="P224" s="196">
        <f t="shared" si="24"/>
        <v>538098.99009900936</v>
      </c>
      <c r="Q224" s="196">
        <f t="shared" si="134"/>
        <v>776735.64863737894</v>
      </c>
      <c r="R224" s="196">
        <f t="shared" si="135"/>
        <v>559798.90889180568</v>
      </c>
      <c r="S224" s="196">
        <f t="shared" si="27"/>
        <v>-545933.85688512458</v>
      </c>
      <c r="T224" s="224"/>
      <c r="U224" s="199">
        <f t="shared" si="16"/>
        <v>2.0110456333574396</v>
      </c>
      <c r="V224" s="196">
        <f t="shared" si="17"/>
        <v>914076.24560544</v>
      </c>
      <c r="W224" s="196">
        <f t="shared" si="18"/>
        <v>368142.38872031542</v>
      </c>
      <c r="X224" s="196">
        <f t="shared" si="19"/>
        <v>1874633.5476281939</v>
      </c>
      <c r="Y224" s="200">
        <f t="shared" si="20"/>
        <v>1.8746335476281939</v>
      </c>
      <c r="Z224" s="269">
        <f t="shared" si="21"/>
        <v>1328699.6907430692</v>
      </c>
      <c r="AA224" s="200">
        <f t="shared" si="22"/>
        <v>1.3286996907430693</v>
      </c>
      <c r="AB224" s="255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</row>
    <row r="225" spans="1:47" ht="19.5" customHeight="1">
      <c r="A225" s="218" t="s">
        <v>316</v>
      </c>
      <c r="B225" s="219">
        <v>141.58000200000001</v>
      </c>
      <c r="C225" s="220">
        <v>143.89999399999999</v>
      </c>
      <c r="D225" s="220">
        <v>136.25</v>
      </c>
      <c r="E225" s="220">
        <v>137.63999899999999</v>
      </c>
      <c r="F225" s="220">
        <v>131.14627100000001</v>
      </c>
      <c r="G225" s="220">
        <v>1046003200</v>
      </c>
      <c r="H225" s="225" t="s">
        <v>316</v>
      </c>
      <c r="I225" s="220">
        <v>15.265000000000001</v>
      </c>
      <c r="J225" s="220">
        <v>15.758749999999999</v>
      </c>
      <c r="K225" s="220">
        <v>14.14875</v>
      </c>
      <c r="L225" s="220">
        <v>14.414999999999999</v>
      </c>
      <c r="M225" s="220">
        <v>14.284060999999999</v>
      </c>
      <c r="N225" s="220">
        <v>225859200</v>
      </c>
      <c r="O225" s="220"/>
      <c r="P225" s="196">
        <f t="shared" si="24"/>
        <v>539603.96039603907</v>
      </c>
      <c r="Q225" s="196">
        <f t="shared" si="134"/>
        <v>781013.66322523693</v>
      </c>
      <c r="R225" s="196">
        <f t="shared" si="135"/>
        <v>559798.90889180568</v>
      </c>
      <c r="S225" s="196">
        <f t="shared" si="27"/>
        <v>-549875.24795547919</v>
      </c>
      <c r="T225" s="224"/>
      <c r="U225" s="199">
        <f t="shared" si="16"/>
        <v>1.999367808199394</v>
      </c>
      <c r="V225" s="196">
        <f t="shared" si="17"/>
        <v>915129.72481336072</v>
      </c>
      <c r="W225" s="196">
        <f t="shared" si="18"/>
        <v>365254.47685788153</v>
      </c>
      <c r="X225" s="196">
        <f t="shared" si="19"/>
        <v>1880416.5325130818</v>
      </c>
      <c r="Y225" s="200">
        <f t="shared" si="20"/>
        <v>1.8804165325130817</v>
      </c>
      <c r="Z225" s="269">
        <f t="shared" si="21"/>
        <v>1330541.2845576026</v>
      </c>
      <c r="AA225" s="200">
        <f t="shared" si="22"/>
        <v>1.3305412845576026</v>
      </c>
      <c r="AB225" s="255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</row>
    <row r="226" spans="1:47" ht="19.5" customHeight="1">
      <c r="A226" s="218" t="s">
        <v>317</v>
      </c>
      <c r="B226" s="219">
        <v>138.270004</v>
      </c>
      <c r="C226" s="220">
        <v>145.96000699999999</v>
      </c>
      <c r="D226" s="220">
        <v>135.800003</v>
      </c>
      <c r="E226" s="220">
        <v>143.229996</v>
      </c>
      <c r="F226" s="220">
        <v>136.844269</v>
      </c>
      <c r="G226" s="220">
        <v>705002300</v>
      </c>
      <c r="H226" s="225" t="s">
        <v>317</v>
      </c>
      <c r="I226" s="220">
        <v>14.56625</v>
      </c>
      <c r="J226" s="220">
        <v>16.202499</v>
      </c>
      <c r="K226" s="220">
        <v>14.05125</v>
      </c>
      <c r="L226" s="220">
        <v>15.5975</v>
      </c>
      <c r="M226" s="220">
        <v>15.456731</v>
      </c>
      <c r="N226" s="220">
        <v>115252400</v>
      </c>
      <c r="O226" s="220"/>
      <c r="P226" s="196">
        <f t="shared" si="24"/>
        <v>537821.79405940545</v>
      </c>
      <c r="Q226" s="196">
        <f t="shared" si="134"/>
        <v>775631.64487277041</v>
      </c>
      <c r="R226" s="196">
        <f t="shared" si="135"/>
        <v>559798.90889180568</v>
      </c>
      <c r="S226" s="196">
        <f t="shared" si="27"/>
        <v>-553833.06148862699</v>
      </c>
      <c r="T226" s="224"/>
      <c r="U226" s="199">
        <f t="shared" si="16"/>
        <v>1.9818620073004629</v>
      </c>
      <c r="V226" s="196">
        <f t="shared" si="17"/>
        <v>913882.2083777173</v>
      </c>
      <c r="W226" s="196">
        <f t="shared" si="18"/>
        <v>360049.14688909031</v>
      </c>
      <c r="X226" s="196">
        <f t="shared" si="19"/>
        <v>1873252.3478239814</v>
      </c>
      <c r="Y226" s="200">
        <f t="shared" si="20"/>
        <v>1.8732523478239815</v>
      </c>
      <c r="Z226" s="269">
        <f t="shared" si="21"/>
        <v>1319419.2863353544</v>
      </c>
      <c r="AA226" s="200">
        <f t="shared" si="22"/>
        <v>1.3194192863353544</v>
      </c>
      <c r="AB226" s="255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</row>
    <row r="227" spans="1:47" ht="19.5" customHeight="1">
      <c r="A227" s="218" t="s">
        <v>318</v>
      </c>
      <c r="B227" s="219">
        <v>143.720001</v>
      </c>
      <c r="C227" s="220">
        <v>146.21000699999999</v>
      </c>
      <c r="D227" s="220">
        <v>140.179993</v>
      </c>
      <c r="E227" s="220">
        <v>146.199997</v>
      </c>
      <c r="F227" s="220">
        <v>139.681915</v>
      </c>
      <c r="G227" s="220">
        <v>810771900</v>
      </c>
      <c r="H227" s="225" t="s">
        <v>318</v>
      </c>
      <c r="I227" s="220">
        <v>15.695</v>
      </c>
      <c r="J227" s="220">
        <v>16.192499000000002</v>
      </c>
      <c r="K227" s="220">
        <v>14.9025</v>
      </c>
      <c r="L227" s="220">
        <v>16.155000999999999</v>
      </c>
      <c r="M227" s="220">
        <v>16.009197</v>
      </c>
      <c r="N227" s="220">
        <v>139304400</v>
      </c>
      <c r="O227" s="220"/>
      <c r="P227" s="196">
        <f t="shared" si="24"/>
        <v>555168.28910891037</v>
      </c>
      <c r="Q227" s="196">
        <f t="shared" si="134"/>
        <v>822620.80510392028</v>
      </c>
      <c r="R227" s="196">
        <f t="shared" si="135"/>
        <v>559798.90889180568</v>
      </c>
      <c r="S227" s="196">
        <f t="shared" si="27"/>
        <v>-557807.36591149622</v>
      </c>
      <c r="T227" s="224"/>
      <c r="U227" s="199">
        <f t="shared" si="16"/>
        <v>1.9988391443680233</v>
      </c>
      <c r="V227" s="196">
        <f t="shared" si="17"/>
        <v>926024.7549123707</v>
      </c>
      <c r="W227" s="196">
        <f t="shared" si="18"/>
        <v>368217.38900087448</v>
      </c>
      <c r="X227" s="196">
        <f t="shared" si="19"/>
        <v>1937588.0031046362</v>
      </c>
      <c r="Y227" s="200">
        <f t="shared" si="20"/>
        <v>1.9375880031046362</v>
      </c>
      <c r="Z227" s="269">
        <f t="shared" si="21"/>
        <v>1379780.6371931401</v>
      </c>
      <c r="AA227" s="200">
        <f t="shared" si="22"/>
        <v>1.37978063719314</v>
      </c>
      <c r="AB227" s="255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</row>
    <row r="228" spans="1:47" ht="19.5" customHeight="1">
      <c r="A228" s="218" t="s">
        <v>319</v>
      </c>
      <c r="B228" s="219">
        <v>146.38999899999999</v>
      </c>
      <c r="C228" s="220">
        <v>146.58999600000001</v>
      </c>
      <c r="D228" s="220">
        <v>142.10000600000001</v>
      </c>
      <c r="E228" s="220">
        <v>145.449997</v>
      </c>
      <c r="F228" s="220">
        <v>138.965317</v>
      </c>
      <c r="G228" s="220">
        <v>631562000</v>
      </c>
      <c r="H228" s="225" t="s">
        <v>319</v>
      </c>
      <c r="I228" s="220">
        <v>16.235001</v>
      </c>
      <c r="J228" s="220">
        <v>16.2775</v>
      </c>
      <c r="K228" s="220">
        <v>15.3325</v>
      </c>
      <c r="L228" s="220">
        <v>16.055</v>
      </c>
      <c r="M228" s="220">
        <v>15.910100999999999</v>
      </c>
      <c r="N228" s="220">
        <v>87287200</v>
      </c>
      <c r="O228" s="220"/>
      <c r="P228" s="196">
        <f t="shared" si="24"/>
        <v>562772.30099009851</v>
      </c>
      <c r="Q228" s="196">
        <f t="shared" si="134"/>
        <v>846356.88604300341</v>
      </c>
      <c r="R228" s="196">
        <f t="shared" si="135"/>
        <v>559798.90889180568</v>
      </c>
      <c r="S228" s="196">
        <f t="shared" si="27"/>
        <v>-561798.22993612743</v>
      </c>
      <c r="T228" s="224"/>
      <c r="U228" s="199">
        <f t="shared" si="16"/>
        <v>1.9981750565670751</v>
      </c>
      <c r="V228" s="196">
        <f t="shared" si="17"/>
        <v>931347.56322920241</v>
      </c>
      <c r="W228" s="196">
        <f t="shared" si="18"/>
        <v>369549.33329307497</v>
      </c>
      <c r="X228" s="196">
        <f t="shared" si="19"/>
        <v>1968928.0959249076</v>
      </c>
      <c r="Y228" s="200">
        <f t="shared" si="20"/>
        <v>1.9689280959249076</v>
      </c>
      <c r="Z228" s="269">
        <f t="shared" si="21"/>
        <v>1407129.8659887803</v>
      </c>
      <c r="AA228" s="200">
        <f t="shared" si="22"/>
        <v>1.4071298659887803</v>
      </c>
      <c r="AB228" s="255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</row>
    <row r="229" spans="1:47" ht="19.5" customHeight="1">
      <c r="A229" s="218" t="s">
        <v>320</v>
      </c>
      <c r="B229" s="219">
        <v>145.66999799999999</v>
      </c>
      <c r="C229" s="220">
        <v>152.36999499999999</v>
      </c>
      <c r="D229" s="220">
        <v>144.929993</v>
      </c>
      <c r="E229" s="220">
        <v>152.14999399999999</v>
      </c>
      <c r="F229" s="220">
        <v>145.68481399999999</v>
      </c>
      <c r="G229" s="220">
        <v>549094600</v>
      </c>
      <c r="H229" s="225" t="s">
        <v>320</v>
      </c>
      <c r="I229" s="220">
        <v>16.107500000000002</v>
      </c>
      <c r="J229" s="220">
        <v>17.57</v>
      </c>
      <c r="K229" s="220">
        <v>15.945</v>
      </c>
      <c r="L229" s="220">
        <v>17.52</v>
      </c>
      <c r="M229" s="220">
        <v>17.361881</v>
      </c>
      <c r="N229" s="220">
        <v>79744000</v>
      </c>
      <c r="O229" s="220"/>
      <c r="P229" s="196">
        <f t="shared" si="24"/>
        <v>573980.17029702908</v>
      </c>
      <c r="Q229" s="196">
        <f t="shared" si="134"/>
        <v>880167.00133413926</v>
      </c>
      <c r="R229" s="196">
        <f t="shared" si="135"/>
        <v>559798.90889180568</v>
      </c>
      <c r="S229" s="196">
        <f t="shared" si="27"/>
        <v>-565805.72256086126</v>
      </c>
      <c r="T229" s="224"/>
      <c r="U229" s="199">
        <f t="shared" si="16"/>
        <v>2.0038310571644655</v>
      </c>
      <c r="V229" s="196">
        <f t="shared" si="17"/>
        <v>939193.07174405386</v>
      </c>
      <c r="W229" s="196">
        <f t="shared" si="18"/>
        <v>373387.34918319259</v>
      </c>
      <c r="X229" s="196">
        <f t="shared" si="19"/>
        <v>2013946.080522974</v>
      </c>
      <c r="Y229" s="200">
        <f t="shared" si="20"/>
        <v>2.0139460805229739</v>
      </c>
      <c r="Z229" s="269">
        <f t="shared" si="21"/>
        <v>1448140.3579621129</v>
      </c>
      <c r="AA229" s="200">
        <f t="shared" si="22"/>
        <v>1.4481403579621128</v>
      </c>
      <c r="AB229" s="255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</row>
    <row r="230" spans="1:47" ht="19.5" customHeight="1">
      <c r="A230" s="218" t="s">
        <v>321</v>
      </c>
      <c r="B230" s="219">
        <v>152.759995</v>
      </c>
      <c r="C230" s="220">
        <v>156.69000199999999</v>
      </c>
      <c r="D230" s="220">
        <v>150.770004</v>
      </c>
      <c r="E230" s="220">
        <v>155.14999399999999</v>
      </c>
      <c r="F230" s="220">
        <v>148.55729700000001</v>
      </c>
      <c r="G230" s="220">
        <v>584198400</v>
      </c>
      <c r="H230" s="225" t="s">
        <v>321</v>
      </c>
      <c r="I230" s="220">
        <v>17.649999999999999</v>
      </c>
      <c r="J230" s="220">
        <v>18.535</v>
      </c>
      <c r="K230" s="220">
        <v>17.204999999999998</v>
      </c>
      <c r="L230" s="220">
        <v>18.170000000000002</v>
      </c>
      <c r="M230" s="220">
        <v>18.006014</v>
      </c>
      <c r="N230" s="220">
        <v>82902400</v>
      </c>
      <c r="O230" s="220"/>
      <c r="P230" s="196">
        <f t="shared" si="24"/>
        <v>597108.92673267261</v>
      </c>
      <c r="Q230" s="196">
        <f t="shared" si="134"/>
        <v>949719.23850447556</v>
      </c>
      <c r="R230" s="196">
        <f t="shared" si="135"/>
        <v>559798.90889180568</v>
      </c>
      <c r="S230" s="196">
        <f t="shared" si="27"/>
        <v>-569829.91307153145</v>
      </c>
      <c r="T230" s="224"/>
      <c r="U230" s="199">
        <f t="shared" si="16"/>
        <v>2.0302686978794147</v>
      </c>
      <c r="V230" s="196">
        <f t="shared" si="17"/>
        <v>955383.20124900434</v>
      </c>
      <c r="W230" s="196">
        <f t="shared" si="18"/>
        <v>385553.28817747289</v>
      </c>
      <c r="X230" s="196">
        <f t="shared" si="19"/>
        <v>2106627.0741289537</v>
      </c>
      <c r="Y230" s="200">
        <f t="shared" si="20"/>
        <v>2.1066270741289537</v>
      </c>
      <c r="Z230" s="269">
        <f t="shared" si="21"/>
        <v>1536797.1610574224</v>
      </c>
      <c r="AA230" s="200">
        <f t="shared" si="22"/>
        <v>1.5367971610574225</v>
      </c>
      <c r="AB230" s="255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</row>
    <row r="231" spans="1:47" ht="19.5" customHeight="1">
      <c r="A231" s="218" t="s">
        <v>322</v>
      </c>
      <c r="B231" s="272">
        <v>154.199997</v>
      </c>
      <c r="C231" s="273">
        <v>158.770004</v>
      </c>
      <c r="D231" s="273">
        <v>152.05999800000001</v>
      </c>
      <c r="E231" s="273">
        <v>155.759995</v>
      </c>
      <c r="F231" s="273">
        <v>149.14137299999999</v>
      </c>
      <c r="G231" s="273">
        <v>622383900</v>
      </c>
      <c r="H231" s="275" t="s">
        <v>322</v>
      </c>
      <c r="I231" s="273">
        <v>17.934999000000001</v>
      </c>
      <c r="J231" s="273">
        <v>19.072500000000002</v>
      </c>
      <c r="K231" s="273">
        <v>17.440000999999999</v>
      </c>
      <c r="L231" s="273">
        <v>18.3325</v>
      </c>
      <c r="M231" s="273">
        <v>18.167048000000001</v>
      </c>
      <c r="N231" s="273">
        <v>94058800</v>
      </c>
      <c r="O231" s="273"/>
      <c r="P231" s="196">
        <f t="shared" si="24"/>
        <v>602217.81386138545</v>
      </c>
      <c r="Q231" s="196">
        <f t="shared" si="134"/>
        <v>962691.33793881384</v>
      </c>
      <c r="R231" s="196">
        <f t="shared" si="135"/>
        <v>559798.90889180568</v>
      </c>
      <c r="S231" s="196">
        <f t="shared" si="27"/>
        <v>-573870.87104266277</v>
      </c>
      <c r="T231" s="274">
        <f>(P231-P219)/P219</f>
        <v>0.31973612810504964</v>
      </c>
      <c r="U231" s="199">
        <f t="shared" si="16"/>
        <v>2.0248749002400652</v>
      </c>
      <c r="V231" s="196">
        <f t="shared" si="17"/>
        <v>958959.42223910324</v>
      </c>
      <c r="W231" s="196">
        <f t="shared" si="18"/>
        <v>385088.55119644047</v>
      </c>
      <c r="X231" s="196">
        <f t="shared" si="19"/>
        <v>2124708.0606920049</v>
      </c>
      <c r="Y231" s="200">
        <f t="shared" si="20"/>
        <v>2.1247080606920048</v>
      </c>
      <c r="Z231" s="269">
        <f t="shared" si="21"/>
        <v>1550837.1896493421</v>
      </c>
      <c r="AA231" s="200">
        <f t="shared" si="22"/>
        <v>1.550837189649342</v>
      </c>
      <c r="AB231" s="255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</row>
    <row r="232" spans="1:47" ht="19.5" customHeight="1">
      <c r="A232" s="218" t="s">
        <v>323</v>
      </c>
      <c r="B232" s="219">
        <v>156.55999800000001</v>
      </c>
      <c r="C232" s="220">
        <v>170.949997</v>
      </c>
      <c r="D232" s="220">
        <v>156.16999799999999</v>
      </c>
      <c r="E232" s="220">
        <v>169.39999399999999</v>
      </c>
      <c r="F232" s="220">
        <v>162.541</v>
      </c>
      <c r="G232" s="220">
        <v>698394900</v>
      </c>
      <c r="H232" s="225" t="s">
        <v>323</v>
      </c>
      <c r="I232" s="220">
        <v>18.514999</v>
      </c>
      <c r="J232" s="220">
        <v>22.002500999999999</v>
      </c>
      <c r="K232" s="220">
        <v>18.434999000000001</v>
      </c>
      <c r="L232" s="220">
        <v>21.602501</v>
      </c>
      <c r="M232" s="220">
        <v>21.407537000000001</v>
      </c>
      <c r="N232" s="220">
        <v>123760000</v>
      </c>
      <c r="O232" s="220"/>
      <c r="P232" s="196">
        <f t="shared" si="24"/>
        <v>618495.04158415762</v>
      </c>
      <c r="Q232" s="196">
        <f>((Q231+R231)/2)*K232/K231</f>
        <v>804676.16308715311</v>
      </c>
      <c r="R232" s="196">
        <f>(Q231+R231)/2</f>
        <v>761245.1234153097</v>
      </c>
      <c r="S232" s="196">
        <f t="shared" si="27"/>
        <v>-577928.66633867379</v>
      </c>
      <c r="T232" s="224"/>
      <c r="U232" s="199">
        <f t="shared" si="16"/>
        <v>2.3873883497430137</v>
      </c>
      <c r="V232" s="196">
        <f t="shared" si="17"/>
        <v>1163741.8475876076</v>
      </c>
      <c r="W232" s="196">
        <f t="shared" si="18"/>
        <v>585813.18124893378</v>
      </c>
      <c r="X232" s="196">
        <f t="shared" si="19"/>
        <v>2184416.3280866202</v>
      </c>
      <c r="Y232" s="200">
        <f t="shared" si="20"/>
        <v>2.1844163280866202</v>
      </c>
      <c r="Z232" s="269">
        <f t="shared" si="21"/>
        <v>1606487.6617479464</v>
      </c>
      <c r="AA232" s="200">
        <f t="shared" si="22"/>
        <v>1.6064876617479464</v>
      </c>
      <c r="AB232" s="255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</row>
    <row r="233" spans="1:47" ht="19.5" customHeight="1">
      <c r="A233" s="218" t="s">
        <v>324</v>
      </c>
      <c r="B233" s="219">
        <v>168.10000600000001</v>
      </c>
      <c r="C233" s="220">
        <v>170.729996</v>
      </c>
      <c r="D233" s="220">
        <v>150.13000500000001</v>
      </c>
      <c r="E233" s="220">
        <v>167.21000699999999</v>
      </c>
      <c r="F233" s="220">
        <v>160.439682</v>
      </c>
      <c r="G233" s="220">
        <v>1179841200</v>
      </c>
      <c r="H233" s="225" t="s">
        <v>324</v>
      </c>
      <c r="I233" s="220">
        <v>21.280000999999999</v>
      </c>
      <c r="J233" s="220">
        <v>21.76</v>
      </c>
      <c r="K233" s="220">
        <v>16.870000999999998</v>
      </c>
      <c r="L233" s="220">
        <v>20.862499</v>
      </c>
      <c r="M233" s="220">
        <v>20.674213000000002</v>
      </c>
      <c r="N233" s="220">
        <v>203990000</v>
      </c>
      <c r="O233" s="220"/>
      <c r="P233" s="196">
        <f t="shared" si="24"/>
        <v>594574.27722772211</v>
      </c>
      <c r="Q233" s="196">
        <f t="shared" ref="Q233:Q243" si="136">Q232*K233/K232</f>
        <v>736364.98032662948</v>
      </c>
      <c r="R233" s="196">
        <f t="shared" ref="R233:R243" si="137">R232</f>
        <v>761245.1234153097</v>
      </c>
      <c r="S233" s="196">
        <f t="shared" si="27"/>
        <v>-582003.36911508488</v>
      </c>
      <c r="T233" s="224"/>
      <c r="U233" s="199">
        <f t="shared" si="16"/>
        <v>2.3295731134761408</v>
      </c>
      <c r="V233" s="196">
        <f t="shared" si="17"/>
        <v>1146997.3125381027</v>
      </c>
      <c r="W233" s="196">
        <f t="shared" si="18"/>
        <v>564993.94342301786</v>
      </c>
      <c r="X233" s="196">
        <f t="shared" si="19"/>
        <v>2092184.3809696613</v>
      </c>
      <c r="Y233" s="200">
        <f t="shared" si="20"/>
        <v>2.0921843809696612</v>
      </c>
      <c r="Z233" s="269">
        <f t="shared" si="21"/>
        <v>1510181.0118545764</v>
      </c>
      <c r="AA233" s="200">
        <f t="shared" si="22"/>
        <v>1.5101810118545764</v>
      </c>
      <c r="AB233" s="255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</row>
    <row r="234" spans="1:47" ht="19.5" customHeight="1">
      <c r="A234" s="218" t="s">
        <v>325</v>
      </c>
      <c r="B234" s="219">
        <v>167.300003</v>
      </c>
      <c r="C234" s="220">
        <v>175.21000699999999</v>
      </c>
      <c r="D234" s="220">
        <v>156.03999300000001</v>
      </c>
      <c r="E234" s="220">
        <v>160.13000500000001</v>
      </c>
      <c r="F234" s="220">
        <v>153.646378</v>
      </c>
      <c r="G234" s="220">
        <v>1085306700</v>
      </c>
      <c r="H234" s="225" t="s">
        <v>325</v>
      </c>
      <c r="I234" s="220">
        <v>20.892499999999998</v>
      </c>
      <c r="J234" s="220">
        <v>22.870000999999998</v>
      </c>
      <c r="K234" s="220">
        <v>18.09</v>
      </c>
      <c r="L234" s="220">
        <v>19.049999</v>
      </c>
      <c r="M234" s="220">
        <v>18.878073000000001</v>
      </c>
      <c r="N234" s="220">
        <v>206254400</v>
      </c>
      <c r="O234" s="220"/>
      <c r="P234" s="196">
        <f t="shared" si="24"/>
        <v>617980.17029702896</v>
      </c>
      <c r="Q234" s="196">
        <f t="shared" si="136"/>
        <v>789617.17276179942</v>
      </c>
      <c r="R234" s="196">
        <f t="shared" si="137"/>
        <v>761245.1234153097</v>
      </c>
      <c r="S234" s="196">
        <f t="shared" si="27"/>
        <v>-586095.04981973104</v>
      </c>
      <c r="T234" s="224"/>
      <c r="U234" s="199">
        <f t="shared" si="16"/>
        <v>2.3532450822380357</v>
      </c>
      <c r="V234" s="196">
        <f t="shared" si="17"/>
        <v>1163381.4376866175</v>
      </c>
      <c r="W234" s="196">
        <f t="shared" si="18"/>
        <v>577286.38786688645</v>
      </c>
      <c r="X234" s="196">
        <f t="shared" si="19"/>
        <v>2168842.4664741382</v>
      </c>
      <c r="Y234" s="200">
        <f t="shared" si="20"/>
        <v>2.1688424664741381</v>
      </c>
      <c r="Z234" s="269">
        <f t="shared" si="21"/>
        <v>1582747.416654407</v>
      </c>
      <c r="AA234" s="200">
        <f t="shared" si="22"/>
        <v>1.5827474166544071</v>
      </c>
      <c r="AB234" s="255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</row>
    <row r="235" spans="1:47" ht="19.5" customHeight="1">
      <c r="A235" s="218" t="s">
        <v>326</v>
      </c>
      <c r="B235" s="219">
        <v>158.990005</v>
      </c>
      <c r="C235" s="220">
        <v>167</v>
      </c>
      <c r="D235" s="220">
        <v>153.88000500000001</v>
      </c>
      <c r="E235" s="220">
        <v>160.94000199999999</v>
      </c>
      <c r="F235" s="220">
        <v>154.674103</v>
      </c>
      <c r="G235" s="220">
        <v>987380500</v>
      </c>
      <c r="H235" s="225" t="s">
        <v>326</v>
      </c>
      <c r="I235" s="220">
        <v>18.772499</v>
      </c>
      <c r="J235" s="220">
        <v>20.622499000000001</v>
      </c>
      <c r="K235" s="220">
        <v>17.555</v>
      </c>
      <c r="L235" s="220">
        <v>19.100000000000001</v>
      </c>
      <c r="M235" s="220">
        <v>18.927620000000001</v>
      </c>
      <c r="N235" s="220">
        <v>174409200</v>
      </c>
      <c r="O235" s="220"/>
      <c r="P235" s="196">
        <f t="shared" si="24"/>
        <v>609425.76237623685</v>
      </c>
      <c r="Q235" s="196">
        <f t="shared" si="136"/>
        <v>766264.7577575118</v>
      </c>
      <c r="R235" s="196">
        <f t="shared" si="137"/>
        <v>761245.1234153097</v>
      </c>
      <c r="S235" s="196">
        <f t="shared" si="27"/>
        <v>-590203.77919397992</v>
      </c>
      <c r="T235" s="224"/>
      <c r="U235" s="199">
        <f t="shared" si="16"/>
        <v>2.3223688734481209</v>
      </c>
      <c r="V235" s="196">
        <f t="shared" si="17"/>
        <v>1157393.352142063</v>
      </c>
      <c r="W235" s="196">
        <f t="shared" si="18"/>
        <v>567189.57294808305</v>
      </c>
      <c r="X235" s="196">
        <f t="shared" si="19"/>
        <v>2136935.6435490586</v>
      </c>
      <c r="Y235" s="200">
        <f t="shared" si="20"/>
        <v>2.1369356435490587</v>
      </c>
      <c r="Z235" s="269">
        <f t="shared" si="21"/>
        <v>1546731.8643550787</v>
      </c>
      <c r="AA235" s="200">
        <f t="shared" si="22"/>
        <v>1.5467318643550787</v>
      </c>
      <c r="AB235" s="255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</row>
    <row r="236" spans="1:47" ht="19.5" customHeight="1">
      <c r="A236" s="218" t="s">
        <v>327</v>
      </c>
      <c r="B236" s="219">
        <v>160.520004</v>
      </c>
      <c r="C236" s="220">
        <v>171.199997</v>
      </c>
      <c r="D236" s="220">
        <v>159.220001</v>
      </c>
      <c r="E236" s="220">
        <v>170.070007</v>
      </c>
      <c r="F236" s="220">
        <v>163.448654</v>
      </c>
      <c r="G236" s="220">
        <v>687987000</v>
      </c>
      <c r="H236" s="225" t="s">
        <v>327</v>
      </c>
      <c r="I236" s="220">
        <v>19.010000000000002</v>
      </c>
      <c r="J236" s="220">
        <v>21.532499000000001</v>
      </c>
      <c r="K236" s="220">
        <v>18.684999000000001</v>
      </c>
      <c r="L236" s="220">
        <v>21.252500999999999</v>
      </c>
      <c r="M236" s="220">
        <v>21.060694000000002</v>
      </c>
      <c r="N236" s="220">
        <v>128710400</v>
      </c>
      <c r="O236" s="220"/>
      <c r="P236" s="196">
        <f t="shared" si="24"/>
        <v>630574.26138613769</v>
      </c>
      <c r="Q236" s="196">
        <f t="shared" si="136"/>
        <v>815588.50654710061</v>
      </c>
      <c r="R236" s="196">
        <f t="shared" si="137"/>
        <v>761245.1234153097</v>
      </c>
      <c r="S236" s="196">
        <f t="shared" si="27"/>
        <v>-594329.62827395473</v>
      </c>
      <c r="T236" s="224"/>
      <c r="U236" s="199">
        <f t="shared" si="16"/>
        <v>2.3418307258945732</v>
      </c>
      <c r="V236" s="196">
        <f t="shared" si="17"/>
        <v>1172197.3014489936</v>
      </c>
      <c r="W236" s="196">
        <f t="shared" si="18"/>
        <v>577867.67317503889</v>
      </c>
      <c r="X236" s="196">
        <f t="shared" si="19"/>
        <v>2207407.8913485482</v>
      </c>
      <c r="Y236" s="200">
        <f t="shared" si="20"/>
        <v>2.2074078913485482</v>
      </c>
      <c r="Z236" s="269">
        <f t="shared" si="21"/>
        <v>1613078.2630745936</v>
      </c>
      <c r="AA236" s="200">
        <f t="shared" si="22"/>
        <v>1.6130782630745937</v>
      </c>
      <c r="AB236" s="255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  <c r="AU236" s="241"/>
    </row>
    <row r="237" spans="1:47" ht="19.5" customHeight="1">
      <c r="A237" s="218" t="s">
        <v>328</v>
      </c>
      <c r="B237" s="219">
        <v>170.91999799999999</v>
      </c>
      <c r="C237" s="220">
        <v>177.979996</v>
      </c>
      <c r="D237" s="220">
        <v>169.16999799999999</v>
      </c>
      <c r="E237" s="220">
        <v>171.64999399999999</v>
      </c>
      <c r="F237" s="220">
        <v>164.96710200000001</v>
      </c>
      <c r="G237" s="220">
        <v>784338500</v>
      </c>
      <c r="H237" s="225" t="s">
        <v>328</v>
      </c>
      <c r="I237" s="220">
        <v>21.459999</v>
      </c>
      <c r="J237" s="220">
        <v>23.322500000000002</v>
      </c>
      <c r="K237" s="220">
        <v>21.040001</v>
      </c>
      <c r="L237" s="220">
        <v>21.614999999999998</v>
      </c>
      <c r="M237" s="220">
        <v>21.419917999999999</v>
      </c>
      <c r="N237" s="220">
        <v>117291600</v>
      </c>
      <c r="O237" s="220"/>
      <c r="P237" s="196">
        <f t="shared" si="24"/>
        <v>669980.19009900885</v>
      </c>
      <c r="Q237" s="196">
        <f t="shared" si="136"/>
        <v>918382.86923855357</v>
      </c>
      <c r="R237" s="196">
        <f t="shared" si="137"/>
        <v>761245.1234153097</v>
      </c>
      <c r="S237" s="196">
        <f t="shared" si="27"/>
        <v>-598472.66839176288</v>
      </c>
      <c r="T237" s="224"/>
      <c r="U237" s="199">
        <f t="shared" si="16"/>
        <v>2.3914631178736339</v>
      </c>
      <c r="V237" s="196">
        <f t="shared" si="17"/>
        <v>1199781.4515480036</v>
      </c>
      <c r="W237" s="196">
        <f t="shared" si="18"/>
        <v>601308.78315624071</v>
      </c>
      <c r="X237" s="196">
        <f t="shared" si="19"/>
        <v>2349608.1827528719</v>
      </c>
      <c r="Y237" s="200">
        <f t="shared" si="20"/>
        <v>2.3496081827528719</v>
      </c>
      <c r="Z237" s="269">
        <f t="shared" si="21"/>
        <v>1751135.5143611091</v>
      </c>
      <c r="AA237" s="200">
        <f t="shared" si="22"/>
        <v>1.7511355143611091</v>
      </c>
      <c r="AB237" s="255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</row>
    <row r="238" spans="1:47" ht="19.5" customHeight="1">
      <c r="A238" s="218" t="s">
        <v>329</v>
      </c>
      <c r="B238" s="219">
        <v>170.03999300000001</v>
      </c>
      <c r="C238" s="220">
        <v>182.929993</v>
      </c>
      <c r="D238" s="220">
        <v>169.66999799999999</v>
      </c>
      <c r="E238" s="220">
        <v>176.449997</v>
      </c>
      <c r="F238" s="220">
        <v>169.94323700000001</v>
      </c>
      <c r="G238" s="220">
        <v>708010500</v>
      </c>
      <c r="H238" s="225" t="s">
        <v>329</v>
      </c>
      <c r="I238" s="220">
        <v>21.247499000000001</v>
      </c>
      <c r="J238" s="220">
        <v>24.5075</v>
      </c>
      <c r="K238" s="220">
        <v>21.157499000000001</v>
      </c>
      <c r="L238" s="220">
        <v>22.704999999999998</v>
      </c>
      <c r="M238" s="220">
        <v>22.500081999999999</v>
      </c>
      <c r="N238" s="220">
        <v>105476400</v>
      </c>
      <c r="O238" s="220"/>
      <c r="P238" s="196">
        <f t="shared" si="24"/>
        <v>671960.38811881084</v>
      </c>
      <c r="Q238" s="196">
        <f t="shared" si="136"/>
        <v>923511.58336598123</v>
      </c>
      <c r="R238" s="196">
        <f t="shared" si="137"/>
        <v>761245.1234153097</v>
      </c>
      <c r="S238" s="196">
        <f t="shared" si="27"/>
        <v>-602632.97117672849</v>
      </c>
      <c r="T238" s="224"/>
      <c r="U238" s="199">
        <f t="shared" si="16"/>
        <v>2.3782394593106617</v>
      </c>
      <c r="V238" s="196">
        <f t="shared" si="17"/>
        <v>1201167.5901618649</v>
      </c>
      <c r="W238" s="196">
        <f t="shared" si="18"/>
        <v>598534.61898513639</v>
      </c>
      <c r="X238" s="196">
        <f t="shared" si="19"/>
        <v>2356717.0949001014</v>
      </c>
      <c r="Y238" s="200">
        <f t="shared" si="20"/>
        <v>2.3567170949001013</v>
      </c>
      <c r="Z238" s="269">
        <f t="shared" si="21"/>
        <v>1754084.1237233728</v>
      </c>
      <c r="AA238" s="200">
        <f t="shared" si="22"/>
        <v>1.7540841237233729</v>
      </c>
      <c r="AB238" s="255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</row>
    <row r="239" spans="1:47" ht="19.5" customHeight="1">
      <c r="A239" s="218" t="s">
        <v>330</v>
      </c>
      <c r="B239" s="219">
        <v>176.86000100000001</v>
      </c>
      <c r="C239" s="220">
        <v>187.520004</v>
      </c>
      <c r="D239" s="220">
        <v>175.78999300000001</v>
      </c>
      <c r="E239" s="220">
        <v>186.64999399999999</v>
      </c>
      <c r="F239" s="220">
        <v>179.767044</v>
      </c>
      <c r="G239" s="220">
        <v>667523000</v>
      </c>
      <c r="H239" s="225" t="s">
        <v>330</v>
      </c>
      <c r="I239" s="220">
        <v>22.889999</v>
      </c>
      <c r="J239" s="220">
        <v>25.627500999999999</v>
      </c>
      <c r="K239" s="220">
        <v>22.6</v>
      </c>
      <c r="L239" s="220">
        <v>25.379999000000002</v>
      </c>
      <c r="M239" s="220">
        <v>25.150936000000002</v>
      </c>
      <c r="N239" s="220">
        <v>99221600</v>
      </c>
      <c r="O239" s="220"/>
      <c r="P239" s="196">
        <f t="shared" si="24"/>
        <v>696197.99207920686</v>
      </c>
      <c r="Q239" s="196">
        <f t="shared" si="136"/>
        <v>986475.84877925203</v>
      </c>
      <c r="R239" s="196">
        <f t="shared" si="137"/>
        <v>761245.1234153097</v>
      </c>
      <c r="S239" s="196">
        <f t="shared" si="27"/>
        <v>-606810.60855663149</v>
      </c>
      <c r="T239" s="224"/>
      <c r="U239" s="199">
        <f t="shared" si="16"/>
        <v>2.4018088921701812</v>
      </c>
      <c r="V239" s="196">
        <f t="shared" si="17"/>
        <v>1218133.9129341422</v>
      </c>
      <c r="W239" s="196">
        <f t="shared" si="18"/>
        <v>611323.30437751068</v>
      </c>
      <c r="X239" s="196">
        <f t="shared" si="19"/>
        <v>2443918.9642737685</v>
      </c>
      <c r="Y239" s="200">
        <f t="shared" si="20"/>
        <v>2.4439189642737684</v>
      </c>
      <c r="Z239" s="269">
        <f t="shared" si="21"/>
        <v>1837108.355717137</v>
      </c>
      <c r="AA239" s="200">
        <f t="shared" si="22"/>
        <v>1.837108355717137</v>
      </c>
      <c r="AB239" s="255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</row>
    <row r="240" spans="1:47" ht="19.5" customHeight="1">
      <c r="A240" s="218" t="s">
        <v>331</v>
      </c>
      <c r="B240" s="219">
        <v>186.08000200000001</v>
      </c>
      <c r="C240" s="220">
        <v>186.490005</v>
      </c>
      <c r="D240" s="220">
        <v>180.44000199999999</v>
      </c>
      <c r="E240" s="220">
        <v>185.78999300000001</v>
      </c>
      <c r="F240" s="220">
        <v>178.938828</v>
      </c>
      <c r="G240" s="220">
        <v>645534400</v>
      </c>
      <c r="H240" s="225" t="s">
        <v>331</v>
      </c>
      <c r="I240" s="220">
        <v>25.24</v>
      </c>
      <c r="J240" s="220">
        <v>25.344999000000001</v>
      </c>
      <c r="K240" s="220">
        <v>23.7075</v>
      </c>
      <c r="L240" s="220">
        <v>25.17</v>
      </c>
      <c r="M240" s="220">
        <v>24.942838999999999</v>
      </c>
      <c r="N240" s="220">
        <v>81350800</v>
      </c>
      <c r="O240" s="220"/>
      <c r="P240" s="196">
        <f t="shared" si="24"/>
        <v>714613.86930692953</v>
      </c>
      <c r="Q240" s="196">
        <f t="shared" si="136"/>
        <v>1034817.5303068192</v>
      </c>
      <c r="R240" s="196">
        <f t="shared" si="137"/>
        <v>761245.1234153097</v>
      </c>
      <c r="S240" s="196">
        <f t="shared" si="27"/>
        <v>-611005.65275895072</v>
      </c>
      <c r="T240" s="224"/>
      <c r="U240" s="199">
        <f t="shared" si="16"/>
        <v>2.4154588195020907</v>
      </c>
      <c r="V240" s="196">
        <f t="shared" si="17"/>
        <v>1231025.026993548</v>
      </c>
      <c r="W240" s="196">
        <f t="shared" si="18"/>
        <v>620019.37423459732</v>
      </c>
      <c r="X240" s="196">
        <f t="shared" si="19"/>
        <v>2510676.5230290582</v>
      </c>
      <c r="Y240" s="200">
        <f t="shared" si="20"/>
        <v>2.5106765230290584</v>
      </c>
      <c r="Z240" s="269">
        <f t="shared" si="21"/>
        <v>1899670.8702701074</v>
      </c>
      <c r="AA240" s="200">
        <f t="shared" si="22"/>
        <v>1.8996708702701075</v>
      </c>
      <c r="AB240" s="255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</row>
    <row r="241" spans="1:47" ht="19.5" customHeight="1">
      <c r="A241" s="218" t="s">
        <v>332</v>
      </c>
      <c r="B241" s="219">
        <v>186.86999499999999</v>
      </c>
      <c r="C241" s="220">
        <v>187.529999</v>
      </c>
      <c r="D241" s="220">
        <v>160.08999600000001</v>
      </c>
      <c r="E241" s="220">
        <v>169.820007</v>
      </c>
      <c r="F241" s="220">
        <v>163.85199</v>
      </c>
      <c r="G241" s="220">
        <v>1817070600</v>
      </c>
      <c r="H241" s="225" t="s">
        <v>332</v>
      </c>
      <c r="I241" s="220">
        <v>25.442499000000002</v>
      </c>
      <c r="J241" s="220">
        <v>25.625</v>
      </c>
      <c r="K241" s="220">
        <v>18.427499999999998</v>
      </c>
      <c r="L241" s="220">
        <v>20.702499</v>
      </c>
      <c r="M241" s="220">
        <v>20.515654000000001</v>
      </c>
      <c r="N241" s="220">
        <v>235472000</v>
      </c>
      <c r="O241" s="220"/>
      <c r="P241" s="196">
        <f t="shared" si="24"/>
        <v>634019.78613861289</v>
      </c>
      <c r="Q241" s="196">
        <f t="shared" si="136"/>
        <v>804348.83643272845</v>
      </c>
      <c r="R241" s="196">
        <f t="shared" si="137"/>
        <v>761245.1234153097</v>
      </c>
      <c r="S241" s="196">
        <f t="shared" si="27"/>
        <v>-615218.17631211295</v>
      </c>
      <c r="T241" s="224"/>
      <c r="U241" s="199">
        <f t="shared" si="16"/>
        <v>2.2679188672833943</v>
      </c>
      <c r="V241" s="196">
        <f t="shared" si="17"/>
        <v>1174609.1687757263</v>
      </c>
      <c r="W241" s="196">
        <f t="shared" si="18"/>
        <v>559390.99246361339</v>
      </c>
      <c r="X241" s="196">
        <f t="shared" si="19"/>
        <v>2199613.7459866507</v>
      </c>
      <c r="Y241" s="200">
        <f t="shared" si="20"/>
        <v>2.1996137459866505</v>
      </c>
      <c r="Z241" s="269">
        <f t="shared" si="21"/>
        <v>1584395.5696745377</v>
      </c>
      <c r="AA241" s="200">
        <f t="shared" si="22"/>
        <v>1.5843955696745378</v>
      </c>
      <c r="AB241" s="255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</row>
    <row r="242" spans="1:47" ht="19.5" customHeight="1">
      <c r="A242" s="218" t="s">
        <v>333</v>
      </c>
      <c r="B242" s="219">
        <v>170.070007</v>
      </c>
      <c r="C242" s="220">
        <v>175.58000200000001</v>
      </c>
      <c r="D242" s="220">
        <v>157.13000500000001</v>
      </c>
      <c r="E242" s="220">
        <v>169.36999499999999</v>
      </c>
      <c r="F242" s="220">
        <v>163.41783100000001</v>
      </c>
      <c r="G242" s="220">
        <v>1152121500</v>
      </c>
      <c r="H242" s="225" t="s">
        <v>333</v>
      </c>
      <c r="I242" s="220">
        <v>20.805</v>
      </c>
      <c r="J242" s="220">
        <v>22.114999999999998</v>
      </c>
      <c r="K242" s="220">
        <v>17.625</v>
      </c>
      <c r="L242" s="220">
        <v>20.459999</v>
      </c>
      <c r="M242" s="220">
        <v>20.275342999999999</v>
      </c>
      <c r="N242" s="220">
        <v>149764000</v>
      </c>
      <c r="O242" s="220"/>
      <c r="P242" s="196">
        <f t="shared" si="24"/>
        <v>622297.04950494948</v>
      </c>
      <c r="Q242" s="196">
        <f t="shared" si="136"/>
        <v>769320.21392629715</v>
      </c>
      <c r="R242" s="196">
        <f t="shared" si="137"/>
        <v>761245.1234153097</v>
      </c>
      <c r="S242" s="196">
        <f t="shared" si="27"/>
        <v>-619448.25204674667</v>
      </c>
      <c r="T242" s="224"/>
      <c r="U242" s="199">
        <f t="shared" si="16"/>
        <v>2.2335072677158028</v>
      </c>
      <c r="V242" s="196">
        <f t="shared" si="17"/>
        <v>1166403.2531321619</v>
      </c>
      <c r="W242" s="196">
        <f t="shared" si="18"/>
        <v>546955.00108541525</v>
      </c>
      <c r="X242" s="196">
        <f t="shared" si="19"/>
        <v>2152862.3868465563</v>
      </c>
      <c r="Y242" s="200">
        <f t="shared" si="20"/>
        <v>2.1528623868465564</v>
      </c>
      <c r="Z242" s="269">
        <f t="shared" si="21"/>
        <v>1533414.1347998097</v>
      </c>
      <c r="AA242" s="200">
        <f t="shared" si="22"/>
        <v>1.5334141347998096</v>
      </c>
      <c r="AB242" s="255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</row>
    <row r="243" spans="1:47" ht="19.5" customHeight="1">
      <c r="A243" s="218" t="s">
        <v>334</v>
      </c>
      <c r="B243" s="272">
        <v>173.11000100000001</v>
      </c>
      <c r="C243" s="273">
        <v>173.30999800000001</v>
      </c>
      <c r="D243" s="273">
        <v>143.46000699999999</v>
      </c>
      <c r="E243" s="273">
        <v>154.259995</v>
      </c>
      <c r="F243" s="273">
        <v>148.838852</v>
      </c>
      <c r="G243" s="273">
        <v>1395544900</v>
      </c>
      <c r="H243" s="275" t="s">
        <v>334</v>
      </c>
      <c r="I243" s="273">
        <v>21.34</v>
      </c>
      <c r="J243" s="273">
        <v>21.385000000000002</v>
      </c>
      <c r="K243" s="273">
        <v>14.61</v>
      </c>
      <c r="L243" s="273">
        <v>16.797501</v>
      </c>
      <c r="M243" s="273">
        <v>16.645899</v>
      </c>
      <c r="N243" s="273">
        <v>217454400</v>
      </c>
      <c r="O243" s="273"/>
      <c r="P243" s="196">
        <f t="shared" si="24"/>
        <v>568158.44356435537</v>
      </c>
      <c r="Q243" s="196">
        <f t="shared" si="136"/>
        <v>637717.35179933044</v>
      </c>
      <c r="R243" s="196">
        <f t="shared" si="137"/>
        <v>761245.1234153097</v>
      </c>
      <c r="S243" s="196">
        <f t="shared" si="27"/>
        <v>-623695.95309694135</v>
      </c>
      <c r="T243" s="274">
        <f>(P243-P231)/P231</f>
        <v>-5.655656394260971E-2</v>
      </c>
      <c r="U243" s="199">
        <f t="shared" si="16"/>
        <v>2.1314930141498531</v>
      </c>
      <c r="V243" s="196">
        <f t="shared" si="17"/>
        <v>1128506.2289737461</v>
      </c>
      <c r="W243" s="196">
        <f t="shared" si="18"/>
        <v>504810.27587680472</v>
      </c>
      <c r="X243" s="196">
        <f t="shared" si="19"/>
        <v>1967120.9187789955</v>
      </c>
      <c r="Y243" s="200">
        <f t="shared" si="20"/>
        <v>1.9671209187789955</v>
      </c>
      <c r="Z243" s="269">
        <f t="shared" si="21"/>
        <v>1343424.9656820542</v>
      </c>
      <c r="AA243" s="200">
        <f t="shared" si="22"/>
        <v>1.3434249656820543</v>
      </c>
      <c r="AB243" s="255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</row>
    <row r="244" spans="1:47" ht="19.5" customHeight="1">
      <c r="A244" s="218" t="s">
        <v>335</v>
      </c>
      <c r="B244" s="219">
        <v>150.990005</v>
      </c>
      <c r="C244" s="220">
        <v>168.990005</v>
      </c>
      <c r="D244" s="220">
        <v>149.490005</v>
      </c>
      <c r="E244" s="220">
        <v>168.16000399999999</v>
      </c>
      <c r="F244" s="220">
        <v>162.71455399999999</v>
      </c>
      <c r="G244" s="220">
        <v>933706500</v>
      </c>
      <c r="H244" s="225" t="s">
        <v>335</v>
      </c>
      <c r="I244" s="220">
        <v>16.084999</v>
      </c>
      <c r="J244" s="220">
        <v>19.967500999999999</v>
      </c>
      <c r="K244" s="220">
        <v>15.7425</v>
      </c>
      <c r="L244" s="220">
        <v>19.7925</v>
      </c>
      <c r="M244" s="220">
        <v>19.627282999999998</v>
      </c>
      <c r="N244" s="220">
        <v>166696000</v>
      </c>
      <c r="O244" s="220"/>
      <c r="P244" s="196">
        <f t="shared" si="24"/>
        <v>592039.62376237509</v>
      </c>
      <c r="Q244" s="196">
        <f>((Q243+R243)/2)*K244/K243</f>
        <v>753701.80582020781</v>
      </c>
      <c r="R244" s="196">
        <f>(Q243+R243)/2</f>
        <v>699481.23760732007</v>
      </c>
      <c r="S244" s="196">
        <f t="shared" si="27"/>
        <v>-627961.35290151194</v>
      </c>
      <c r="T244" s="224"/>
      <c r="U244" s="199">
        <f t="shared" si="16"/>
        <v>2.0566884496986781</v>
      </c>
      <c r="V244" s="196">
        <f t="shared" si="17"/>
        <v>1085929.7247366898</v>
      </c>
      <c r="W244" s="196">
        <f t="shared" si="18"/>
        <v>457968.37183517788</v>
      </c>
      <c r="X244" s="196">
        <f t="shared" si="19"/>
        <v>2045222.6671899029</v>
      </c>
      <c r="Y244" s="200">
        <f t="shared" si="20"/>
        <v>2.0452226671899028</v>
      </c>
      <c r="Z244" s="269">
        <f t="shared" si="21"/>
        <v>1417261.3142883908</v>
      </c>
      <c r="AA244" s="200">
        <f t="shared" si="22"/>
        <v>1.4172613142883907</v>
      </c>
      <c r="AB244" s="255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</row>
    <row r="245" spans="1:47" ht="19.5" customHeight="1">
      <c r="A245" s="218" t="s">
        <v>336</v>
      </c>
      <c r="B245" s="219">
        <v>167.33000200000001</v>
      </c>
      <c r="C245" s="220">
        <v>174.66000399999999</v>
      </c>
      <c r="D245" s="220">
        <v>166.570007</v>
      </c>
      <c r="E245" s="220">
        <v>173.19000199999999</v>
      </c>
      <c r="F245" s="220">
        <v>167.58169599999999</v>
      </c>
      <c r="G245" s="220">
        <v>535964100</v>
      </c>
      <c r="H245" s="225" t="s">
        <v>336</v>
      </c>
      <c r="I245" s="220">
        <v>19.594999000000001</v>
      </c>
      <c r="J245" s="220">
        <v>21.274999999999999</v>
      </c>
      <c r="K245" s="220">
        <v>19.3825</v>
      </c>
      <c r="L245" s="220">
        <v>20.905000999999999</v>
      </c>
      <c r="M245" s="220">
        <v>20.730501</v>
      </c>
      <c r="N245" s="220">
        <v>109219200</v>
      </c>
      <c r="O245" s="220"/>
      <c r="P245" s="196">
        <f t="shared" si="24"/>
        <v>659683.19603960274</v>
      </c>
      <c r="Q245" s="196">
        <f t="shared" ref="Q245:Q255" si="138">Q244*K245/K244</f>
        <v>927973.65420423565</v>
      </c>
      <c r="R245" s="196">
        <f t="shared" ref="R245:R255" si="139">R244</f>
        <v>699481.23760732007</v>
      </c>
      <c r="S245" s="196">
        <f t="shared" si="27"/>
        <v>-632244.52520526818</v>
      </c>
      <c r="T245" s="224"/>
      <c r="U245" s="199">
        <f t="shared" si="16"/>
        <v>2.1497448842370739</v>
      </c>
      <c r="V245" s="196">
        <f t="shared" si="17"/>
        <v>1133280.2253307491</v>
      </c>
      <c r="W245" s="196">
        <f t="shared" si="18"/>
        <v>501035.70012548089</v>
      </c>
      <c r="X245" s="196">
        <f t="shared" si="19"/>
        <v>2287138.0878511583</v>
      </c>
      <c r="Y245" s="200">
        <f t="shared" si="20"/>
        <v>2.2871380878511585</v>
      </c>
      <c r="Z245" s="269">
        <f t="shared" si="21"/>
        <v>1654893.5626458903</v>
      </c>
      <c r="AA245" s="200">
        <f t="shared" si="22"/>
        <v>1.6548935626458903</v>
      </c>
      <c r="AB245" s="255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</row>
    <row r="246" spans="1:47" ht="19.5" customHeight="1">
      <c r="A246" s="218" t="s">
        <v>337</v>
      </c>
      <c r="B246" s="219">
        <v>174.44000199999999</v>
      </c>
      <c r="C246" s="220">
        <v>182.83000200000001</v>
      </c>
      <c r="D246" s="220">
        <v>169.33999600000001</v>
      </c>
      <c r="E246" s="220">
        <v>179.66000399999999</v>
      </c>
      <c r="F246" s="220">
        <v>173.84219400000001</v>
      </c>
      <c r="G246" s="220">
        <v>781972700</v>
      </c>
      <c r="H246" s="225" t="s">
        <v>337</v>
      </c>
      <c r="I246" s="220">
        <v>21.2075</v>
      </c>
      <c r="J246" s="220">
        <v>23.290001</v>
      </c>
      <c r="K246" s="220">
        <v>19.962499999999999</v>
      </c>
      <c r="L246" s="220">
        <v>22.482500000000002</v>
      </c>
      <c r="M246" s="220">
        <v>22.294830000000001</v>
      </c>
      <c r="N246" s="220">
        <v>121992800</v>
      </c>
      <c r="O246" s="220"/>
      <c r="P246" s="196">
        <f t="shared" si="24"/>
        <v>670653.44950494927</v>
      </c>
      <c r="Q246" s="196">
        <f t="shared" si="138"/>
        <v>955742.24543026206</v>
      </c>
      <c r="R246" s="196">
        <f t="shared" si="139"/>
        <v>699481.23760732007</v>
      </c>
      <c r="S246" s="196">
        <f t="shared" si="27"/>
        <v>-636545.54406029009</v>
      </c>
      <c r="T246" s="224"/>
      <c r="U246" s="199">
        <f t="shared" si="16"/>
        <v>2.1524535045405924</v>
      </c>
      <c r="V246" s="196">
        <f t="shared" si="17"/>
        <v>1140959.4027564917</v>
      </c>
      <c r="W246" s="196">
        <f t="shared" si="18"/>
        <v>504413.85869620158</v>
      </c>
      <c r="X246" s="196">
        <f t="shared" si="19"/>
        <v>2325876.9325425318</v>
      </c>
      <c r="Y246" s="200">
        <f t="shared" si="20"/>
        <v>2.3258769325425317</v>
      </c>
      <c r="Z246" s="269">
        <f t="shared" si="21"/>
        <v>1689331.3884822417</v>
      </c>
      <c r="AA246" s="200">
        <f t="shared" si="22"/>
        <v>1.6893313884822416</v>
      </c>
      <c r="AB246" s="255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</row>
    <row r="247" spans="1:47" ht="19.5" customHeight="1">
      <c r="A247" s="218" t="s">
        <v>338</v>
      </c>
      <c r="B247" s="219">
        <v>181.509995</v>
      </c>
      <c r="C247" s="220">
        <v>191.320007</v>
      </c>
      <c r="D247" s="220">
        <v>180.770004</v>
      </c>
      <c r="E247" s="220">
        <v>189.53999300000001</v>
      </c>
      <c r="F247" s="220">
        <v>183.73597699999999</v>
      </c>
      <c r="G247" s="220">
        <v>550157700</v>
      </c>
      <c r="H247" s="225" t="s">
        <v>338</v>
      </c>
      <c r="I247" s="220">
        <v>22.9025</v>
      </c>
      <c r="J247" s="220">
        <v>25.3825</v>
      </c>
      <c r="K247" s="220">
        <v>22.74</v>
      </c>
      <c r="L247" s="220">
        <v>24.92</v>
      </c>
      <c r="M247" s="220">
        <v>24.729399000000001</v>
      </c>
      <c r="N247" s="220">
        <v>88063200</v>
      </c>
      <c r="O247" s="220"/>
      <c r="P247" s="196">
        <f t="shared" si="24"/>
        <v>715920.80792079074</v>
      </c>
      <c r="Q247" s="196">
        <f t="shared" si="138"/>
        <v>1088720.2835859314</v>
      </c>
      <c r="R247" s="196">
        <f t="shared" si="139"/>
        <v>699481.23760732007</v>
      </c>
      <c r="S247" s="196">
        <f t="shared" si="27"/>
        <v>-640864.48382720794</v>
      </c>
      <c r="T247" s="224"/>
      <c r="U247" s="199">
        <f t="shared" si="16"/>
        <v>2.2085824401992236</v>
      </c>
      <c r="V247" s="196">
        <f t="shared" si="17"/>
        <v>1172646.5536475808</v>
      </c>
      <c r="W247" s="196">
        <f t="shared" si="18"/>
        <v>531782.06982037285</v>
      </c>
      <c r="X247" s="196">
        <f t="shared" si="19"/>
        <v>2504122.3291140422</v>
      </c>
      <c r="Y247" s="200">
        <f t="shared" si="20"/>
        <v>2.5041223291140424</v>
      </c>
      <c r="Z247" s="269">
        <f t="shared" si="21"/>
        <v>1863257.8452868343</v>
      </c>
      <c r="AA247" s="200">
        <f t="shared" si="22"/>
        <v>1.8632578452868342</v>
      </c>
      <c r="AB247" s="255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</row>
    <row r="248" spans="1:47" ht="19.5" customHeight="1">
      <c r="A248" s="218" t="s">
        <v>339</v>
      </c>
      <c r="B248" s="219">
        <v>190.779999</v>
      </c>
      <c r="C248" s="220">
        <v>191.320007</v>
      </c>
      <c r="D248" s="220">
        <v>173.86999499999999</v>
      </c>
      <c r="E248" s="220">
        <v>173.949997</v>
      </c>
      <c r="F248" s="220">
        <v>168.62338299999999</v>
      </c>
      <c r="G248" s="220">
        <v>901554000</v>
      </c>
      <c r="H248" s="225" t="s">
        <v>339</v>
      </c>
      <c r="I248" s="220">
        <v>25.232500000000002</v>
      </c>
      <c r="J248" s="220">
        <v>25.377500999999999</v>
      </c>
      <c r="K248" s="220">
        <v>20.815000999999999</v>
      </c>
      <c r="L248" s="220">
        <v>20.817499000000002</v>
      </c>
      <c r="M248" s="220">
        <v>20.658276000000001</v>
      </c>
      <c r="N248" s="220">
        <v>184002400</v>
      </c>
      <c r="O248" s="220"/>
      <c r="P248" s="196">
        <f t="shared" si="24"/>
        <v>688594.03960395907</v>
      </c>
      <c r="Q248" s="196">
        <f t="shared" si="138"/>
        <v>996557.33472125966</v>
      </c>
      <c r="R248" s="196">
        <f t="shared" si="139"/>
        <v>699481.23760732007</v>
      </c>
      <c r="S248" s="196">
        <f t="shared" si="27"/>
        <v>-645201.41917648795</v>
      </c>
      <c r="T248" s="224"/>
      <c r="U248" s="199">
        <f t="shared" si="16"/>
        <v>2.1513828642580619</v>
      </c>
      <c r="V248" s="196">
        <f t="shared" si="17"/>
        <v>1153517.8158257985</v>
      </c>
      <c r="W248" s="196">
        <f t="shared" si="18"/>
        <v>508316.3966493106</v>
      </c>
      <c r="X248" s="196">
        <f t="shared" si="19"/>
        <v>2384632.6119325384</v>
      </c>
      <c r="Y248" s="200">
        <f t="shared" si="20"/>
        <v>2.3846326119325383</v>
      </c>
      <c r="Z248" s="269">
        <f t="shared" si="21"/>
        <v>1739431.1927560505</v>
      </c>
      <c r="AA248" s="200">
        <f t="shared" si="22"/>
        <v>1.7394311927560504</v>
      </c>
      <c r="AB248" s="255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</row>
    <row r="249" spans="1:47" ht="19.5" customHeight="1">
      <c r="A249" s="218" t="s">
        <v>340</v>
      </c>
      <c r="B249" s="219">
        <v>173.479996</v>
      </c>
      <c r="C249" s="220">
        <v>189.770004</v>
      </c>
      <c r="D249" s="220">
        <v>169.270004</v>
      </c>
      <c r="E249" s="220">
        <v>186.740005</v>
      </c>
      <c r="F249" s="220">
        <v>181.02174400000001</v>
      </c>
      <c r="G249" s="220">
        <v>688730400</v>
      </c>
      <c r="H249" s="225" t="s">
        <v>340</v>
      </c>
      <c r="I249" s="220">
        <v>20.727501</v>
      </c>
      <c r="J249" s="220">
        <v>24.695</v>
      </c>
      <c r="K249" s="220">
        <v>19.709999</v>
      </c>
      <c r="L249" s="220">
        <v>24.002500999999999</v>
      </c>
      <c r="M249" s="220">
        <v>23.818918</v>
      </c>
      <c r="N249" s="220">
        <v>121086000</v>
      </c>
      <c r="O249" s="220"/>
      <c r="P249" s="196">
        <f t="shared" si="24"/>
        <v>670376.25346534525</v>
      </c>
      <c r="Q249" s="196">
        <f t="shared" si="138"/>
        <v>943653.28499377414</v>
      </c>
      <c r="R249" s="196">
        <f t="shared" si="139"/>
        <v>699481.23760732007</v>
      </c>
      <c r="S249" s="196">
        <f t="shared" si="27"/>
        <v>-649556.42508972331</v>
      </c>
      <c r="T249" s="224"/>
      <c r="U249" s="199">
        <f t="shared" si="16"/>
        <v>2.1089122332728012</v>
      </c>
      <c r="V249" s="196">
        <f t="shared" si="17"/>
        <v>1140765.3655287689</v>
      </c>
      <c r="W249" s="196">
        <f t="shared" si="18"/>
        <v>491208.94043904555</v>
      </c>
      <c r="X249" s="196">
        <f t="shared" si="19"/>
        <v>2313510.7760664392</v>
      </c>
      <c r="Y249" s="200">
        <f t="shared" si="20"/>
        <v>2.3135107760664391</v>
      </c>
      <c r="Z249" s="269">
        <f t="shared" si="21"/>
        <v>1663954.3509767158</v>
      </c>
      <c r="AA249" s="200">
        <f t="shared" si="22"/>
        <v>1.6639543509767158</v>
      </c>
      <c r="AB249" s="255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</row>
    <row r="250" spans="1:47" ht="19.5" customHeight="1">
      <c r="A250" s="218" t="s">
        <v>341</v>
      </c>
      <c r="B250" s="219">
        <v>190.320007</v>
      </c>
      <c r="C250" s="220">
        <v>195.550003</v>
      </c>
      <c r="D250" s="220">
        <v>188.38000500000001</v>
      </c>
      <c r="E250" s="220">
        <v>191.10000600000001</v>
      </c>
      <c r="F250" s="220">
        <v>185.657791</v>
      </c>
      <c r="G250" s="220">
        <v>494025500</v>
      </c>
      <c r="H250" s="225" t="s">
        <v>341</v>
      </c>
      <c r="I250" s="220">
        <v>24.897499</v>
      </c>
      <c r="J250" s="220">
        <v>26.200001</v>
      </c>
      <c r="K250" s="220">
        <v>24.4025</v>
      </c>
      <c r="L250" s="220">
        <v>25.037500000000001</v>
      </c>
      <c r="M250" s="220">
        <v>24.856449000000001</v>
      </c>
      <c r="N250" s="220">
        <v>78596800</v>
      </c>
      <c r="O250" s="220"/>
      <c r="P250" s="196">
        <f t="shared" si="24"/>
        <v>746059.42574257287</v>
      </c>
      <c r="Q250" s="196">
        <f t="shared" si="138"/>
        <v>1168315.5989536364</v>
      </c>
      <c r="R250" s="196">
        <f t="shared" si="139"/>
        <v>699481.23760732007</v>
      </c>
      <c r="S250" s="196">
        <f t="shared" si="27"/>
        <v>-653929.57686093042</v>
      </c>
      <c r="T250" s="224"/>
      <c r="U250" s="199">
        <f t="shared" si="16"/>
        <v>2.2105448575807611</v>
      </c>
      <c r="V250" s="196">
        <f t="shared" si="17"/>
        <v>1193743.5861228281</v>
      </c>
      <c r="W250" s="196">
        <f t="shared" si="18"/>
        <v>539814.00926189765</v>
      </c>
      <c r="X250" s="196">
        <f t="shared" si="19"/>
        <v>2613856.2623035293</v>
      </c>
      <c r="Y250" s="200">
        <f t="shared" si="20"/>
        <v>2.6138562623035293</v>
      </c>
      <c r="Z250" s="269">
        <f t="shared" si="21"/>
        <v>1959926.685442599</v>
      </c>
      <c r="AA250" s="200">
        <f t="shared" si="22"/>
        <v>1.959926685442599</v>
      </c>
      <c r="AB250" s="255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</row>
    <row r="251" spans="1:47" ht="19.5" customHeight="1">
      <c r="A251" s="218" t="s">
        <v>342</v>
      </c>
      <c r="B251" s="219">
        <v>191.429993</v>
      </c>
      <c r="C251" s="220">
        <v>194.979996</v>
      </c>
      <c r="D251" s="220">
        <v>179.199997</v>
      </c>
      <c r="E251" s="220">
        <v>187.470001</v>
      </c>
      <c r="F251" s="220">
        <v>182.13119499999999</v>
      </c>
      <c r="G251" s="220">
        <v>814286500</v>
      </c>
      <c r="H251" s="225" t="s">
        <v>342</v>
      </c>
      <c r="I251" s="220">
        <v>25.107500000000002</v>
      </c>
      <c r="J251" s="220">
        <v>26.012501</v>
      </c>
      <c r="K251" s="220">
        <v>21.927499999999998</v>
      </c>
      <c r="L251" s="220">
        <v>23.857500000000002</v>
      </c>
      <c r="M251" s="220">
        <v>23.684978000000001</v>
      </c>
      <c r="N251" s="220">
        <v>147426800</v>
      </c>
      <c r="O251" s="220"/>
      <c r="P251" s="196">
        <f t="shared" si="24"/>
        <v>709702.95841584017</v>
      </c>
      <c r="Q251" s="196">
        <f t="shared" si="138"/>
        <v>1049820.3174287823</v>
      </c>
      <c r="R251" s="196">
        <f t="shared" si="139"/>
        <v>699481.23760732007</v>
      </c>
      <c r="S251" s="196">
        <f t="shared" si="27"/>
        <v>-658320.95009785087</v>
      </c>
      <c r="T251" s="224"/>
      <c r="U251" s="199">
        <f t="shared" si="16"/>
        <v>2.1405732201196135</v>
      </c>
      <c r="V251" s="196">
        <f t="shared" si="17"/>
        <v>1168294.0589941153</v>
      </c>
      <c r="W251" s="196">
        <f t="shared" si="18"/>
        <v>509973.10889626446</v>
      </c>
      <c r="X251" s="196">
        <f t="shared" si="19"/>
        <v>2459004.5134519422</v>
      </c>
      <c r="Y251" s="200">
        <f t="shared" si="20"/>
        <v>2.459004513451942</v>
      </c>
      <c r="Z251" s="269">
        <f t="shared" si="21"/>
        <v>1800683.5633540913</v>
      </c>
      <c r="AA251" s="200">
        <f t="shared" si="22"/>
        <v>1.8006835633540912</v>
      </c>
      <c r="AB251" s="255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</row>
    <row r="252" spans="1:47" ht="19.5" customHeight="1">
      <c r="A252" s="218" t="s">
        <v>343</v>
      </c>
      <c r="B252" s="219">
        <v>186.220001</v>
      </c>
      <c r="C252" s="220">
        <v>194.71000699999999</v>
      </c>
      <c r="D252" s="220">
        <v>185.029999</v>
      </c>
      <c r="E252" s="220">
        <v>188.80999800000001</v>
      </c>
      <c r="F252" s="220">
        <v>183.433029</v>
      </c>
      <c r="G252" s="220">
        <v>550650200</v>
      </c>
      <c r="H252" s="225" t="s">
        <v>343</v>
      </c>
      <c r="I252" s="220">
        <v>23.540001</v>
      </c>
      <c r="J252" s="220">
        <v>25.674999</v>
      </c>
      <c r="K252" s="220">
        <v>23.225000000000001</v>
      </c>
      <c r="L252" s="220">
        <v>24.182500999999998</v>
      </c>
      <c r="M252" s="220">
        <v>24.007629000000001</v>
      </c>
      <c r="N252" s="220">
        <v>79662000</v>
      </c>
      <c r="O252" s="220"/>
      <c r="P252" s="196">
        <f t="shared" si="24"/>
        <v>732792.07524752326</v>
      </c>
      <c r="Q252" s="196">
        <f t="shared" si="138"/>
        <v>1111940.5710766604</v>
      </c>
      <c r="R252" s="196">
        <f t="shared" si="139"/>
        <v>699481.23760732007</v>
      </c>
      <c r="S252" s="196">
        <f t="shared" si="27"/>
        <v>-662730.62072325859</v>
      </c>
      <c r="T252" s="224"/>
      <c r="U252" s="199">
        <f t="shared" si="16"/>
        <v>2.1611696639152704</v>
      </c>
      <c r="V252" s="196">
        <f t="shared" si="17"/>
        <v>1184456.4407762934</v>
      </c>
      <c r="W252" s="196">
        <f t="shared" si="18"/>
        <v>521725.82005303481</v>
      </c>
      <c r="X252" s="196">
        <f t="shared" si="19"/>
        <v>2544213.8839315036</v>
      </c>
      <c r="Y252" s="200">
        <f t="shared" si="20"/>
        <v>2.5442138839315036</v>
      </c>
      <c r="Z252" s="269">
        <f t="shared" si="21"/>
        <v>1881483.2632082449</v>
      </c>
      <c r="AA252" s="200">
        <f t="shared" si="22"/>
        <v>1.881483263208245</v>
      </c>
      <c r="AB252" s="255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</row>
    <row r="253" spans="1:47" ht="19.5" customHeight="1">
      <c r="A253" s="218" t="s">
        <v>344</v>
      </c>
      <c r="B253" s="219">
        <v>189.5</v>
      </c>
      <c r="C253" s="220">
        <v>197.83000200000001</v>
      </c>
      <c r="D253" s="220">
        <v>181.820007</v>
      </c>
      <c r="E253" s="220">
        <v>197.08000200000001</v>
      </c>
      <c r="F253" s="220">
        <v>191.85363799999999</v>
      </c>
      <c r="G253" s="220">
        <v>576983400</v>
      </c>
      <c r="H253" s="225" t="s">
        <v>344</v>
      </c>
      <c r="I253" s="220">
        <v>24.360001</v>
      </c>
      <c r="J253" s="220">
        <v>26.442499000000002</v>
      </c>
      <c r="K253" s="220">
        <v>22.412500000000001</v>
      </c>
      <c r="L253" s="220">
        <v>26.2225</v>
      </c>
      <c r="M253" s="220">
        <v>26.032879000000001</v>
      </c>
      <c r="N253" s="220">
        <v>85729200</v>
      </c>
      <c r="O253" s="220"/>
      <c r="P253" s="196">
        <f t="shared" si="24"/>
        <v>720079.23564356286</v>
      </c>
      <c r="Q253" s="196">
        <f t="shared" si="138"/>
        <v>1073040.6049195114</v>
      </c>
      <c r="R253" s="196">
        <f t="shared" si="139"/>
        <v>699481.23760732007</v>
      </c>
      <c r="S253" s="196">
        <f t="shared" si="27"/>
        <v>-667158.66497627215</v>
      </c>
      <c r="T253" s="224"/>
      <c r="U253" s="199">
        <f t="shared" si="16"/>
        <v>2.1277704207010042</v>
      </c>
      <c r="V253" s="196">
        <f t="shared" si="17"/>
        <v>1175557.4530535212</v>
      </c>
      <c r="W253" s="196">
        <f t="shared" si="18"/>
        <v>508398.78807724908</v>
      </c>
      <c r="X253" s="196">
        <f t="shared" si="19"/>
        <v>2492601.0781703945</v>
      </c>
      <c r="Y253" s="200">
        <f t="shared" si="20"/>
        <v>2.4926010781703947</v>
      </c>
      <c r="Z253" s="269">
        <f t="shared" si="21"/>
        <v>1825442.4131941223</v>
      </c>
      <c r="AA253" s="200">
        <f t="shared" si="22"/>
        <v>1.8254424131941223</v>
      </c>
      <c r="AB253" s="255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</row>
    <row r="254" spans="1:47" ht="19.5" customHeight="1">
      <c r="A254" s="218" t="s">
        <v>345</v>
      </c>
      <c r="B254" s="219">
        <v>197.929993</v>
      </c>
      <c r="C254" s="220">
        <v>206.050003</v>
      </c>
      <c r="D254" s="220">
        <v>197.63000500000001</v>
      </c>
      <c r="E254" s="220">
        <v>205.10000600000001</v>
      </c>
      <c r="F254" s="220">
        <v>199.66095000000001</v>
      </c>
      <c r="G254" s="220">
        <v>351429700</v>
      </c>
      <c r="H254" s="225" t="s">
        <v>345</v>
      </c>
      <c r="I254" s="220">
        <v>26.454999999999998</v>
      </c>
      <c r="J254" s="220">
        <v>28.6</v>
      </c>
      <c r="K254" s="220">
        <v>26.377500999999999</v>
      </c>
      <c r="L254" s="220">
        <v>28.33</v>
      </c>
      <c r="M254" s="220">
        <v>28.125136999999999</v>
      </c>
      <c r="N254" s="220">
        <v>53265600</v>
      </c>
      <c r="O254" s="220"/>
      <c r="P254" s="196">
        <f t="shared" si="24"/>
        <v>782693.08910890925</v>
      </c>
      <c r="Q254" s="196">
        <f t="shared" si="138"/>
        <v>1262872.4876432801</v>
      </c>
      <c r="R254" s="196">
        <f t="shared" si="139"/>
        <v>699481.23760732007</v>
      </c>
      <c r="S254" s="196">
        <f t="shared" si="27"/>
        <v>-671605.15941367322</v>
      </c>
      <c r="T254" s="224"/>
      <c r="U254" s="199">
        <f t="shared" si="16"/>
        <v>2.2069132524386825</v>
      </c>
      <c r="V254" s="196">
        <f t="shared" si="17"/>
        <v>1219387.1504792636</v>
      </c>
      <c r="W254" s="196">
        <f t="shared" si="18"/>
        <v>547781.99106559041</v>
      </c>
      <c r="X254" s="196">
        <f t="shared" si="19"/>
        <v>2745046.8143595094</v>
      </c>
      <c r="Y254" s="200">
        <f t="shared" si="20"/>
        <v>2.7450468143595095</v>
      </c>
      <c r="Z254" s="269">
        <f t="shared" si="21"/>
        <v>2073441.6549458362</v>
      </c>
      <c r="AA254" s="200">
        <f t="shared" si="22"/>
        <v>2.0734416549458361</v>
      </c>
      <c r="AB254" s="255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</row>
    <row r="255" spans="1:47" ht="19.5" customHeight="1">
      <c r="A255" s="218" t="s">
        <v>346</v>
      </c>
      <c r="B255" s="272">
        <v>205.11000100000001</v>
      </c>
      <c r="C255" s="273">
        <v>214.55999800000001</v>
      </c>
      <c r="D255" s="273">
        <v>199.229996</v>
      </c>
      <c r="E255" s="273">
        <v>212.61000100000001</v>
      </c>
      <c r="F255" s="273">
        <v>206.97178600000001</v>
      </c>
      <c r="G255" s="273">
        <v>429951100</v>
      </c>
      <c r="H255" s="275" t="s">
        <v>346</v>
      </c>
      <c r="I255" s="273">
        <v>28.337499999999999</v>
      </c>
      <c r="J255" s="273">
        <v>31.047501</v>
      </c>
      <c r="K255" s="273">
        <v>26.717500999999999</v>
      </c>
      <c r="L255" s="273">
        <v>30.4725</v>
      </c>
      <c r="M255" s="273">
        <v>30.252146</v>
      </c>
      <c r="N255" s="273">
        <v>74275600</v>
      </c>
      <c r="O255" s="273"/>
      <c r="P255" s="196">
        <f t="shared" si="24"/>
        <v>789029.68712871114</v>
      </c>
      <c r="Q255" s="196">
        <f t="shared" si="138"/>
        <v>1279150.6273275025</v>
      </c>
      <c r="R255" s="196">
        <f t="shared" si="139"/>
        <v>699481.23760732007</v>
      </c>
      <c r="S255" s="196">
        <f t="shared" si="27"/>
        <v>-676070.18091123016</v>
      </c>
      <c r="T255" s="274">
        <f>(P255-P243)/P243</f>
        <v>0.38874938156109207</v>
      </c>
      <c r="U255" s="199">
        <f t="shared" si="16"/>
        <v>2.2017106607627128</v>
      </c>
      <c r="V255" s="196">
        <f t="shared" si="17"/>
        <v>1223822.7690931251</v>
      </c>
      <c r="W255" s="196">
        <f t="shared" si="18"/>
        <v>547752.58818189497</v>
      </c>
      <c r="X255" s="196">
        <f t="shared" si="19"/>
        <v>2767661.552063534</v>
      </c>
      <c r="Y255" s="200">
        <f t="shared" si="20"/>
        <v>2.7676615520635339</v>
      </c>
      <c r="Z255" s="269">
        <f t="shared" si="21"/>
        <v>2091591.3711523039</v>
      </c>
      <c r="AA255" s="200">
        <f t="shared" si="22"/>
        <v>2.0915913711523038</v>
      </c>
      <c r="AB255" s="255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</row>
    <row r="256" spans="1:47" ht="19.5" customHeight="1">
      <c r="A256" s="218" t="s">
        <v>347</v>
      </c>
      <c r="B256" s="219">
        <v>214.39999399999999</v>
      </c>
      <c r="C256" s="220">
        <v>225.88000500000001</v>
      </c>
      <c r="D256" s="220">
        <v>212.240005</v>
      </c>
      <c r="E256" s="220">
        <v>219.070007</v>
      </c>
      <c r="F256" s="220">
        <v>213.722824</v>
      </c>
      <c r="G256" s="220">
        <v>585493000</v>
      </c>
      <c r="H256" s="225" t="s">
        <v>347</v>
      </c>
      <c r="I256" s="220">
        <v>30.977501</v>
      </c>
      <c r="J256" s="220">
        <v>34.299999</v>
      </c>
      <c r="K256" s="220">
        <v>30.337499999999999</v>
      </c>
      <c r="L256" s="220">
        <v>32.185001</v>
      </c>
      <c r="M256" s="220">
        <v>31.965461999999999</v>
      </c>
      <c r="N256" s="220">
        <v>85392800</v>
      </c>
      <c r="O256" s="220"/>
      <c r="P256" s="196">
        <f t="shared" si="24"/>
        <v>840554.47524752293</v>
      </c>
      <c r="Q256" s="196">
        <f>((Q255+R255)/2)*K256/K255</f>
        <v>1123360.0066574374</v>
      </c>
      <c r="R256" s="196">
        <f>(Q255+R255)/2</f>
        <v>989315.93246741127</v>
      </c>
      <c r="S256" s="196">
        <f t="shared" si="27"/>
        <v>-680553.80666502693</v>
      </c>
      <c r="T256" s="224"/>
      <c r="U256" s="199">
        <f t="shared" si="16"/>
        <v>2.6887960801835735</v>
      </c>
      <c r="V256" s="196">
        <f t="shared" si="17"/>
        <v>1538131.4278419809</v>
      </c>
      <c r="W256" s="196">
        <f t="shared" si="18"/>
        <v>857577.62117695401</v>
      </c>
      <c r="X256" s="196">
        <f t="shared" si="19"/>
        <v>2953230.4143723715</v>
      </c>
      <c r="Y256" s="200">
        <f t="shared" si="20"/>
        <v>2.9532304143723715</v>
      </c>
      <c r="Z256" s="269">
        <f t="shared" si="21"/>
        <v>2272676.6077073445</v>
      </c>
      <c r="AA256" s="200">
        <f t="shared" si="22"/>
        <v>2.2726766077073446</v>
      </c>
      <c r="AB256" s="255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</row>
    <row r="257" spans="1:47" ht="19.5" customHeight="1">
      <c r="A257" s="218" t="s">
        <v>348</v>
      </c>
      <c r="B257" s="219">
        <v>220.13999899999999</v>
      </c>
      <c r="C257" s="220">
        <v>237.470001</v>
      </c>
      <c r="D257" s="220">
        <v>198.16999799999999</v>
      </c>
      <c r="E257" s="220">
        <v>205.800003</v>
      </c>
      <c r="F257" s="220">
        <v>200.77671799999999</v>
      </c>
      <c r="G257" s="220">
        <v>952392300</v>
      </c>
      <c r="H257" s="225" t="s">
        <v>348</v>
      </c>
      <c r="I257" s="220">
        <v>32.509998000000003</v>
      </c>
      <c r="J257" s="220">
        <v>37.759998000000003</v>
      </c>
      <c r="K257" s="220">
        <v>26.087499999999999</v>
      </c>
      <c r="L257" s="220">
        <v>28.395</v>
      </c>
      <c r="M257" s="220">
        <v>28.201315000000001</v>
      </c>
      <c r="N257" s="220">
        <v>152984800</v>
      </c>
      <c r="O257" s="220"/>
      <c r="P257" s="196">
        <f t="shared" si="24"/>
        <v>784831.67524752312</v>
      </c>
      <c r="Q257" s="196">
        <f t="shared" ref="Q257:Q267" si="140">Q256*K257/K256</f>
        <v>965987.77663538198</v>
      </c>
      <c r="R257" s="196">
        <f t="shared" ref="R257:R267" si="141">R256</f>
        <v>989315.93246741127</v>
      </c>
      <c r="S257" s="196">
        <f t="shared" si="27"/>
        <v>-685056.1141927978</v>
      </c>
      <c r="T257" s="224"/>
      <c r="U257" s="199">
        <f t="shared" si="16"/>
        <v>2.5897843562865122</v>
      </c>
      <c r="V257" s="196">
        <f t="shared" si="17"/>
        <v>1499125.467841981</v>
      </c>
      <c r="W257" s="196">
        <f t="shared" si="18"/>
        <v>814069.35364918318</v>
      </c>
      <c r="X257" s="196">
        <f t="shared" si="19"/>
        <v>2740135.3843503166</v>
      </c>
      <c r="Y257" s="200">
        <f t="shared" si="20"/>
        <v>2.7401353843503164</v>
      </c>
      <c r="Z257" s="269">
        <f t="shared" si="21"/>
        <v>2055079.2701575188</v>
      </c>
      <c r="AA257" s="200">
        <f t="shared" si="22"/>
        <v>2.0550792701575187</v>
      </c>
      <c r="AB257" s="255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</row>
    <row r="258" spans="1:47" ht="19.5" customHeight="1">
      <c r="A258" s="218" t="s">
        <v>349</v>
      </c>
      <c r="B258" s="219">
        <v>208.88000500000001</v>
      </c>
      <c r="C258" s="220">
        <v>219.61000100000001</v>
      </c>
      <c r="D258" s="220">
        <v>164.929993</v>
      </c>
      <c r="E258" s="220">
        <v>190.39999399999999</v>
      </c>
      <c r="F258" s="220">
        <v>185.75262499999999</v>
      </c>
      <c r="G258" s="220">
        <v>2191775700</v>
      </c>
      <c r="H258" s="225" t="s">
        <v>349</v>
      </c>
      <c r="I258" s="220">
        <v>28.9925</v>
      </c>
      <c r="J258" s="220">
        <v>31.982500000000002</v>
      </c>
      <c r="K258" s="220">
        <v>17.0075</v>
      </c>
      <c r="L258" s="220">
        <v>22.395</v>
      </c>
      <c r="M258" s="220">
        <v>22.242236999999999</v>
      </c>
      <c r="N258" s="220">
        <v>303825200</v>
      </c>
      <c r="O258" s="220"/>
      <c r="P258" s="196">
        <f t="shared" si="24"/>
        <v>653188.09108910756</v>
      </c>
      <c r="Q258" s="196">
        <f t="shared" si="140"/>
        <v>629766.63578826108</v>
      </c>
      <c r="R258" s="196">
        <f t="shared" si="141"/>
        <v>989315.93246741127</v>
      </c>
      <c r="S258" s="196">
        <f t="shared" si="27"/>
        <v>-689577.18133526773</v>
      </c>
      <c r="T258" s="224"/>
      <c r="U258" s="199">
        <f t="shared" si="16"/>
        <v>2.3819001962565589</v>
      </c>
      <c r="V258" s="196">
        <f t="shared" si="17"/>
        <v>1406974.9589310901</v>
      </c>
      <c r="W258" s="196">
        <f t="shared" si="18"/>
        <v>717397.77759582235</v>
      </c>
      <c r="X258" s="196">
        <f t="shared" si="19"/>
        <v>2272270.6593447798</v>
      </c>
      <c r="Y258" s="200">
        <f t="shared" si="20"/>
        <v>2.2722706593447799</v>
      </c>
      <c r="Z258" s="269">
        <f t="shared" si="21"/>
        <v>1582693.4780095122</v>
      </c>
      <c r="AA258" s="200">
        <f t="shared" si="22"/>
        <v>1.5826934780095121</v>
      </c>
      <c r="AB258" s="255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</row>
    <row r="259" spans="1:47" ht="19.5" customHeight="1">
      <c r="A259" s="218" t="s">
        <v>350</v>
      </c>
      <c r="B259" s="219">
        <v>184.770004</v>
      </c>
      <c r="C259" s="220">
        <v>220.03999300000001</v>
      </c>
      <c r="D259" s="220">
        <v>180.86000100000001</v>
      </c>
      <c r="E259" s="220">
        <v>218.91000399999999</v>
      </c>
      <c r="F259" s="220">
        <v>214.02186599999999</v>
      </c>
      <c r="G259" s="220">
        <v>1092071200</v>
      </c>
      <c r="H259" s="225" t="s">
        <v>350</v>
      </c>
      <c r="I259" s="220">
        <v>21.105</v>
      </c>
      <c r="J259" s="220">
        <v>29.462499999999999</v>
      </c>
      <c r="K259" s="220">
        <v>20.1875</v>
      </c>
      <c r="L259" s="220">
        <v>29.245000999999998</v>
      </c>
      <c r="M259" s="220">
        <v>29.048622000000002</v>
      </c>
      <c r="N259" s="220">
        <v>181504400</v>
      </c>
      <c r="O259" s="220"/>
      <c r="P259" s="196">
        <f t="shared" si="24"/>
        <v>716277.23168316693</v>
      </c>
      <c r="Q259" s="196">
        <f t="shared" si="140"/>
        <v>747518.09260476381</v>
      </c>
      <c r="R259" s="196">
        <f t="shared" si="141"/>
        <v>989315.93246741127</v>
      </c>
      <c r="S259" s="196">
        <f t="shared" si="27"/>
        <v>-694117.08625749801</v>
      </c>
      <c r="T259" s="224"/>
      <c r="U259" s="199">
        <f t="shared" si="16"/>
        <v>2.4572124759911915</v>
      </c>
      <c r="V259" s="196">
        <f t="shared" si="17"/>
        <v>1451137.3573469317</v>
      </c>
      <c r="W259" s="196">
        <f t="shared" si="18"/>
        <v>757020.27108943369</v>
      </c>
      <c r="X259" s="196">
        <f t="shared" si="19"/>
        <v>2453111.2567553418</v>
      </c>
      <c r="Y259" s="200">
        <f t="shared" si="20"/>
        <v>2.4531112567553417</v>
      </c>
      <c r="Z259" s="269">
        <f t="shared" si="21"/>
        <v>1758994.1704978438</v>
      </c>
      <c r="AA259" s="200">
        <f t="shared" si="22"/>
        <v>1.7589941704978438</v>
      </c>
      <c r="AB259" s="255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</row>
    <row r="260" spans="1:47" ht="19.5" customHeight="1">
      <c r="A260" s="218" t="s">
        <v>351</v>
      </c>
      <c r="B260" s="219">
        <v>214.5</v>
      </c>
      <c r="C260" s="220">
        <v>233.60000600000001</v>
      </c>
      <c r="D260" s="220">
        <v>211.11999499999999</v>
      </c>
      <c r="E260" s="220">
        <v>233.36000100000001</v>
      </c>
      <c r="F260" s="220">
        <v>228.149216</v>
      </c>
      <c r="G260" s="220">
        <v>846592000</v>
      </c>
      <c r="H260" s="225" t="s">
        <v>351</v>
      </c>
      <c r="I260" s="220">
        <v>27.985001</v>
      </c>
      <c r="J260" s="220">
        <v>33.047500999999997</v>
      </c>
      <c r="K260" s="220">
        <v>27.09</v>
      </c>
      <c r="L260" s="220">
        <v>32.8675</v>
      </c>
      <c r="M260" s="220">
        <v>32.646796999999999</v>
      </c>
      <c r="N260" s="220">
        <v>138845600</v>
      </c>
      <c r="O260" s="220"/>
      <c r="P260" s="196">
        <f t="shared" si="24"/>
        <v>836118.79207920632</v>
      </c>
      <c r="Q260" s="196">
        <f t="shared" si="140"/>
        <v>1003109.1085405846</v>
      </c>
      <c r="R260" s="196">
        <f t="shared" si="141"/>
        <v>989315.93246741127</v>
      </c>
      <c r="S260" s="196">
        <f t="shared" si="27"/>
        <v>-698675.90745023754</v>
      </c>
      <c r="T260" s="224"/>
      <c r="U260" s="199">
        <f t="shared" si="16"/>
        <v>2.6127059843932465</v>
      </c>
      <c r="V260" s="196">
        <f t="shared" si="17"/>
        <v>1535026.4496241594</v>
      </c>
      <c r="W260" s="196">
        <f t="shared" si="18"/>
        <v>836350.54217392183</v>
      </c>
      <c r="X260" s="196">
        <f t="shared" si="19"/>
        <v>2828543.8330872022</v>
      </c>
      <c r="Y260" s="200">
        <f t="shared" si="20"/>
        <v>2.8285438330872021</v>
      </c>
      <c r="Z260" s="269">
        <f t="shared" si="21"/>
        <v>2129867.9256369649</v>
      </c>
      <c r="AA260" s="200">
        <f t="shared" si="22"/>
        <v>2.1298679256369648</v>
      </c>
      <c r="AB260" s="255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</row>
    <row r="261" spans="1:47" ht="19.5" customHeight="1">
      <c r="A261" s="218" t="s">
        <v>352</v>
      </c>
      <c r="B261" s="219">
        <v>232.46000699999999</v>
      </c>
      <c r="C261" s="220">
        <v>251.14999399999999</v>
      </c>
      <c r="D261" s="220">
        <v>231.470001</v>
      </c>
      <c r="E261" s="220">
        <v>247.60000600000001</v>
      </c>
      <c r="F261" s="220">
        <v>242.07122799999999</v>
      </c>
      <c r="G261" s="220">
        <v>928360400</v>
      </c>
      <c r="H261" s="225" t="s">
        <v>352</v>
      </c>
      <c r="I261" s="220">
        <v>32.709999000000003</v>
      </c>
      <c r="J261" s="220">
        <v>38.130001</v>
      </c>
      <c r="K261" s="220">
        <v>32.307499</v>
      </c>
      <c r="L261" s="220">
        <v>36.922500999999997</v>
      </c>
      <c r="M261" s="220">
        <v>36.674571999999998</v>
      </c>
      <c r="N261" s="220">
        <v>144789600</v>
      </c>
      <c r="O261" s="220"/>
      <c r="P261" s="196">
        <f t="shared" si="24"/>
        <v>916712.87524752307</v>
      </c>
      <c r="Q261" s="196">
        <f t="shared" si="140"/>
        <v>1196306.6268389011</v>
      </c>
      <c r="R261" s="196">
        <f t="shared" si="141"/>
        <v>989315.93246741127</v>
      </c>
      <c r="S261" s="196">
        <f t="shared" si="27"/>
        <v>-703253.72373128019</v>
      </c>
      <c r="T261" s="224"/>
      <c r="U261" s="199">
        <f t="shared" si="16"/>
        <v>2.7103003416776019</v>
      </c>
      <c r="V261" s="196">
        <f t="shared" si="17"/>
        <v>1591442.3078419808</v>
      </c>
      <c r="W261" s="196">
        <f t="shared" si="18"/>
        <v>888188.58411070064</v>
      </c>
      <c r="X261" s="196">
        <f t="shared" si="19"/>
        <v>3102335.4345538355</v>
      </c>
      <c r="Y261" s="200">
        <f t="shared" si="20"/>
        <v>3.1023354345538356</v>
      </c>
      <c r="Z261" s="269">
        <f t="shared" si="21"/>
        <v>2399081.7108225552</v>
      </c>
      <c r="AA261" s="200">
        <f t="shared" si="22"/>
        <v>2.3990817108225553</v>
      </c>
      <c r="AB261" s="255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</row>
    <row r="262" spans="1:47" ht="19.5" customHeight="1">
      <c r="A262" s="218" t="s">
        <v>353</v>
      </c>
      <c r="B262" s="219">
        <v>247.63999899999999</v>
      </c>
      <c r="C262" s="220">
        <v>269.790009</v>
      </c>
      <c r="D262" s="220">
        <v>247.08000200000001</v>
      </c>
      <c r="E262" s="220">
        <v>265.790009</v>
      </c>
      <c r="F262" s="220">
        <v>260.30694599999998</v>
      </c>
      <c r="G262" s="220">
        <v>924935100</v>
      </c>
      <c r="H262" s="225" t="s">
        <v>353</v>
      </c>
      <c r="I262" s="220">
        <v>37.009998000000003</v>
      </c>
      <c r="J262" s="220">
        <v>43.845001000000003</v>
      </c>
      <c r="K262" s="220">
        <v>36.849997999999999</v>
      </c>
      <c r="L262" s="220">
        <v>42.419998</v>
      </c>
      <c r="M262" s="220">
        <v>42.135147000000003</v>
      </c>
      <c r="N262" s="220">
        <v>122141200</v>
      </c>
      <c r="O262" s="220"/>
      <c r="P262" s="196">
        <f t="shared" si="24"/>
        <v>978534.6613861369</v>
      </c>
      <c r="Q262" s="196">
        <f t="shared" si="140"/>
        <v>1364509.7321337145</v>
      </c>
      <c r="R262" s="196">
        <f t="shared" si="141"/>
        <v>989315.93246741127</v>
      </c>
      <c r="S262" s="196">
        <f t="shared" si="27"/>
        <v>-707850.61424682708</v>
      </c>
      <c r="T262" s="224"/>
      <c r="U262" s="199">
        <f t="shared" si="16"/>
        <v>2.7800365702124825</v>
      </c>
      <c r="V262" s="196">
        <f t="shared" si="17"/>
        <v>1634717.5581390106</v>
      </c>
      <c r="W262" s="196">
        <f t="shared" si="18"/>
        <v>926866.94389218348</v>
      </c>
      <c r="X262" s="196">
        <f t="shared" si="19"/>
        <v>3332360.3259872627</v>
      </c>
      <c r="Y262" s="200">
        <f t="shared" si="20"/>
        <v>3.3323603259872625</v>
      </c>
      <c r="Z262" s="269">
        <f t="shared" si="21"/>
        <v>2624509.7117404356</v>
      </c>
      <c r="AA262" s="200">
        <f t="shared" si="22"/>
        <v>2.6245097117404357</v>
      </c>
      <c r="AB262" s="255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</row>
    <row r="263" spans="1:47" ht="19.5" customHeight="1">
      <c r="A263" s="218" t="s">
        <v>354</v>
      </c>
      <c r="B263" s="219">
        <v>268</v>
      </c>
      <c r="C263" s="220">
        <v>296.75</v>
      </c>
      <c r="D263" s="220">
        <v>264.63000499999998</v>
      </c>
      <c r="E263" s="220">
        <v>294.88000499999998</v>
      </c>
      <c r="F263" s="220">
        <v>288.79684400000002</v>
      </c>
      <c r="G263" s="220">
        <v>701414600</v>
      </c>
      <c r="H263" s="225" t="s">
        <v>354</v>
      </c>
      <c r="I263" s="220">
        <v>43.137501</v>
      </c>
      <c r="J263" s="220">
        <v>52.674999</v>
      </c>
      <c r="K263" s="220">
        <v>41.987499</v>
      </c>
      <c r="L263" s="220">
        <v>52.080002</v>
      </c>
      <c r="M263" s="220">
        <v>51.730288999999999</v>
      </c>
      <c r="N263" s="220">
        <v>74779000</v>
      </c>
      <c r="O263" s="220"/>
      <c r="P263" s="196">
        <f t="shared" si="24"/>
        <v>1048039.6237623744</v>
      </c>
      <c r="Q263" s="196">
        <f t="shared" si="140"/>
        <v>1554745.0236891357</v>
      </c>
      <c r="R263" s="196">
        <f t="shared" si="141"/>
        <v>989315.93246741127</v>
      </c>
      <c r="S263" s="196">
        <f t="shared" si="27"/>
        <v>-712466.65847285546</v>
      </c>
      <c r="T263" s="224"/>
      <c r="U263" s="199">
        <f t="shared" si="16"/>
        <v>2.8595802091241405</v>
      </c>
      <c r="V263" s="196">
        <f t="shared" si="17"/>
        <v>1683371.0318023767</v>
      </c>
      <c r="W263" s="196">
        <f t="shared" si="18"/>
        <v>970904.37332952127</v>
      </c>
      <c r="X263" s="196">
        <f t="shared" si="19"/>
        <v>3592100.5799189215</v>
      </c>
      <c r="Y263" s="200">
        <f t="shared" si="20"/>
        <v>3.5921005799189216</v>
      </c>
      <c r="Z263" s="269">
        <f t="shared" si="21"/>
        <v>2879633.9214460659</v>
      </c>
      <c r="AA263" s="200">
        <f t="shared" si="22"/>
        <v>2.8796339214460658</v>
      </c>
      <c r="AB263" s="255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</row>
    <row r="264" spans="1:47" ht="19.5" customHeight="1">
      <c r="A264" s="218" t="s">
        <v>355</v>
      </c>
      <c r="B264" s="219">
        <v>297.61999500000002</v>
      </c>
      <c r="C264" s="220">
        <v>303.5</v>
      </c>
      <c r="D264" s="220">
        <v>260.10998499999999</v>
      </c>
      <c r="E264" s="220">
        <v>277.83999599999999</v>
      </c>
      <c r="F264" s="220">
        <v>272.10830700000002</v>
      </c>
      <c r="G264" s="220">
        <v>1325374300</v>
      </c>
      <c r="H264" s="225" t="s">
        <v>355</v>
      </c>
      <c r="I264" s="220">
        <v>52.994999</v>
      </c>
      <c r="J264" s="220">
        <v>55.014999000000003</v>
      </c>
      <c r="K264" s="220">
        <v>40.189999</v>
      </c>
      <c r="L264" s="220">
        <v>45.825001</v>
      </c>
      <c r="M264" s="220">
        <v>45.517291999999998</v>
      </c>
      <c r="N264" s="220">
        <v>135627600</v>
      </c>
      <c r="O264" s="220"/>
      <c r="P264" s="196">
        <f t="shared" si="24"/>
        <v>1030138.5544554439</v>
      </c>
      <c r="Q264" s="196">
        <f t="shared" si="140"/>
        <v>1488185.8275798075</v>
      </c>
      <c r="R264" s="196">
        <f t="shared" si="141"/>
        <v>989315.93246741127</v>
      </c>
      <c r="S264" s="196">
        <f t="shared" si="27"/>
        <v>-717101.93621649232</v>
      </c>
      <c r="T264" s="224"/>
      <c r="U264" s="199">
        <f t="shared" si="16"/>
        <v>2.8161330836417986</v>
      </c>
      <c r="V264" s="196">
        <f t="shared" si="17"/>
        <v>1670840.2832875256</v>
      </c>
      <c r="W264" s="196">
        <f t="shared" si="18"/>
        <v>953738.34707103332</v>
      </c>
      <c r="X264" s="196">
        <f t="shared" si="19"/>
        <v>3507640.3145026625</v>
      </c>
      <c r="Y264" s="200">
        <f t="shared" si="20"/>
        <v>3.5076403145026624</v>
      </c>
      <c r="Z264" s="269">
        <f t="shared" si="21"/>
        <v>2790538.3782861703</v>
      </c>
      <c r="AA264" s="200">
        <f t="shared" si="22"/>
        <v>2.7905383782861701</v>
      </c>
      <c r="AB264" s="255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</row>
    <row r="265" spans="1:47" ht="19.5" customHeight="1">
      <c r="A265" s="218" t="s">
        <v>356</v>
      </c>
      <c r="B265" s="219">
        <v>281.790009</v>
      </c>
      <c r="C265" s="220">
        <v>297.459991</v>
      </c>
      <c r="D265" s="220">
        <v>267.07000699999998</v>
      </c>
      <c r="E265" s="220">
        <v>269.38000499999998</v>
      </c>
      <c r="F265" s="220">
        <v>263.82287600000001</v>
      </c>
      <c r="G265" s="220">
        <v>936826500</v>
      </c>
      <c r="H265" s="225" t="s">
        <v>356</v>
      </c>
      <c r="I265" s="220">
        <v>47.055</v>
      </c>
      <c r="J265" s="220">
        <v>52.200001</v>
      </c>
      <c r="K265" s="220">
        <v>41.904998999999997</v>
      </c>
      <c r="L265" s="220">
        <v>42.75</v>
      </c>
      <c r="M265" s="220">
        <v>42.462935999999999</v>
      </c>
      <c r="N265" s="220">
        <v>113851000</v>
      </c>
      <c r="O265" s="220"/>
      <c r="P265" s="196">
        <f t="shared" si="24"/>
        <v>1057702.9980198001</v>
      </c>
      <c r="Q265" s="196">
        <f t="shared" si="140"/>
        <v>1551690.1509887073</v>
      </c>
      <c r="R265" s="196">
        <f t="shared" si="141"/>
        <v>989315.93246741127</v>
      </c>
      <c r="S265" s="196">
        <f t="shared" si="27"/>
        <v>-721756.52761739434</v>
      </c>
      <c r="T265" s="224"/>
      <c r="U265" s="199">
        <f t="shared" si="16"/>
        <v>2.8361626838965606</v>
      </c>
      <c r="V265" s="196">
        <f t="shared" si="17"/>
        <v>1690135.3937825747</v>
      </c>
      <c r="W265" s="196">
        <f t="shared" si="18"/>
        <v>968378.86616518034</v>
      </c>
      <c r="X265" s="196">
        <f t="shared" si="19"/>
        <v>3598709.0814759186</v>
      </c>
      <c r="Y265" s="200">
        <f t="shared" si="20"/>
        <v>3.5987090814759188</v>
      </c>
      <c r="Z265" s="269">
        <f t="shared" si="21"/>
        <v>2876952.5538585242</v>
      </c>
      <c r="AA265" s="200">
        <f t="shared" si="22"/>
        <v>2.8769525538585241</v>
      </c>
      <c r="AB265" s="255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</row>
    <row r="266" spans="1:47" ht="19.5" customHeight="1">
      <c r="A266" s="218" t="s">
        <v>357</v>
      </c>
      <c r="B266" s="219">
        <v>271.85000600000001</v>
      </c>
      <c r="C266" s="220">
        <v>300.17001299999998</v>
      </c>
      <c r="D266" s="220">
        <v>266.97000100000002</v>
      </c>
      <c r="E266" s="220">
        <v>299.61999500000002</v>
      </c>
      <c r="F266" s="220">
        <v>293.43899499999998</v>
      </c>
      <c r="G266" s="220">
        <v>751645800</v>
      </c>
      <c r="H266" s="225" t="s">
        <v>357</v>
      </c>
      <c r="I266" s="220">
        <v>43.400002000000001</v>
      </c>
      <c r="J266" s="220">
        <v>52.66</v>
      </c>
      <c r="K266" s="220">
        <v>41.900002000000001</v>
      </c>
      <c r="L266" s="220">
        <v>52.404998999999997</v>
      </c>
      <c r="M266" s="220">
        <v>52.053103999999998</v>
      </c>
      <c r="N266" s="220">
        <v>70319600</v>
      </c>
      <c r="O266" s="220"/>
      <c r="P266" s="196">
        <f t="shared" si="24"/>
        <v>1057306.9346534638</v>
      </c>
      <c r="Q266" s="196">
        <f t="shared" si="140"/>
        <v>1551505.1182749616</v>
      </c>
      <c r="R266" s="196">
        <f t="shared" si="141"/>
        <v>989315.93246741127</v>
      </c>
      <c r="S266" s="196">
        <f t="shared" si="27"/>
        <v>-726430.51314913342</v>
      </c>
      <c r="T266" s="224"/>
      <c r="U266" s="199">
        <f t="shared" si="16"/>
        <v>2.8173690808341791</v>
      </c>
      <c r="V266" s="196">
        <f t="shared" si="17"/>
        <v>1689858.1494261394</v>
      </c>
      <c r="W266" s="196">
        <f t="shared" si="18"/>
        <v>963427.63627700601</v>
      </c>
      <c r="X266" s="196">
        <f t="shared" si="19"/>
        <v>3598127.9853958366</v>
      </c>
      <c r="Y266" s="200">
        <f t="shared" si="20"/>
        <v>3.5981279853958368</v>
      </c>
      <c r="Z266" s="269">
        <f t="shared" si="21"/>
        <v>2871697.4722467032</v>
      </c>
      <c r="AA266" s="200">
        <f t="shared" si="22"/>
        <v>2.8716974722467032</v>
      </c>
      <c r="AB266" s="255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</row>
    <row r="267" spans="1:47" ht="19.5" customHeight="1">
      <c r="A267" s="218" t="s">
        <v>358</v>
      </c>
      <c r="B267" s="272">
        <v>301.97000100000002</v>
      </c>
      <c r="C267" s="273">
        <v>314.69000199999999</v>
      </c>
      <c r="D267" s="273">
        <v>298.08999599999999</v>
      </c>
      <c r="E267" s="273">
        <v>313.73998999999998</v>
      </c>
      <c r="F267" s="273">
        <v>307.26773100000003</v>
      </c>
      <c r="G267" s="273">
        <v>569870600</v>
      </c>
      <c r="H267" s="275" t="s">
        <v>358</v>
      </c>
      <c r="I267" s="273">
        <v>53.255001</v>
      </c>
      <c r="J267" s="273">
        <v>57.959999000000003</v>
      </c>
      <c r="K267" s="273">
        <v>51.880001</v>
      </c>
      <c r="L267" s="273">
        <v>57.555</v>
      </c>
      <c r="M267" s="273">
        <v>57.168526</v>
      </c>
      <c r="N267" s="273">
        <v>56182800</v>
      </c>
      <c r="O267" s="273"/>
      <c r="P267" s="196">
        <f t="shared" si="24"/>
        <v>1180554.4396039585</v>
      </c>
      <c r="Q267" s="196">
        <f t="shared" si="140"/>
        <v>1921052.1060979932</v>
      </c>
      <c r="R267" s="196">
        <f t="shared" si="141"/>
        <v>989315.93246741127</v>
      </c>
      <c r="S267" s="196">
        <f t="shared" si="27"/>
        <v>-731123.97362058808</v>
      </c>
      <c r="T267" s="274">
        <f>(P267-P255)/P255</f>
        <v>0.49621042004136856</v>
      </c>
      <c r="U267" s="199">
        <f t="shared" si="16"/>
        <v>2.9678555899705859</v>
      </c>
      <c r="V267" s="196">
        <f t="shared" si="17"/>
        <v>1776131.4028914857</v>
      </c>
      <c r="W267" s="196">
        <f t="shared" si="18"/>
        <v>1045007.4292708976</v>
      </c>
      <c r="X267" s="196">
        <f t="shared" si="19"/>
        <v>4090922.478169363</v>
      </c>
      <c r="Y267" s="200">
        <f t="shared" si="20"/>
        <v>4.0909224781693627</v>
      </c>
      <c r="Z267" s="269">
        <f t="shared" si="21"/>
        <v>3359798.504548775</v>
      </c>
      <c r="AA267" s="200">
        <f t="shared" si="22"/>
        <v>3.3597985045487748</v>
      </c>
      <c r="AB267" s="255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</row>
    <row r="268" spans="1:47" ht="19.5" customHeight="1">
      <c r="A268" s="218" t="s">
        <v>359</v>
      </c>
      <c r="B268" s="219">
        <v>315.10998499999999</v>
      </c>
      <c r="C268" s="220">
        <v>330.32000699999998</v>
      </c>
      <c r="D268" s="220">
        <v>305.17999300000002</v>
      </c>
      <c r="E268" s="220">
        <v>314.55999800000001</v>
      </c>
      <c r="F268" s="220">
        <v>308.62924199999998</v>
      </c>
      <c r="G268" s="220">
        <v>655263000</v>
      </c>
      <c r="H268" s="225" t="s">
        <v>359</v>
      </c>
      <c r="I268" s="220">
        <v>58.110000999999997</v>
      </c>
      <c r="J268" s="220">
        <v>63.604999999999997</v>
      </c>
      <c r="K268" s="220">
        <v>54.48</v>
      </c>
      <c r="L268" s="220">
        <v>57.685001</v>
      </c>
      <c r="M268" s="220">
        <v>57.297649</v>
      </c>
      <c r="N268" s="220">
        <v>78100400</v>
      </c>
      <c r="O268" s="220"/>
      <c r="P268" s="196">
        <f t="shared" si="24"/>
        <v>1208633.6356435625</v>
      </c>
      <c r="Q268" s="196">
        <f>((Q267+R267)/2)*K268/K267</f>
        <v>1528111.4850117606</v>
      </c>
      <c r="R268" s="196">
        <f>(Q267+R267)/2</f>
        <v>1455184.0192827024</v>
      </c>
      <c r="S268" s="196">
        <f t="shared" si="27"/>
        <v>-735836.99017734046</v>
      </c>
      <c r="T268" s="224"/>
      <c r="U268" s="199">
        <f t="shared" si="16"/>
        <v>3.620119252613641</v>
      </c>
      <c r="V268" s="196">
        <f t="shared" si="17"/>
        <v>2243020.2034618878</v>
      </c>
      <c r="W268" s="196">
        <f t="shared" si="18"/>
        <v>1507183.2132845474</v>
      </c>
      <c r="X268" s="196">
        <f t="shared" si="19"/>
        <v>4191929.1399380257</v>
      </c>
      <c r="Y268" s="200">
        <f t="shared" si="20"/>
        <v>4.1919291399380256</v>
      </c>
      <c r="Z268" s="269">
        <f t="shared" si="21"/>
        <v>3456092.1497606854</v>
      </c>
      <c r="AA268" s="200">
        <f t="shared" si="22"/>
        <v>3.4560921497606856</v>
      </c>
      <c r="AB268" s="255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</row>
    <row r="269" spans="1:47" ht="19.5" customHeight="1">
      <c r="A269" s="218" t="s">
        <v>360</v>
      </c>
      <c r="B269" s="219">
        <v>318.10998499999999</v>
      </c>
      <c r="C269" s="220">
        <v>338.19000199999999</v>
      </c>
      <c r="D269" s="220">
        <v>310.88000499999998</v>
      </c>
      <c r="E269" s="220">
        <v>314.14001500000001</v>
      </c>
      <c r="F269" s="220">
        <v>308.21719400000001</v>
      </c>
      <c r="G269" s="220">
        <v>795468600</v>
      </c>
      <c r="H269" s="225" t="s">
        <v>360</v>
      </c>
      <c r="I269" s="220">
        <v>58.939999</v>
      </c>
      <c r="J269" s="220">
        <v>66.480002999999996</v>
      </c>
      <c r="K269" s="220">
        <v>56.044998</v>
      </c>
      <c r="L269" s="220">
        <v>57.27</v>
      </c>
      <c r="M269" s="220">
        <v>56.885437000000003</v>
      </c>
      <c r="N269" s="220">
        <v>74716400</v>
      </c>
      <c r="O269" s="220"/>
      <c r="P269" s="196">
        <f t="shared" si="24"/>
        <v>1231207.9405940573</v>
      </c>
      <c r="Q269" s="196">
        <f t="shared" ref="Q269:Q279" si="142">Q268*K269/K268</f>
        <v>1572008.1703608877</v>
      </c>
      <c r="R269" s="196">
        <f t="shared" ref="R269:R279" si="143">R268</f>
        <v>1455184.0192827024</v>
      </c>
      <c r="S269" s="196">
        <f t="shared" si="27"/>
        <v>-740569.64430307935</v>
      </c>
      <c r="T269" s="224"/>
      <c r="U269" s="199">
        <f t="shared" si="16"/>
        <v>3.6274670188579181</v>
      </c>
      <c r="V269" s="196">
        <f t="shared" si="17"/>
        <v>2258822.2169272341</v>
      </c>
      <c r="W269" s="196">
        <f t="shared" si="18"/>
        <v>1518252.5726241549</v>
      </c>
      <c r="X269" s="196">
        <f t="shared" si="19"/>
        <v>4258400.1302376473</v>
      </c>
      <c r="Y269" s="200">
        <f t="shared" si="20"/>
        <v>4.2584001302376473</v>
      </c>
      <c r="Z269" s="269">
        <f t="shared" si="21"/>
        <v>3517830.4859345681</v>
      </c>
      <c r="AA269" s="200">
        <f t="shared" si="22"/>
        <v>3.5178304859345682</v>
      </c>
      <c r="AB269" s="255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</row>
    <row r="270" spans="1:47" ht="19.5" customHeight="1">
      <c r="A270" s="218" t="s">
        <v>361</v>
      </c>
      <c r="B270" s="219">
        <v>319.26998900000001</v>
      </c>
      <c r="C270" s="220">
        <v>324.32998700000002</v>
      </c>
      <c r="D270" s="220">
        <v>297.45001200000002</v>
      </c>
      <c r="E270" s="220">
        <v>319.13000499999998</v>
      </c>
      <c r="F270" s="220">
        <v>313.11309799999998</v>
      </c>
      <c r="G270" s="220">
        <v>1621173600</v>
      </c>
      <c r="H270" s="225" t="s">
        <v>361</v>
      </c>
      <c r="I270" s="220">
        <v>59.115001999999997</v>
      </c>
      <c r="J270" s="220">
        <v>60.919998</v>
      </c>
      <c r="K270" s="220">
        <v>51.200001</v>
      </c>
      <c r="L270" s="220">
        <v>58.595001000000003</v>
      </c>
      <c r="M270" s="220">
        <v>58.201542000000003</v>
      </c>
      <c r="N270" s="220">
        <v>116862600</v>
      </c>
      <c r="O270" s="220"/>
      <c r="P270" s="196">
        <f t="shared" si="24"/>
        <v>1178019.8495049486</v>
      </c>
      <c r="Q270" s="196">
        <f t="shared" si="142"/>
        <v>1436110.6747561242</v>
      </c>
      <c r="R270" s="196">
        <f t="shared" si="143"/>
        <v>1455184.0192827024</v>
      </c>
      <c r="S270" s="196">
        <f t="shared" si="27"/>
        <v>-745322.01782100881</v>
      </c>
      <c r="T270" s="224"/>
      <c r="U270" s="199">
        <f t="shared" si="16"/>
        <v>3.5329747489359993</v>
      </c>
      <c r="V270" s="196">
        <f t="shared" si="17"/>
        <v>2221590.5531648584</v>
      </c>
      <c r="W270" s="196">
        <f t="shared" si="18"/>
        <v>1476268.5353438496</v>
      </c>
      <c r="X270" s="196">
        <f t="shared" si="19"/>
        <v>4069314.5435437751</v>
      </c>
      <c r="Y270" s="200">
        <f t="shared" si="20"/>
        <v>4.0693145435437748</v>
      </c>
      <c r="Z270" s="269">
        <f t="shared" si="21"/>
        <v>3323992.5257227663</v>
      </c>
      <c r="AA270" s="200">
        <f t="shared" si="22"/>
        <v>3.3239925257227663</v>
      </c>
      <c r="AB270" s="255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</row>
    <row r="271" spans="1:47" ht="19.5" customHeight="1">
      <c r="A271" s="218" t="s">
        <v>362</v>
      </c>
      <c r="B271" s="219">
        <v>323.07000699999998</v>
      </c>
      <c r="C271" s="220">
        <v>342.79998799999998</v>
      </c>
      <c r="D271" s="220">
        <v>322.80999800000001</v>
      </c>
      <c r="E271" s="220">
        <v>337.98998999999998</v>
      </c>
      <c r="F271" s="220">
        <v>332.03634599999998</v>
      </c>
      <c r="G271" s="220">
        <v>771139800</v>
      </c>
      <c r="H271" s="225" t="s">
        <v>362</v>
      </c>
      <c r="I271" s="220">
        <v>60.115001999999997</v>
      </c>
      <c r="J271" s="220">
        <v>67.449996999999996</v>
      </c>
      <c r="K271" s="220">
        <v>60.009998000000003</v>
      </c>
      <c r="L271" s="220">
        <v>65.535004000000001</v>
      </c>
      <c r="M271" s="220">
        <v>65.094939999999994</v>
      </c>
      <c r="N271" s="220">
        <v>56411400</v>
      </c>
      <c r="O271" s="220"/>
      <c r="P271" s="196">
        <f t="shared" si="24"/>
        <v>1278455.4376237602</v>
      </c>
      <c r="Q271" s="196">
        <f t="shared" si="142"/>
        <v>1683222.5983724818</v>
      </c>
      <c r="R271" s="196">
        <f t="shared" si="143"/>
        <v>1455184.0192827024</v>
      </c>
      <c r="S271" s="196">
        <f t="shared" si="27"/>
        <v>-750094.19289526297</v>
      </c>
      <c r="T271" s="224"/>
      <c r="U271" s="199">
        <f t="shared" si="16"/>
        <v>3.6443949077314954</v>
      </c>
      <c r="V271" s="196">
        <f t="shared" si="17"/>
        <v>2291895.4648480262</v>
      </c>
      <c r="W271" s="196">
        <f t="shared" si="18"/>
        <v>1541801.2719527632</v>
      </c>
      <c r="X271" s="196">
        <f t="shared" si="19"/>
        <v>4416862.0552789439</v>
      </c>
      <c r="Y271" s="200">
        <f t="shared" si="20"/>
        <v>4.4168620552789442</v>
      </c>
      <c r="Z271" s="269">
        <f t="shared" si="21"/>
        <v>3666767.8623836809</v>
      </c>
      <c r="AA271" s="200">
        <f t="shared" si="22"/>
        <v>3.666767862383681</v>
      </c>
      <c r="AB271" s="255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</row>
    <row r="272" spans="1:47" ht="19.5" customHeight="1">
      <c r="A272" s="218" t="s">
        <v>363</v>
      </c>
      <c r="B272" s="219">
        <v>339.23001099999999</v>
      </c>
      <c r="C272" s="220">
        <v>340</v>
      </c>
      <c r="D272" s="220">
        <v>316</v>
      </c>
      <c r="E272" s="220">
        <v>333.92999300000002</v>
      </c>
      <c r="F272" s="220">
        <v>328.047821</v>
      </c>
      <c r="G272" s="220">
        <v>965410800</v>
      </c>
      <c r="H272" s="225" t="s">
        <v>363</v>
      </c>
      <c r="I272" s="220">
        <v>66.040001000000004</v>
      </c>
      <c r="J272" s="220">
        <v>66.334998999999996</v>
      </c>
      <c r="K272" s="220">
        <v>57.189999</v>
      </c>
      <c r="L272" s="220">
        <v>63.689999</v>
      </c>
      <c r="M272" s="220">
        <v>63.262321</v>
      </c>
      <c r="N272" s="220">
        <v>75861400</v>
      </c>
      <c r="O272" s="220"/>
      <c r="P272" s="196">
        <f t="shared" si="24"/>
        <v>1251485.1485148494</v>
      </c>
      <c r="Q272" s="196">
        <f t="shared" si="142"/>
        <v>1604124.344708354</v>
      </c>
      <c r="R272" s="196">
        <f t="shared" si="143"/>
        <v>1455184.0192827024</v>
      </c>
      <c r="S272" s="196">
        <f t="shared" si="27"/>
        <v>-754886.25203232653</v>
      </c>
      <c r="T272" s="224"/>
      <c r="U272" s="199">
        <f t="shared" si="16"/>
        <v>3.585532469972236</v>
      </c>
      <c r="V272" s="196">
        <f t="shared" si="17"/>
        <v>2273016.2624717886</v>
      </c>
      <c r="W272" s="196">
        <f t="shared" si="18"/>
        <v>1518130.010439462</v>
      </c>
      <c r="X272" s="196">
        <f t="shared" si="19"/>
        <v>4310793.5125059057</v>
      </c>
      <c r="Y272" s="200">
        <f t="shared" si="20"/>
        <v>4.3107935125059056</v>
      </c>
      <c r="Z272" s="269">
        <f t="shared" si="21"/>
        <v>3555907.2604735792</v>
      </c>
      <c r="AA272" s="200">
        <f t="shared" si="22"/>
        <v>3.5559072604735791</v>
      </c>
      <c r="AB272" s="255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</row>
    <row r="273" spans="1:47" ht="19.5" customHeight="1">
      <c r="A273" s="218" t="s">
        <v>364</v>
      </c>
      <c r="B273" s="219">
        <v>335.29998799999998</v>
      </c>
      <c r="C273" s="220">
        <v>355.23001099999999</v>
      </c>
      <c r="D273" s="220">
        <v>328.27999899999998</v>
      </c>
      <c r="E273" s="220">
        <v>354.42999300000002</v>
      </c>
      <c r="F273" s="220">
        <v>348.18679800000001</v>
      </c>
      <c r="G273" s="220">
        <v>751288500</v>
      </c>
      <c r="H273" s="225" t="s">
        <v>364</v>
      </c>
      <c r="I273" s="220">
        <v>64.260002</v>
      </c>
      <c r="J273" s="220">
        <v>72.120002999999997</v>
      </c>
      <c r="K273" s="220">
        <v>61.57</v>
      </c>
      <c r="L273" s="220">
        <v>71.809997999999993</v>
      </c>
      <c r="M273" s="220">
        <v>71.327797000000004</v>
      </c>
      <c r="N273" s="220">
        <v>45817600</v>
      </c>
      <c r="O273" s="220"/>
      <c r="P273" s="196">
        <f t="shared" si="24"/>
        <v>1300118.8079207898</v>
      </c>
      <c r="Q273" s="196">
        <f t="shared" si="142"/>
        <v>1726979.1507374104</v>
      </c>
      <c r="R273" s="196">
        <f t="shared" si="143"/>
        <v>1455184.0192827024</v>
      </c>
      <c r="S273" s="196">
        <f t="shared" si="27"/>
        <v>-759698.27808246121</v>
      </c>
      <c r="T273" s="224"/>
      <c r="U273" s="199">
        <f t="shared" ref="U273:U305" si="144">IF(S273=0,"NA",((P273+R273)/-(S273)))</f>
        <v>3.6268383208108559</v>
      </c>
      <c r="V273" s="196">
        <f t="shared" ref="V273:V305" si="145">P273*0.7+R273*0.96</f>
        <v>2307059.8240559469</v>
      </c>
      <c r="W273" s="196">
        <f t="shared" ref="W273:W305" si="146">V273+S273</f>
        <v>1547361.5459734858</v>
      </c>
      <c r="X273" s="196">
        <f t="shared" ref="X273:X305" si="147">P273+Q273+R273</f>
        <v>4482281.9779409021</v>
      </c>
      <c r="Y273" s="200">
        <f t="shared" ref="Y273:Y305" si="148">X273/1000000</f>
        <v>4.482281977940902</v>
      </c>
      <c r="Z273" s="269">
        <f t="shared" ref="Z273:Z305" si="149">SUM(P273:S273)</f>
        <v>3722583.699858441</v>
      </c>
      <c r="AA273" s="200">
        <f t="shared" ref="AA273:AA305" si="150">Z273/1000000</f>
        <v>3.7225836998584412</v>
      </c>
      <c r="AB273" s="255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</row>
    <row r="274" spans="1:47" ht="19.5" customHeight="1">
      <c r="A274" s="218" t="s">
        <v>365</v>
      </c>
      <c r="B274" s="219">
        <v>354.07000699999998</v>
      </c>
      <c r="C274" s="220">
        <v>368.89001500000001</v>
      </c>
      <c r="D274" s="220">
        <v>352.040009</v>
      </c>
      <c r="E274" s="220">
        <v>364.57000699999998</v>
      </c>
      <c r="F274" s="220">
        <v>358.56356799999998</v>
      </c>
      <c r="G274" s="220">
        <v>813285700</v>
      </c>
      <c r="H274" s="225" t="s">
        <v>365</v>
      </c>
      <c r="I274" s="220">
        <v>71.639999000000003</v>
      </c>
      <c r="J274" s="220">
        <v>77.639999000000003</v>
      </c>
      <c r="K274" s="220">
        <v>70.730002999999996</v>
      </c>
      <c r="L274" s="220">
        <v>75.800003000000004</v>
      </c>
      <c r="M274" s="220">
        <v>75.291015999999999</v>
      </c>
      <c r="N274" s="220">
        <v>55284600</v>
      </c>
      <c r="O274" s="220"/>
      <c r="P274" s="196">
        <f t="shared" ref="P274:P305" si="151">P273*D274/D273</f>
        <v>1394217.8574257402</v>
      </c>
      <c r="Q274" s="196">
        <f t="shared" si="142"/>
        <v>1983908.4052719586</v>
      </c>
      <c r="R274" s="196">
        <f t="shared" si="143"/>
        <v>1455184.0192827024</v>
      </c>
      <c r="S274" s="196">
        <f t="shared" ref="S274:S305" si="152">S273*(1+$S$4/12)+$S$18</f>
        <v>-764530.35424113809</v>
      </c>
      <c r="T274" s="224"/>
      <c r="U274" s="199">
        <f t="shared" si="144"/>
        <v>3.7269963983793919</v>
      </c>
      <c r="V274" s="196">
        <f t="shared" si="145"/>
        <v>2372929.1587094124</v>
      </c>
      <c r="W274" s="196">
        <f t="shared" si="146"/>
        <v>1608398.8044682743</v>
      </c>
      <c r="X274" s="196">
        <f t="shared" si="147"/>
        <v>4833310.2819804009</v>
      </c>
      <c r="Y274" s="200">
        <f t="shared" si="148"/>
        <v>4.8333102819804008</v>
      </c>
      <c r="Z274" s="269">
        <f t="shared" si="149"/>
        <v>4068779.9277392626</v>
      </c>
      <c r="AA274" s="200">
        <f t="shared" si="150"/>
        <v>4.0687799277392624</v>
      </c>
      <c r="AB274" s="255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</row>
    <row r="275" spans="1:47" ht="19.5" customHeight="1">
      <c r="A275" s="218" t="s">
        <v>366</v>
      </c>
      <c r="B275" s="219">
        <v>366.27999899999998</v>
      </c>
      <c r="C275" s="220">
        <v>380.76001000000002</v>
      </c>
      <c r="D275" s="220">
        <v>359.959991</v>
      </c>
      <c r="E275" s="220">
        <v>379.95001200000002</v>
      </c>
      <c r="F275" s="220">
        <v>373.69018599999998</v>
      </c>
      <c r="G275" s="220">
        <v>683466500</v>
      </c>
      <c r="H275" s="225" t="s">
        <v>366</v>
      </c>
      <c r="I275" s="220">
        <v>76.510002</v>
      </c>
      <c r="J275" s="220">
        <v>82.510002</v>
      </c>
      <c r="K275" s="220">
        <v>73.800003000000004</v>
      </c>
      <c r="L275" s="220">
        <v>82.160004000000001</v>
      </c>
      <c r="M275" s="220">
        <v>81.608299000000002</v>
      </c>
      <c r="N275" s="220">
        <v>47366500</v>
      </c>
      <c r="O275" s="220"/>
      <c r="P275" s="196">
        <f t="shared" si="151"/>
        <v>1425584.1227722748</v>
      </c>
      <c r="Q275" s="196">
        <f t="shared" si="142"/>
        <v>2070018.946002247</v>
      </c>
      <c r="R275" s="196">
        <f t="shared" si="143"/>
        <v>1455184.0192827024</v>
      </c>
      <c r="S275" s="196">
        <f t="shared" si="152"/>
        <v>-769382.56405047607</v>
      </c>
      <c r="T275" s="224"/>
      <c r="U275" s="199">
        <f t="shared" si="144"/>
        <v>3.7442597176740562</v>
      </c>
      <c r="V275" s="196">
        <f t="shared" si="145"/>
        <v>2394885.5444519864</v>
      </c>
      <c r="W275" s="196">
        <f t="shared" si="146"/>
        <v>1625502.9804015104</v>
      </c>
      <c r="X275" s="196">
        <f t="shared" si="147"/>
        <v>4950787.0880572237</v>
      </c>
      <c r="Y275" s="200">
        <f t="shared" si="148"/>
        <v>4.9507870880572238</v>
      </c>
      <c r="Z275" s="269">
        <f t="shared" si="149"/>
        <v>4181404.5240067476</v>
      </c>
      <c r="AA275" s="200">
        <f t="shared" si="150"/>
        <v>4.1814045240067479</v>
      </c>
      <c r="AB275" s="255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</row>
    <row r="276" spans="1:47" ht="19.5" customHeight="1">
      <c r="A276" s="218" t="s">
        <v>367</v>
      </c>
      <c r="B276" s="219">
        <v>381.040009</v>
      </c>
      <c r="C276" s="220">
        <v>382.77999899999998</v>
      </c>
      <c r="D276" s="220">
        <v>357.10000600000001</v>
      </c>
      <c r="E276" s="220">
        <v>357.959991</v>
      </c>
      <c r="F276" s="220">
        <v>352.0625</v>
      </c>
      <c r="G276" s="220">
        <v>931849900</v>
      </c>
      <c r="H276" s="225" t="s">
        <v>367</v>
      </c>
      <c r="I276" s="220">
        <v>82.639999000000003</v>
      </c>
      <c r="J276" s="220">
        <v>83.370002999999997</v>
      </c>
      <c r="K276" s="220">
        <v>72.730002999999996</v>
      </c>
      <c r="L276" s="220">
        <v>72.769997000000004</v>
      </c>
      <c r="M276" s="220">
        <v>72.281357</v>
      </c>
      <c r="N276" s="220">
        <v>62903100</v>
      </c>
      <c r="O276" s="220"/>
      <c r="P276" s="196">
        <f t="shared" si="151"/>
        <v>1414257.449504948</v>
      </c>
      <c r="Q276" s="196">
        <f t="shared" si="142"/>
        <v>2040006.4774089542</v>
      </c>
      <c r="R276" s="196">
        <f t="shared" si="143"/>
        <v>1455184.0192827024</v>
      </c>
      <c r="S276" s="196">
        <f t="shared" si="152"/>
        <v>-774254.99140068633</v>
      </c>
      <c r="T276" s="224"/>
      <c r="U276" s="199">
        <f t="shared" si="144"/>
        <v>3.7060677692198176</v>
      </c>
      <c r="V276" s="196">
        <f t="shared" si="145"/>
        <v>2386956.8731648577</v>
      </c>
      <c r="W276" s="196">
        <f t="shared" si="146"/>
        <v>1612701.8817641714</v>
      </c>
      <c r="X276" s="196">
        <f t="shared" si="147"/>
        <v>4909447.9461966045</v>
      </c>
      <c r="Y276" s="200">
        <f t="shared" si="148"/>
        <v>4.9094479461966047</v>
      </c>
      <c r="Z276" s="269">
        <f t="shared" si="149"/>
        <v>4135192.9547959184</v>
      </c>
      <c r="AA276" s="200">
        <f t="shared" si="150"/>
        <v>4.1351929547959188</v>
      </c>
      <c r="AB276" s="255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</row>
    <row r="277" spans="1:47" ht="19.5" customHeight="1">
      <c r="A277" s="218" t="s">
        <v>368</v>
      </c>
      <c r="B277" s="219">
        <v>358.60000600000001</v>
      </c>
      <c r="C277" s="220">
        <v>386.27999899999998</v>
      </c>
      <c r="D277" s="220">
        <v>350.32000699999998</v>
      </c>
      <c r="E277" s="220">
        <v>386.10998499999999</v>
      </c>
      <c r="F277" s="220">
        <v>380.16967799999998</v>
      </c>
      <c r="G277" s="220">
        <v>878747900</v>
      </c>
      <c r="H277" s="225" t="s">
        <v>368</v>
      </c>
      <c r="I277" s="220">
        <v>73.089995999999999</v>
      </c>
      <c r="J277" s="220">
        <v>84.599997999999999</v>
      </c>
      <c r="K277" s="220">
        <v>69.730002999999996</v>
      </c>
      <c r="L277" s="220">
        <v>84.540001000000004</v>
      </c>
      <c r="M277" s="220">
        <v>83.972328000000005</v>
      </c>
      <c r="N277" s="220">
        <v>57117800</v>
      </c>
      <c r="O277" s="220"/>
      <c r="P277" s="196">
        <f t="shared" si="151"/>
        <v>1387405.9683168291</v>
      </c>
      <c r="Q277" s="196">
        <f t="shared" si="142"/>
        <v>1955859.3692034609</v>
      </c>
      <c r="R277" s="196">
        <f t="shared" si="143"/>
        <v>1455184.0192827024</v>
      </c>
      <c r="S277" s="196">
        <f t="shared" si="152"/>
        <v>-779147.72053152241</v>
      </c>
      <c r="T277" s="224"/>
      <c r="U277" s="199">
        <f t="shared" si="144"/>
        <v>3.6483325468248315</v>
      </c>
      <c r="V277" s="196">
        <f t="shared" si="145"/>
        <v>2368160.8363331743</v>
      </c>
      <c r="W277" s="196">
        <f t="shared" si="146"/>
        <v>1589013.115801652</v>
      </c>
      <c r="X277" s="196">
        <f t="shared" si="147"/>
        <v>4798449.3568029925</v>
      </c>
      <c r="Y277" s="200">
        <f t="shared" si="148"/>
        <v>4.7984493568029922</v>
      </c>
      <c r="Z277" s="269">
        <f t="shared" si="149"/>
        <v>4019301.6362714702</v>
      </c>
      <c r="AA277" s="200">
        <f t="shared" si="150"/>
        <v>4.0193016362714706</v>
      </c>
      <c r="AB277" s="255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</row>
    <row r="278" spans="1:47" ht="19.5" customHeight="1">
      <c r="A278" s="218" t="s">
        <v>369</v>
      </c>
      <c r="B278" s="219">
        <v>386.55999800000001</v>
      </c>
      <c r="C278" s="220">
        <v>408.709991</v>
      </c>
      <c r="D278" s="220">
        <v>384.42001299999998</v>
      </c>
      <c r="E278" s="220">
        <v>393.82000699999998</v>
      </c>
      <c r="F278" s="220">
        <v>387.76113900000001</v>
      </c>
      <c r="G278" s="220">
        <v>922244500</v>
      </c>
      <c r="H278" s="225" t="s">
        <v>369</v>
      </c>
      <c r="I278" s="220">
        <v>84.739998</v>
      </c>
      <c r="J278" s="220">
        <v>94.540001000000004</v>
      </c>
      <c r="K278" s="220">
        <v>83.790001000000004</v>
      </c>
      <c r="L278" s="220">
        <v>87.610000999999997</v>
      </c>
      <c r="M278" s="220">
        <v>87.021705999999995</v>
      </c>
      <c r="N278" s="220">
        <v>62336900</v>
      </c>
      <c r="O278" s="220"/>
      <c r="P278" s="196">
        <f t="shared" si="151"/>
        <v>1522455.4970297001</v>
      </c>
      <c r="Q278" s="196">
        <f t="shared" si="142"/>
        <v>2350228.7602284681</v>
      </c>
      <c r="R278" s="196">
        <f t="shared" si="143"/>
        <v>1455184.0192827024</v>
      </c>
      <c r="S278" s="196">
        <f t="shared" si="152"/>
        <v>-784060.83603373705</v>
      </c>
      <c r="T278" s="224"/>
      <c r="U278" s="199">
        <f t="shared" si="144"/>
        <v>3.7977148959194782</v>
      </c>
      <c r="V278" s="196">
        <f t="shared" si="145"/>
        <v>2462695.506432184</v>
      </c>
      <c r="W278" s="196">
        <f t="shared" si="146"/>
        <v>1678634.670398447</v>
      </c>
      <c r="X278" s="196">
        <f t="shared" si="147"/>
        <v>5327868.2765408708</v>
      </c>
      <c r="Y278" s="200">
        <f t="shared" si="148"/>
        <v>5.3278682765408707</v>
      </c>
      <c r="Z278" s="269">
        <f t="shared" si="149"/>
        <v>4543807.4405071335</v>
      </c>
      <c r="AA278" s="200">
        <f t="shared" si="150"/>
        <v>4.5438074405071331</v>
      </c>
      <c r="AB278" s="255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</row>
    <row r="279" spans="1:47" ht="19.5" customHeight="1">
      <c r="A279" s="218" t="s">
        <v>370</v>
      </c>
      <c r="B279" s="272">
        <v>398.27999899999998</v>
      </c>
      <c r="C279" s="273">
        <v>404.57998700000002</v>
      </c>
      <c r="D279" s="273">
        <v>377.47000100000002</v>
      </c>
      <c r="E279" s="273">
        <v>397.85000600000001</v>
      </c>
      <c r="F279" s="273">
        <v>391.72909499999997</v>
      </c>
      <c r="G279" s="273">
        <v>1232817200</v>
      </c>
      <c r="H279" s="275" t="s">
        <v>370</v>
      </c>
      <c r="I279" s="273">
        <v>89.650002000000001</v>
      </c>
      <c r="J279" s="273">
        <v>92.25</v>
      </c>
      <c r="K279" s="273">
        <v>80.330001999999993</v>
      </c>
      <c r="L279" s="273">
        <v>89.019997000000004</v>
      </c>
      <c r="M279" s="273">
        <v>88.422225999999995</v>
      </c>
      <c r="N279" s="273">
        <v>101761400</v>
      </c>
      <c r="O279" s="273"/>
      <c r="P279" s="196">
        <f t="shared" si="151"/>
        <v>1494930.6970297005</v>
      </c>
      <c r="Q279" s="196">
        <f t="shared" si="142"/>
        <v>2253179.1234805016</v>
      </c>
      <c r="R279" s="196">
        <f t="shared" si="143"/>
        <v>1455184.0192827024</v>
      </c>
      <c r="S279" s="196">
        <f t="shared" si="152"/>
        <v>-788994.42285054422</v>
      </c>
      <c r="T279" s="274">
        <f>(P279-P267)/P267</f>
        <v>0.26629543448348392</v>
      </c>
      <c r="U279" s="199">
        <f t="shared" si="144"/>
        <v>3.7390818374279311</v>
      </c>
      <c r="V279" s="196">
        <f t="shared" si="145"/>
        <v>2443428.1464321846</v>
      </c>
      <c r="W279" s="196">
        <f t="shared" si="146"/>
        <v>1654433.7235816405</v>
      </c>
      <c r="X279" s="196">
        <f t="shared" si="147"/>
        <v>5203293.8397929044</v>
      </c>
      <c r="Y279" s="200">
        <f t="shared" si="148"/>
        <v>5.2032938397929041</v>
      </c>
      <c r="Z279" s="269">
        <f t="shared" si="149"/>
        <v>4414299.4169423599</v>
      </c>
      <c r="AA279" s="200">
        <f t="shared" si="150"/>
        <v>4.4142994169423595</v>
      </c>
      <c r="AB279" s="255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</row>
    <row r="280" spans="1:47" ht="19.5" customHeight="1">
      <c r="A280" s="218" t="s">
        <v>371</v>
      </c>
      <c r="B280" s="219">
        <v>399.04998799999998</v>
      </c>
      <c r="C280" s="220">
        <v>402.27999899999998</v>
      </c>
      <c r="D280" s="220">
        <v>334.14999399999999</v>
      </c>
      <c r="E280" s="220">
        <v>363.04998799999998</v>
      </c>
      <c r="F280" s="220">
        <v>357.921021</v>
      </c>
      <c r="G280" s="220">
        <v>1847203000</v>
      </c>
      <c r="H280" s="225" t="s">
        <v>371</v>
      </c>
      <c r="I280" s="220">
        <v>89.650002000000001</v>
      </c>
      <c r="J280" s="220">
        <v>91.099997999999999</v>
      </c>
      <c r="K280" s="220">
        <v>62.369999</v>
      </c>
      <c r="L280" s="220">
        <v>73.709998999999996</v>
      </c>
      <c r="M280" s="220">
        <v>73.215050000000005</v>
      </c>
      <c r="N280" s="220">
        <v>235423300</v>
      </c>
      <c r="O280" s="220"/>
      <c r="P280" s="196">
        <f t="shared" si="151"/>
        <v>1323366.3128712848</v>
      </c>
      <c r="Q280" s="196">
        <f>((Q279+R279)/2)*K280/K279</f>
        <v>1439627.783812192</v>
      </c>
      <c r="R280" s="196">
        <f>(Q279+R279)/2</f>
        <v>1854181.571381602</v>
      </c>
      <c r="S280" s="196">
        <f t="shared" si="152"/>
        <v>-793948.56627908815</v>
      </c>
      <c r="T280" s="224"/>
      <c r="U280" s="199">
        <f t="shared" si="144"/>
        <v>4.0022087314103389</v>
      </c>
      <c r="V280" s="196">
        <f t="shared" si="145"/>
        <v>2706370.7275362369</v>
      </c>
      <c r="W280" s="196">
        <f t="shared" si="146"/>
        <v>1912422.1612571487</v>
      </c>
      <c r="X280" s="196">
        <f t="shared" si="147"/>
        <v>4617175.6680650786</v>
      </c>
      <c r="Y280" s="200">
        <f t="shared" si="148"/>
        <v>4.6171756680650784</v>
      </c>
      <c r="Z280" s="269">
        <f t="shared" si="149"/>
        <v>3823227.1017859904</v>
      </c>
      <c r="AA280" s="200">
        <f t="shared" si="150"/>
        <v>3.8232271017859905</v>
      </c>
      <c r="AB280" s="255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</row>
    <row r="281" spans="1:47" ht="19.5" customHeight="1">
      <c r="A281" s="218" t="s">
        <v>372</v>
      </c>
      <c r="B281" s="219">
        <v>364.42999300000002</v>
      </c>
      <c r="C281" s="220">
        <v>370.10000600000001</v>
      </c>
      <c r="D281" s="220">
        <v>318.26001000000002</v>
      </c>
      <c r="E281" s="220">
        <v>346.79998799999998</v>
      </c>
      <c r="F281" s="220">
        <v>341.90060399999999</v>
      </c>
      <c r="G281" s="220">
        <v>1522923600</v>
      </c>
      <c r="H281" s="225" t="s">
        <v>372</v>
      </c>
      <c r="I281" s="220">
        <v>74.139999000000003</v>
      </c>
      <c r="J281" s="220">
        <v>76.449996999999996</v>
      </c>
      <c r="K281" s="220">
        <v>56.119999</v>
      </c>
      <c r="L281" s="220">
        <v>66.669998000000007</v>
      </c>
      <c r="M281" s="220">
        <v>66.222313</v>
      </c>
      <c r="N281" s="220">
        <v>159010100</v>
      </c>
      <c r="O281" s="220"/>
      <c r="P281" s="196">
        <f t="shared" si="151"/>
        <v>1260435.6831683146</v>
      </c>
      <c r="Q281" s="196">
        <f t="shared" ref="Q281:Q291" si="153">Q280*K281/K280</f>
        <v>1295364.9364001502</v>
      </c>
      <c r="R281" s="196">
        <f t="shared" ref="R281:R291" si="154">R280</f>
        <v>1854181.571381602</v>
      </c>
      <c r="S281" s="196">
        <f t="shared" si="152"/>
        <v>-798923.35197191767</v>
      </c>
      <c r="T281" s="224"/>
      <c r="U281" s="199">
        <f t="shared" si="144"/>
        <v>3.8985182331475978</v>
      </c>
      <c r="V281" s="196">
        <f t="shared" si="145"/>
        <v>2662319.2867441578</v>
      </c>
      <c r="W281" s="196">
        <f t="shared" si="146"/>
        <v>1863395.93477224</v>
      </c>
      <c r="X281" s="196">
        <f t="shared" si="147"/>
        <v>4409982.1909500668</v>
      </c>
      <c r="Y281" s="200">
        <f t="shared" si="148"/>
        <v>4.4099821909500667</v>
      </c>
      <c r="Z281" s="269">
        <f t="shared" si="149"/>
        <v>3611058.838978149</v>
      </c>
      <c r="AA281" s="200">
        <f t="shared" si="150"/>
        <v>3.6110588389781491</v>
      </c>
      <c r="AB281" s="255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</row>
    <row r="282" spans="1:47" ht="19.5" customHeight="1">
      <c r="A282" s="218" t="s">
        <v>373</v>
      </c>
      <c r="B282" s="219">
        <v>345.75</v>
      </c>
      <c r="C282" s="220">
        <v>371.82998700000002</v>
      </c>
      <c r="D282" s="220">
        <v>317.45001200000002</v>
      </c>
      <c r="E282" s="220">
        <v>362.540009</v>
      </c>
      <c r="F282" s="220">
        <v>357.41830399999998</v>
      </c>
      <c r="G282" s="220">
        <v>1686792800</v>
      </c>
      <c r="H282" s="225" t="s">
        <v>373</v>
      </c>
      <c r="I282" s="220">
        <v>66.120002999999997</v>
      </c>
      <c r="J282" s="220">
        <v>75.860000999999997</v>
      </c>
      <c r="K282" s="220">
        <v>55.43</v>
      </c>
      <c r="L282" s="220">
        <v>71.919998000000007</v>
      </c>
      <c r="M282" s="220">
        <v>71.437056999999996</v>
      </c>
      <c r="N282" s="220">
        <v>174080200</v>
      </c>
      <c r="O282" s="220"/>
      <c r="P282" s="196">
        <f t="shared" si="151"/>
        <v>1257227.7702970274</v>
      </c>
      <c r="Q282" s="196">
        <f t="shared" si="153"/>
        <v>1279438.3411279165</v>
      </c>
      <c r="R282" s="196">
        <f t="shared" si="154"/>
        <v>1854181.571381602</v>
      </c>
      <c r="S282" s="196">
        <f t="shared" si="152"/>
        <v>-803918.86593846732</v>
      </c>
      <c r="T282" s="224"/>
      <c r="U282" s="199">
        <f t="shared" si="144"/>
        <v>3.8703026804159859</v>
      </c>
      <c r="V282" s="196">
        <f t="shared" si="145"/>
        <v>2660073.747734257</v>
      </c>
      <c r="W282" s="196">
        <f t="shared" si="146"/>
        <v>1856154.8817957896</v>
      </c>
      <c r="X282" s="196">
        <f t="shared" si="147"/>
        <v>4390847.6828065459</v>
      </c>
      <c r="Y282" s="200">
        <f t="shared" si="148"/>
        <v>4.3908476828065455</v>
      </c>
      <c r="Z282" s="269">
        <f t="shared" si="149"/>
        <v>3586928.8168680784</v>
      </c>
      <c r="AA282" s="200">
        <f t="shared" si="150"/>
        <v>3.5869288168680784</v>
      </c>
      <c r="AB282" s="255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</row>
    <row r="283" spans="1:47" ht="19.5" customHeight="1">
      <c r="A283" s="218" t="s">
        <v>374</v>
      </c>
      <c r="B283" s="219">
        <v>362.80999800000001</v>
      </c>
      <c r="C283" s="220">
        <v>369.30999800000001</v>
      </c>
      <c r="D283" s="220">
        <v>312.60000600000001</v>
      </c>
      <c r="E283" s="220">
        <v>313.25</v>
      </c>
      <c r="F283" s="220">
        <v>309.20636000000002</v>
      </c>
      <c r="G283" s="220">
        <v>1501959100</v>
      </c>
      <c r="H283" s="225" t="s">
        <v>374</v>
      </c>
      <c r="I283" s="220">
        <v>72.220000999999996</v>
      </c>
      <c r="J283" s="220">
        <v>74.769997000000004</v>
      </c>
      <c r="K283" s="220">
        <v>53.009998000000003</v>
      </c>
      <c r="L283" s="220">
        <v>53.200001</v>
      </c>
      <c r="M283" s="220">
        <v>52.842765999999997</v>
      </c>
      <c r="N283" s="220">
        <v>159000700</v>
      </c>
      <c r="O283" s="220"/>
      <c r="P283" s="196">
        <f t="shared" si="151"/>
        <v>1238019.8257425721</v>
      </c>
      <c r="Q283" s="196">
        <f t="shared" si="153"/>
        <v>1223579.7204458627</v>
      </c>
      <c r="R283" s="196">
        <f t="shared" si="154"/>
        <v>1854181.571381602</v>
      </c>
      <c r="S283" s="196">
        <f t="shared" si="152"/>
        <v>-808935.19454654423</v>
      </c>
      <c r="T283" s="224"/>
      <c r="U283" s="199">
        <f t="shared" si="144"/>
        <v>3.8225576263343752</v>
      </c>
      <c r="V283" s="196">
        <f t="shared" si="145"/>
        <v>2646628.1865461385</v>
      </c>
      <c r="W283" s="196">
        <f t="shared" si="146"/>
        <v>1837692.9919995943</v>
      </c>
      <c r="X283" s="196">
        <f t="shared" si="147"/>
        <v>4315781.117570037</v>
      </c>
      <c r="Y283" s="200">
        <f t="shared" si="148"/>
        <v>4.3157811175700367</v>
      </c>
      <c r="Z283" s="269">
        <f t="shared" si="149"/>
        <v>3506845.923023493</v>
      </c>
      <c r="AA283" s="200">
        <f t="shared" si="150"/>
        <v>3.506845923023493</v>
      </c>
      <c r="AB283" s="255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</row>
    <row r="284" spans="1:47" ht="19.5" customHeight="1">
      <c r="A284" s="218" t="s">
        <v>375</v>
      </c>
      <c r="B284" s="219">
        <v>312.82998700000002</v>
      </c>
      <c r="C284" s="220">
        <v>330.290009</v>
      </c>
      <c r="D284" s="220">
        <v>280.209991</v>
      </c>
      <c r="E284" s="220">
        <v>308.27999899999998</v>
      </c>
      <c r="F284" s="220">
        <v>304.300568</v>
      </c>
      <c r="G284" s="220">
        <v>1951162500</v>
      </c>
      <c r="H284" s="225" t="s">
        <v>375</v>
      </c>
      <c r="I284" s="220">
        <v>53.060001</v>
      </c>
      <c r="J284" s="220">
        <v>59.060001</v>
      </c>
      <c r="K284" s="220">
        <v>41.959999000000003</v>
      </c>
      <c r="L284" s="220">
        <v>50.669998</v>
      </c>
      <c r="M284" s="220">
        <v>50.329754000000001</v>
      </c>
      <c r="N284" s="220">
        <v>197881600</v>
      </c>
      <c r="O284" s="220"/>
      <c r="P284" s="196">
        <f t="shared" si="151"/>
        <v>1109742.5386138593</v>
      </c>
      <c r="Q284" s="196">
        <f t="shared" si="153"/>
        <v>968523.02930342837</v>
      </c>
      <c r="R284" s="196">
        <f t="shared" si="154"/>
        <v>1854181.571381602</v>
      </c>
      <c r="S284" s="196">
        <f t="shared" si="152"/>
        <v>-813972.42452382145</v>
      </c>
      <c r="T284" s="224"/>
      <c r="U284" s="199">
        <f t="shared" si="144"/>
        <v>3.641307765099504</v>
      </c>
      <c r="V284" s="196">
        <f t="shared" si="145"/>
        <v>2556834.0855560396</v>
      </c>
      <c r="W284" s="196">
        <f t="shared" si="146"/>
        <v>1742861.661032218</v>
      </c>
      <c r="X284" s="196">
        <f t="shared" si="147"/>
        <v>3932447.1392988898</v>
      </c>
      <c r="Y284" s="200">
        <f t="shared" si="148"/>
        <v>3.93244713929889</v>
      </c>
      <c r="Z284" s="269">
        <f t="shared" si="149"/>
        <v>3118474.7147750682</v>
      </c>
      <c r="AA284" s="200">
        <f t="shared" si="150"/>
        <v>3.1184747147750684</v>
      </c>
      <c r="AB284" s="255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</row>
    <row r="285" spans="1:47" ht="19.5" customHeight="1">
      <c r="A285" s="218" t="s">
        <v>376</v>
      </c>
      <c r="B285" s="219">
        <v>310.47000100000002</v>
      </c>
      <c r="C285" s="220">
        <v>314.55999800000001</v>
      </c>
      <c r="D285" s="220">
        <v>269.27999899999998</v>
      </c>
      <c r="E285" s="220">
        <v>280.27999899999998</v>
      </c>
      <c r="F285" s="220">
        <v>276.66198700000001</v>
      </c>
      <c r="G285" s="220">
        <v>1359608000</v>
      </c>
      <c r="H285" s="225" t="s">
        <v>376</v>
      </c>
      <c r="I285" s="220">
        <v>51.41</v>
      </c>
      <c r="J285" s="220">
        <v>52.700001</v>
      </c>
      <c r="K285" s="220">
        <v>38.240001999999997</v>
      </c>
      <c r="L285" s="220">
        <v>41.41</v>
      </c>
      <c r="M285" s="220">
        <v>41.131934999999999</v>
      </c>
      <c r="N285" s="220">
        <v>129226100</v>
      </c>
      <c r="O285" s="220"/>
      <c r="P285" s="196">
        <f t="shared" si="151"/>
        <v>1066455.4415841564</v>
      </c>
      <c r="Q285" s="196">
        <f t="shared" si="153"/>
        <v>882657.8517699478</v>
      </c>
      <c r="R285" s="196">
        <f t="shared" si="154"/>
        <v>1854181.571381602</v>
      </c>
      <c r="S285" s="196">
        <f t="shared" si="152"/>
        <v>-819030.64295933733</v>
      </c>
      <c r="T285" s="224"/>
      <c r="U285" s="199">
        <f t="shared" si="144"/>
        <v>3.5659679379184839</v>
      </c>
      <c r="V285" s="196">
        <f t="shared" si="145"/>
        <v>2526533.1176352473</v>
      </c>
      <c r="W285" s="196">
        <f t="shared" si="146"/>
        <v>1707502.4746759101</v>
      </c>
      <c r="X285" s="196">
        <f t="shared" si="147"/>
        <v>3803294.8647357062</v>
      </c>
      <c r="Y285" s="200">
        <f t="shared" si="148"/>
        <v>3.8032948647357063</v>
      </c>
      <c r="Z285" s="269">
        <f t="shared" si="149"/>
        <v>2984264.221776369</v>
      </c>
      <c r="AA285" s="200">
        <f t="shared" si="150"/>
        <v>2.9842642217763689</v>
      </c>
      <c r="AB285" s="255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</row>
    <row r="286" spans="1:47" ht="19.5" customHeight="1">
      <c r="A286" s="218" t="s">
        <v>377</v>
      </c>
      <c r="B286" s="219">
        <v>278.95001200000002</v>
      </c>
      <c r="C286" s="220">
        <v>316.39001500000001</v>
      </c>
      <c r="D286" s="220">
        <v>276.75</v>
      </c>
      <c r="E286" s="220">
        <v>315.459991</v>
      </c>
      <c r="F286" s="220">
        <v>311.98644999999999</v>
      </c>
      <c r="G286" s="220">
        <v>1178025500</v>
      </c>
      <c r="H286" s="225" t="s">
        <v>377</v>
      </c>
      <c r="I286" s="220">
        <v>40.98</v>
      </c>
      <c r="J286" s="220">
        <v>52.299999</v>
      </c>
      <c r="K286" s="220">
        <v>40.340000000000003</v>
      </c>
      <c r="L286" s="220">
        <v>52.02</v>
      </c>
      <c r="M286" s="220">
        <v>51.670692000000003</v>
      </c>
      <c r="N286" s="220">
        <v>87270500</v>
      </c>
      <c r="O286" s="220"/>
      <c r="P286" s="196">
        <f t="shared" si="151"/>
        <v>1096039.6039603939</v>
      </c>
      <c r="Q286" s="196">
        <f t="shared" si="153"/>
        <v>931130.12233628274</v>
      </c>
      <c r="R286" s="196">
        <f t="shared" si="154"/>
        <v>1854181.571381602</v>
      </c>
      <c r="S286" s="196">
        <f t="shared" si="152"/>
        <v>-824109.93730500119</v>
      </c>
      <c r="T286" s="224"/>
      <c r="U286" s="199">
        <f t="shared" si="144"/>
        <v>3.5798878787820341</v>
      </c>
      <c r="V286" s="196">
        <f t="shared" si="145"/>
        <v>2547242.0312986136</v>
      </c>
      <c r="W286" s="196">
        <f t="shared" si="146"/>
        <v>1723132.0939936126</v>
      </c>
      <c r="X286" s="196">
        <f t="shared" si="147"/>
        <v>3881351.2976782788</v>
      </c>
      <c r="Y286" s="200">
        <f t="shared" si="148"/>
        <v>3.8813512976782789</v>
      </c>
      <c r="Z286" s="269">
        <f t="shared" si="149"/>
        <v>3057241.3603732777</v>
      </c>
      <c r="AA286" s="200">
        <f t="shared" si="150"/>
        <v>3.0572413603732778</v>
      </c>
      <c r="AB286" s="255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  <c r="AU286" s="241"/>
    </row>
    <row r="287" spans="1:47" ht="19.5" customHeight="1">
      <c r="A287" s="218" t="s">
        <v>378</v>
      </c>
      <c r="B287" s="219">
        <v>313.64999399999999</v>
      </c>
      <c r="C287" s="220">
        <v>334.42001299999998</v>
      </c>
      <c r="D287" s="220">
        <v>298.44000199999999</v>
      </c>
      <c r="E287" s="220">
        <v>299.26998900000001</v>
      </c>
      <c r="F287" s="220">
        <v>295.97470099999998</v>
      </c>
      <c r="G287" s="220">
        <v>1069920100</v>
      </c>
      <c r="H287" s="225" t="s">
        <v>378</v>
      </c>
      <c r="I287" s="220">
        <v>51.419998</v>
      </c>
      <c r="J287" s="220">
        <v>58.220001000000003</v>
      </c>
      <c r="K287" s="220">
        <v>46.099997999999999</v>
      </c>
      <c r="L287" s="220">
        <v>46.369999</v>
      </c>
      <c r="M287" s="220">
        <v>46.058627999999999</v>
      </c>
      <c r="N287" s="220">
        <v>90950200</v>
      </c>
      <c r="O287" s="220"/>
      <c r="P287" s="196">
        <f t="shared" si="151"/>
        <v>1181940.6019801958</v>
      </c>
      <c r="Q287" s="196">
        <f t="shared" si="153"/>
        <v>1064082.7163471093</v>
      </c>
      <c r="R287" s="196">
        <f t="shared" si="154"/>
        <v>1854181.571381602</v>
      </c>
      <c r="S287" s="196">
        <f t="shared" si="152"/>
        <v>-829210.39537710533</v>
      </c>
      <c r="T287" s="224"/>
      <c r="U287" s="199">
        <f t="shared" si="144"/>
        <v>3.6614617837503607</v>
      </c>
      <c r="V287" s="196">
        <f t="shared" si="145"/>
        <v>2607372.7299124748</v>
      </c>
      <c r="W287" s="196">
        <f t="shared" si="146"/>
        <v>1778162.3345353694</v>
      </c>
      <c r="X287" s="196">
        <f t="shared" si="147"/>
        <v>4100204.8897089069</v>
      </c>
      <c r="Y287" s="200">
        <f t="shared" si="148"/>
        <v>4.1002048897089072</v>
      </c>
      <c r="Z287" s="269">
        <f t="shared" si="149"/>
        <v>3270994.4943318013</v>
      </c>
      <c r="AA287" s="200">
        <f t="shared" si="150"/>
        <v>3.2709944943318012</v>
      </c>
      <c r="AB287" s="255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</row>
    <row r="288" spans="1:47" ht="19.5" customHeight="1">
      <c r="A288" s="218" t="s">
        <v>379</v>
      </c>
      <c r="B288" s="219">
        <v>296.72000100000002</v>
      </c>
      <c r="C288" s="220">
        <v>311.07998700000002</v>
      </c>
      <c r="D288" s="220">
        <v>267.10000600000001</v>
      </c>
      <c r="E288" s="220">
        <v>267.26001000000002</v>
      </c>
      <c r="F288" s="220">
        <v>264.31720000000001</v>
      </c>
      <c r="G288" s="220">
        <v>1370988700</v>
      </c>
      <c r="H288" s="225" t="s">
        <v>379</v>
      </c>
      <c r="I288" s="220">
        <v>45.549999</v>
      </c>
      <c r="J288" s="220">
        <v>49.959999000000003</v>
      </c>
      <c r="K288" s="220">
        <v>36.630001</v>
      </c>
      <c r="L288" s="220">
        <v>36.659999999999997</v>
      </c>
      <c r="M288" s="220">
        <v>36.413834000000001</v>
      </c>
      <c r="N288" s="220">
        <v>114239600</v>
      </c>
      <c r="O288" s="220"/>
      <c r="P288" s="196">
        <f t="shared" si="151"/>
        <v>1057821.8059405922</v>
      </c>
      <c r="Q288" s="196">
        <f t="shared" si="153"/>
        <v>845495.7191945503</v>
      </c>
      <c r="R288" s="196">
        <f t="shared" si="154"/>
        <v>1854181.571381602</v>
      </c>
      <c r="S288" s="196">
        <f t="shared" si="152"/>
        <v>-834332.10535784322</v>
      </c>
      <c r="T288" s="224"/>
      <c r="U288" s="199">
        <f t="shared" si="144"/>
        <v>3.4902209307566348</v>
      </c>
      <c r="V288" s="196">
        <f t="shared" si="145"/>
        <v>2520489.5726847523</v>
      </c>
      <c r="W288" s="196">
        <f t="shared" si="146"/>
        <v>1686157.4673269091</v>
      </c>
      <c r="X288" s="196">
        <f t="shared" si="147"/>
        <v>3757499.0965167442</v>
      </c>
      <c r="Y288" s="200">
        <f t="shared" si="148"/>
        <v>3.7574990965167441</v>
      </c>
      <c r="Z288" s="269">
        <f t="shared" si="149"/>
        <v>2923166.9911589008</v>
      </c>
      <c r="AA288" s="200">
        <f t="shared" si="150"/>
        <v>2.9231669911589009</v>
      </c>
      <c r="AB288" s="255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</row>
    <row r="289" spans="1:47" ht="19.5" customHeight="1">
      <c r="A289" s="218" t="s">
        <v>380</v>
      </c>
      <c r="B289" s="219">
        <v>269.07000699999998</v>
      </c>
      <c r="C289" s="220">
        <v>284.60000600000001</v>
      </c>
      <c r="D289" s="220">
        <v>254.259995</v>
      </c>
      <c r="E289" s="220">
        <v>277.95001200000002</v>
      </c>
      <c r="F289" s="220">
        <v>275.38351399999999</v>
      </c>
      <c r="G289" s="220">
        <v>1356809000</v>
      </c>
      <c r="H289" s="225" t="s">
        <v>380</v>
      </c>
      <c r="I289" s="220">
        <v>37.139999000000003</v>
      </c>
      <c r="J289" s="220">
        <v>41.349997999999999</v>
      </c>
      <c r="K289" s="220">
        <v>32.979999999999997</v>
      </c>
      <c r="L289" s="220">
        <v>39.080002</v>
      </c>
      <c r="M289" s="220">
        <v>38.817580999999997</v>
      </c>
      <c r="N289" s="220">
        <v>128472000</v>
      </c>
      <c r="O289" s="220"/>
      <c r="P289" s="196">
        <f t="shared" si="151"/>
        <v>1006970.2772277209</v>
      </c>
      <c r="Q289" s="196">
        <f t="shared" si="153"/>
        <v>761246.19322386221</v>
      </c>
      <c r="R289" s="196">
        <f t="shared" si="154"/>
        <v>1854181.571381602</v>
      </c>
      <c r="S289" s="196">
        <f t="shared" si="152"/>
        <v>-839475.15579683415</v>
      </c>
      <c r="T289" s="224"/>
      <c r="U289" s="199">
        <f t="shared" si="144"/>
        <v>3.4082626851458189</v>
      </c>
      <c r="V289" s="196">
        <f t="shared" si="145"/>
        <v>2484893.5025857426</v>
      </c>
      <c r="W289" s="196">
        <f t="shared" si="146"/>
        <v>1645418.3467889084</v>
      </c>
      <c r="X289" s="196">
        <f t="shared" si="147"/>
        <v>3622398.0418331851</v>
      </c>
      <c r="Y289" s="200">
        <f t="shared" si="148"/>
        <v>3.6223980418331849</v>
      </c>
      <c r="Z289" s="269">
        <f t="shared" si="149"/>
        <v>2782922.8860363509</v>
      </c>
      <c r="AA289" s="200">
        <f t="shared" si="150"/>
        <v>2.7829228860363511</v>
      </c>
      <c r="AB289" s="255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</row>
    <row r="290" spans="1:47" ht="19.5" customHeight="1">
      <c r="A290" s="218" t="s">
        <v>381</v>
      </c>
      <c r="B290" s="219">
        <v>281.5</v>
      </c>
      <c r="C290" s="220">
        <v>293.47000100000002</v>
      </c>
      <c r="D290" s="220">
        <v>259.07998700000002</v>
      </c>
      <c r="E290" s="220">
        <v>293.35998499999999</v>
      </c>
      <c r="F290" s="220">
        <v>290.65115400000002</v>
      </c>
      <c r="G290" s="220">
        <v>1195762800</v>
      </c>
      <c r="H290" s="225" t="s">
        <v>381</v>
      </c>
      <c r="I290" s="220">
        <v>40.110000999999997</v>
      </c>
      <c r="J290" s="220">
        <v>43.049999</v>
      </c>
      <c r="K290" s="220">
        <v>33.900002000000001</v>
      </c>
      <c r="L290" s="220">
        <v>42.900002000000001</v>
      </c>
      <c r="M290" s="220">
        <v>42.611935000000003</v>
      </c>
      <c r="N290" s="220">
        <v>105858300</v>
      </c>
      <c r="O290" s="220"/>
      <c r="P290" s="196">
        <f t="shared" si="151"/>
        <v>1026059.3544554437</v>
      </c>
      <c r="Q290" s="196">
        <f t="shared" si="153"/>
        <v>782481.730527026</v>
      </c>
      <c r="R290" s="196">
        <f t="shared" si="154"/>
        <v>1854181.571381602</v>
      </c>
      <c r="S290" s="196">
        <f t="shared" si="152"/>
        <v>-844639.63561265427</v>
      </c>
      <c r="T290" s="224"/>
      <c r="U290" s="199">
        <f t="shared" si="144"/>
        <v>3.4100234045349769</v>
      </c>
      <c r="V290" s="196">
        <f t="shared" si="145"/>
        <v>2498255.8566451482</v>
      </c>
      <c r="W290" s="196">
        <f t="shared" si="146"/>
        <v>1653616.221032494</v>
      </c>
      <c r="X290" s="196">
        <f t="shared" si="147"/>
        <v>3662722.6563640716</v>
      </c>
      <c r="Y290" s="200">
        <f t="shared" si="148"/>
        <v>3.6627226563640716</v>
      </c>
      <c r="Z290" s="269">
        <f t="shared" si="149"/>
        <v>2818083.0207514176</v>
      </c>
      <c r="AA290" s="200">
        <f t="shared" si="150"/>
        <v>2.8180830207514176</v>
      </c>
      <c r="AB290" s="255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</row>
    <row r="291" spans="1:47" ht="19.5" customHeight="1">
      <c r="A291" s="218" t="s">
        <v>382</v>
      </c>
      <c r="B291" s="272">
        <v>293.69000199999999</v>
      </c>
      <c r="C291" s="273">
        <v>296.88000499999998</v>
      </c>
      <c r="D291" s="273">
        <v>259.73001099999999</v>
      </c>
      <c r="E291" s="273">
        <v>266.27999899999998</v>
      </c>
      <c r="F291" s="273">
        <v>263.82122800000002</v>
      </c>
      <c r="G291" s="273">
        <v>1057037700</v>
      </c>
      <c r="H291" s="275" t="s">
        <v>382</v>
      </c>
      <c r="I291" s="273">
        <v>42.970001000000003</v>
      </c>
      <c r="J291" s="273">
        <v>43.720001000000003</v>
      </c>
      <c r="K291" s="273">
        <v>33.380001</v>
      </c>
      <c r="L291" s="273">
        <v>35.040000999999997</v>
      </c>
      <c r="M291" s="273">
        <v>34.80471</v>
      </c>
      <c r="N291" s="273">
        <v>98713400</v>
      </c>
      <c r="O291" s="273"/>
      <c r="P291" s="196">
        <f t="shared" si="151"/>
        <v>1028633.7069306911</v>
      </c>
      <c r="Q291" s="196">
        <f t="shared" si="153"/>
        <v>770479.03854028846</v>
      </c>
      <c r="R291" s="196">
        <f t="shared" si="154"/>
        <v>1854181.571381602</v>
      </c>
      <c r="S291" s="196">
        <f t="shared" si="152"/>
        <v>-849825.63409437356</v>
      </c>
      <c r="T291" s="274">
        <f>(P291-P279)/P279</f>
        <v>-0.31191880066781796</v>
      </c>
      <c r="U291" s="199">
        <f t="shared" si="144"/>
        <v>3.3922432586825861</v>
      </c>
      <c r="V291" s="196">
        <f t="shared" si="145"/>
        <v>2500057.9033778217</v>
      </c>
      <c r="W291" s="196">
        <f t="shared" si="146"/>
        <v>1650232.2692834481</v>
      </c>
      <c r="X291" s="196">
        <f t="shared" si="147"/>
        <v>3653294.3168525817</v>
      </c>
      <c r="Y291" s="200">
        <f t="shared" si="148"/>
        <v>3.6532943168525818</v>
      </c>
      <c r="Z291" s="269">
        <f t="shared" si="149"/>
        <v>2803468.6827582084</v>
      </c>
      <c r="AA291" s="200">
        <f t="shared" si="150"/>
        <v>2.8034686827582083</v>
      </c>
      <c r="AB291" s="255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</row>
    <row r="292" spans="1:47" ht="19.5" customHeight="1">
      <c r="A292" s="218" t="s">
        <v>383</v>
      </c>
      <c r="B292" s="219">
        <v>268.64999399999999</v>
      </c>
      <c r="C292" s="220">
        <v>298.26001000000002</v>
      </c>
      <c r="D292" s="220">
        <v>260.33999599999999</v>
      </c>
      <c r="E292" s="220">
        <v>294.61999500000002</v>
      </c>
      <c r="F292" s="220">
        <v>292.59835800000002</v>
      </c>
      <c r="G292" s="220">
        <v>961927300</v>
      </c>
      <c r="H292" s="225" t="s">
        <v>383</v>
      </c>
      <c r="I292" s="220">
        <v>35.639999000000003</v>
      </c>
      <c r="J292" s="220">
        <v>43.560001</v>
      </c>
      <c r="K292" s="220">
        <v>33.419998</v>
      </c>
      <c r="L292" s="220">
        <v>42.470001000000003</v>
      </c>
      <c r="M292" s="220">
        <v>42.308757999999997</v>
      </c>
      <c r="N292" s="220">
        <v>95664100</v>
      </c>
      <c r="O292" s="220"/>
      <c r="P292" s="196">
        <f t="shared" si="151"/>
        <v>1031049.4891089089</v>
      </c>
      <c r="Q292" s="196">
        <f>((Q291+R291)/2)*K292/K291</f>
        <v>1313902.7817025583</v>
      </c>
      <c r="R292" s="196">
        <f>(Q291+R291)/2</f>
        <v>1312330.3049609452</v>
      </c>
      <c r="S292" s="196">
        <f t="shared" si="152"/>
        <v>-855033.24090310012</v>
      </c>
      <c r="T292" s="224"/>
      <c r="U292" s="199">
        <f t="shared" si="144"/>
        <v>2.7406885276117898</v>
      </c>
      <c r="V292" s="196">
        <f t="shared" si="145"/>
        <v>1981571.7351387434</v>
      </c>
      <c r="W292" s="196">
        <f t="shared" si="146"/>
        <v>1126538.4942356432</v>
      </c>
      <c r="X292" s="196">
        <f t="shared" si="147"/>
        <v>3657282.5757724126</v>
      </c>
      <c r="Y292" s="200">
        <f t="shared" si="148"/>
        <v>3.6572825757724128</v>
      </c>
      <c r="Z292" s="269">
        <f t="shared" si="149"/>
        <v>2802249.3348693126</v>
      </c>
      <c r="AA292" s="200">
        <f t="shared" si="150"/>
        <v>2.8022493348693125</v>
      </c>
      <c r="AB292" s="255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  <c r="AU292" s="241"/>
    </row>
    <row r="293" spans="1:47" ht="19.5" customHeight="1">
      <c r="A293" s="218" t="s">
        <v>384</v>
      </c>
      <c r="B293" s="219">
        <v>294.41000400000001</v>
      </c>
      <c r="C293" s="220">
        <v>313.67999300000002</v>
      </c>
      <c r="D293" s="220">
        <v>290.04998799999998</v>
      </c>
      <c r="E293" s="220">
        <v>293.55999800000001</v>
      </c>
      <c r="F293" s="220">
        <v>291.54568499999999</v>
      </c>
      <c r="G293" s="220">
        <v>1094424800</v>
      </c>
      <c r="H293" s="225" t="s">
        <v>384</v>
      </c>
      <c r="I293" s="220">
        <v>42.400002000000001</v>
      </c>
      <c r="J293" s="220">
        <v>48.009998000000003</v>
      </c>
      <c r="K293" s="220">
        <v>40.75</v>
      </c>
      <c r="L293" s="220">
        <v>41.73</v>
      </c>
      <c r="M293" s="220">
        <v>41.571559999999998</v>
      </c>
      <c r="N293" s="220">
        <v>106704800</v>
      </c>
      <c r="O293" s="220"/>
      <c r="P293" s="196">
        <f t="shared" si="151"/>
        <v>1148712.823762374</v>
      </c>
      <c r="Q293" s="196">
        <f t="shared" ref="Q293:Q303" si="155">Q292*K293/K292</f>
        <v>1602080.8365811168</v>
      </c>
      <c r="R293" s="196">
        <f t="shared" ref="R293:R303" si="156">R292</f>
        <v>1312330.3049609452</v>
      </c>
      <c r="S293" s="196">
        <f t="shared" si="152"/>
        <v>-860262.54607352964</v>
      </c>
      <c r="T293" s="224"/>
      <c r="U293" s="199">
        <f t="shared" si="144"/>
        <v>2.8608046926559618</v>
      </c>
      <c r="V293" s="196">
        <f t="shared" si="145"/>
        <v>2063936.0693961689</v>
      </c>
      <c r="W293" s="196">
        <f t="shared" si="146"/>
        <v>1203673.5233226393</v>
      </c>
      <c r="X293" s="196">
        <f t="shared" si="147"/>
        <v>4063123.9653044357</v>
      </c>
      <c r="Y293" s="200">
        <f t="shared" si="148"/>
        <v>4.0631239653044355</v>
      </c>
      <c r="Z293" s="269">
        <f t="shared" si="149"/>
        <v>3202861.4192309063</v>
      </c>
      <c r="AA293" s="200">
        <f t="shared" si="150"/>
        <v>3.2028614192309064</v>
      </c>
      <c r="AB293" s="255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</row>
    <row r="294" spans="1:47" ht="19.5" customHeight="1">
      <c r="A294" s="218" t="s">
        <v>385</v>
      </c>
      <c r="B294" s="219">
        <v>293.26001000000002</v>
      </c>
      <c r="C294" s="220">
        <v>321.17001299999998</v>
      </c>
      <c r="D294" s="220">
        <v>285.19000199999999</v>
      </c>
      <c r="E294" s="220">
        <v>320.92999300000002</v>
      </c>
      <c r="F294" s="220">
        <v>318.727844</v>
      </c>
      <c r="G294" s="220">
        <v>1544782600</v>
      </c>
      <c r="H294" s="225" t="s">
        <v>385</v>
      </c>
      <c r="I294" s="220">
        <v>41.639999000000003</v>
      </c>
      <c r="J294" s="220">
        <v>49.630001</v>
      </c>
      <c r="K294" s="220">
        <v>39.240001999999997</v>
      </c>
      <c r="L294" s="220">
        <v>49.57</v>
      </c>
      <c r="M294" s="220">
        <v>49.381793999999999</v>
      </c>
      <c r="N294" s="220">
        <v>141906000</v>
      </c>
      <c r="O294" s="220"/>
      <c r="P294" s="196">
        <f t="shared" si="151"/>
        <v>1129465.3544554433</v>
      </c>
      <c r="Q294" s="196">
        <f t="shared" si="155"/>
        <v>1542715.46580625</v>
      </c>
      <c r="R294" s="196">
        <f t="shared" si="156"/>
        <v>1312330.3049609452</v>
      </c>
      <c r="S294" s="196">
        <f t="shared" si="152"/>
        <v>-865513.64001550258</v>
      </c>
      <c r="T294" s="224"/>
      <c r="U294" s="199">
        <f t="shared" si="144"/>
        <v>2.8212099111143445</v>
      </c>
      <c r="V294" s="196">
        <f t="shared" si="145"/>
        <v>2050462.8408813174</v>
      </c>
      <c r="W294" s="196">
        <f t="shared" si="146"/>
        <v>1184949.2008658149</v>
      </c>
      <c r="X294" s="196">
        <f t="shared" si="147"/>
        <v>3984511.1252226387</v>
      </c>
      <c r="Y294" s="200">
        <f t="shared" si="148"/>
        <v>3.9845111252226388</v>
      </c>
      <c r="Z294" s="269">
        <f t="shared" si="149"/>
        <v>3118997.4852071363</v>
      </c>
      <c r="AA294" s="200">
        <f t="shared" si="150"/>
        <v>3.118997485207136</v>
      </c>
      <c r="AB294" s="255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</row>
    <row r="295" spans="1:47" ht="19.5" customHeight="1">
      <c r="A295" s="218" t="s">
        <v>386</v>
      </c>
      <c r="B295" s="219">
        <v>318.76998900000001</v>
      </c>
      <c r="C295" s="220">
        <v>322.64999399999999</v>
      </c>
      <c r="D295" s="220">
        <v>309.89001500000001</v>
      </c>
      <c r="E295" s="220">
        <v>322.55999800000001</v>
      </c>
      <c r="F295" s="220">
        <v>320.84255999999999</v>
      </c>
      <c r="G295" s="220">
        <v>993494600</v>
      </c>
      <c r="H295" s="225" t="s">
        <v>386</v>
      </c>
      <c r="I295" s="220">
        <v>48.889999000000003</v>
      </c>
      <c r="J295" s="220">
        <v>49.759998000000003</v>
      </c>
      <c r="K295" s="220">
        <v>45.98</v>
      </c>
      <c r="L295" s="220">
        <v>49.740001999999997</v>
      </c>
      <c r="M295" s="220">
        <v>49.551155000000001</v>
      </c>
      <c r="N295" s="220">
        <v>74125900</v>
      </c>
      <c r="O295" s="220"/>
      <c r="P295" s="196">
        <f t="shared" si="151"/>
        <v>1227287.1881188096</v>
      </c>
      <c r="Q295" s="196">
        <f t="shared" si="155"/>
        <v>1807697.5918036746</v>
      </c>
      <c r="R295" s="196">
        <f t="shared" si="156"/>
        <v>1312330.3049609452</v>
      </c>
      <c r="S295" s="196">
        <f t="shared" si="152"/>
        <v>-870786.61351556715</v>
      </c>
      <c r="T295" s="224"/>
      <c r="U295" s="199">
        <f t="shared" si="144"/>
        <v>2.9164636360528453</v>
      </c>
      <c r="V295" s="196">
        <f t="shared" si="145"/>
        <v>2118938.124445674</v>
      </c>
      <c r="W295" s="196">
        <f t="shared" si="146"/>
        <v>1248151.510930107</v>
      </c>
      <c r="X295" s="196">
        <f t="shared" si="147"/>
        <v>4347315.0848834291</v>
      </c>
      <c r="Y295" s="200">
        <f t="shared" si="148"/>
        <v>4.3473150848834292</v>
      </c>
      <c r="Z295" s="269">
        <f t="shared" si="149"/>
        <v>3476528.4713678621</v>
      </c>
      <c r="AA295" s="200">
        <f t="shared" si="150"/>
        <v>3.4765284713678621</v>
      </c>
      <c r="AB295" s="255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</row>
    <row r="296" spans="1:47" ht="19.5" customHeight="1">
      <c r="A296" s="218" t="s">
        <v>387</v>
      </c>
      <c r="B296" s="219">
        <v>322.08999599999999</v>
      </c>
      <c r="C296" s="220">
        <v>353.92999300000002</v>
      </c>
      <c r="D296" s="220">
        <v>315.11999500000002</v>
      </c>
      <c r="E296" s="220">
        <v>347.98998999999998</v>
      </c>
      <c r="F296" s="220">
        <v>346.13714599999997</v>
      </c>
      <c r="G296" s="220">
        <v>1149079300</v>
      </c>
      <c r="H296" s="225" t="s">
        <v>387</v>
      </c>
      <c r="I296" s="220">
        <v>49.599997999999999</v>
      </c>
      <c r="J296" s="220">
        <v>59.389999000000003</v>
      </c>
      <c r="K296" s="220">
        <v>47.41</v>
      </c>
      <c r="L296" s="220">
        <v>57.32</v>
      </c>
      <c r="M296" s="220">
        <v>57.102370999999998</v>
      </c>
      <c r="N296" s="220">
        <v>84614700</v>
      </c>
      <c r="O296" s="220"/>
      <c r="P296" s="196">
        <f t="shared" si="151"/>
        <v>1247999.9801980176</v>
      </c>
      <c r="Q296" s="196">
        <f t="shared" si="155"/>
        <v>1863917.8518358462</v>
      </c>
      <c r="R296" s="196">
        <f t="shared" si="156"/>
        <v>1312330.3049609452</v>
      </c>
      <c r="S296" s="196">
        <f t="shared" si="152"/>
        <v>-876081.55773854861</v>
      </c>
      <c r="T296" s="224"/>
      <c r="U296" s="199">
        <f t="shared" si="144"/>
        <v>2.9224793771118844</v>
      </c>
      <c r="V296" s="196">
        <f t="shared" si="145"/>
        <v>2133437.0789011195</v>
      </c>
      <c r="W296" s="196">
        <f t="shared" si="146"/>
        <v>1257355.5211625709</v>
      </c>
      <c r="X296" s="196">
        <f t="shared" si="147"/>
        <v>4424248.1369948089</v>
      </c>
      <c r="Y296" s="200">
        <f t="shared" si="148"/>
        <v>4.4242481369948088</v>
      </c>
      <c r="Z296" s="269">
        <f t="shared" si="149"/>
        <v>3548166.5792562603</v>
      </c>
      <c r="AA296" s="200">
        <f t="shared" si="150"/>
        <v>3.5481665792562604</v>
      </c>
      <c r="AB296" s="255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</row>
    <row r="297" spans="1:47" ht="19.5" customHeight="1">
      <c r="A297" s="218" t="s">
        <v>388</v>
      </c>
      <c r="B297" s="219">
        <v>347.73001099999999</v>
      </c>
      <c r="C297" s="220">
        <v>372.85000600000001</v>
      </c>
      <c r="D297" s="220">
        <v>346.66000400000001</v>
      </c>
      <c r="E297" s="220">
        <v>369.42001299999998</v>
      </c>
      <c r="F297" s="220">
        <v>367.45309400000002</v>
      </c>
      <c r="G297" s="220">
        <v>1137710300</v>
      </c>
      <c r="H297" s="225" t="s">
        <v>388</v>
      </c>
      <c r="I297" s="220">
        <v>57.290000999999997</v>
      </c>
      <c r="J297" s="220">
        <v>65.620002999999997</v>
      </c>
      <c r="K297" s="220">
        <v>56.950001</v>
      </c>
      <c r="L297" s="220">
        <v>64.379997000000003</v>
      </c>
      <c r="M297" s="220">
        <v>64.135559000000001</v>
      </c>
      <c r="N297" s="220">
        <v>76844100</v>
      </c>
      <c r="O297" s="220"/>
      <c r="P297" s="196">
        <f t="shared" si="151"/>
        <v>1372910.9069306906</v>
      </c>
      <c r="Q297" s="196">
        <f t="shared" si="155"/>
        <v>2238981.723812894</v>
      </c>
      <c r="R297" s="196">
        <f t="shared" si="156"/>
        <v>1312330.3049609452</v>
      </c>
      <c r="S297" s="196">
        <f t="shared" si="152"/>
        <v>-881398.56422912586</v>
      </c>
      <c r="T297" s="224"/>
      <c r="U297" s="199">
        <f t="shared" si="144"/>
        <v>3.0465686249899404</v>
      </c>
      <c r="V297" s="196">
        <f t="shared" si="145"/>
        <v>2220874.7276139907</v>
      </c>
      <c r="W297" s="196">
        <f t="shared" si="146"/>
        <v>1339476.1633848648</v>
      </c>
      <c r="X297" s="196">
        <f t="shared" si="147"/>
        <v>4924222.9357045293</v>
      </c>
      <c r="Y297" s="200">
        <f t="shared" si="148"/>
        <v>4.9242229357045293</v>
      </c>
      <c r="Z297" s="269">
        <f t="shared" si="149"/>
        <v>4042824.3714754032</v>
      </c>
      <c r="AA297" s="200">
        <f t="shared" si="150"/>
        <v>4.0428243714754029</v>
      </c>
      <c r="AB297" s="255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</row>
    <row r="298" spans="1:47" ht="19.5" customHeight="1">
      <c r="A298" s="218" t="s">
        <v>389</v>
      </c>
      <c r="B298" s="219">
        <v>370.07000699999998</v>
      </c>
      <c r="C298" s="220">
        <v>387.98001099999999</v>
      </c>
      <c r="D298" s="220">
        <v>363.41000400000001</v>
      </c>
      <c r="E298" s="220">
        <v>383.67999300000002</v>
      </c>
      <c r="F298" s="220">
        <v>382.16067500000003</v>
      </c>
      <c r="G298" s="220">
        <v>974997400</v>
      </c>
      <c r="H298" s="225" t="s">
        <v>389</v>
      </c>
      <c r="I298" s="220">
        <v>64.580001999999993</v>
      </c>
      <c r="J298" s="220">
        <v>70.739998</v>
      </c>
      <c r="K298" s="220">
        <v>62.200001</v>
      </c>
      <c r="L298" s="220">
        <v>69.029999000000004</v>
      </c>
      <c r="M298" s="220">
        <v>68.767914000000005</v>
      </c>
      <c r="N298" s="220">
        <v>87501800</v>
      </c>
      <c r="O298" s="220"/>
      <c r="P298" s="196">
        <f t="shared" si="151"/>
        <v>1439247.5405940569</v>
      </c>
      <c r="Q298" s="196">
        <f t="shared" si="155"/>
        <v>2445384.7763785589</v>
      </c>
      <c r="R298" s="196">
        <f t="shared" si="156"/>
        <v>1312330.3049609452</v>
      </c>
      <c r="S298" s="196">
        <f t="shared" si="152"/>
        <v>-886737.72491341387</v>
      </c>
      <c r="T298" s="224"/>
      <c r="U298" s="199">
        <f t="shared" si="144"/>
        <v>3.1030346045373016</v>
      </c>
      <c r="V298" s="196">
        <f t="shared" si="145"/>
        <v>2267310.3711783472</v>
      </c>
      <c r="W298" s="196">
        <f t="shared" si="146"/>
        <v>1380572.6462649333</v>
      </c>
      <c r="X298" s="196">
        <f t="shared" si="147"/>
        <v>5196962.6219335608</v>
      </c>
      <c r="Y298" s="200">
        <f t="shared" si="148"/>
        <v>5.1969626219335607</v>
      </c>
      <c r="Z298" s="269">
        <f t="shared" si="149"/>
        <v>4310224.8970201472</v>
      </c>
      <c r="AA298" s="200">
        <f t="shared" si="150"/>
        <v>4.3102248970201469</v>
      </c>
      <c r="AB298" s="255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</row>
    <row r="299" spans="1:47" ht="19.5" customHeight="1">
      <c r="A299" s="218" t="s">
        <v>390</v>
      </c>
      <c r="B299" s="219">
        <v>382.30999800000001</v>
      </c>
      <c r="C299" s="220">
        <v>383.55999800000001</v>
      </c>
      <c r="D299" s="220">
        <v>354.709991</v>
      </c>
      <c r="E299" s="220">
        <v>377.98998999999998</v>
      </c>
      <c r="F299" s="220">
        <v>376.49319500000001</v>
      </c>
      <c r="G299" s="220">
        <v>1202220400</v>
      </c>
      <c r="H299" s="225" t="s">
        <v>390</v>
      </c>
      <c r="I299" s="220">
        <v>68.470000999999996</v>
      </c>
      <c r="J299" s="220">
        <v>68.900002000000001</v>
      </c>
      <c r="K299" s="220">
        <v>58.639999000000003</v>
      </c>
      <c r="L299" s="220">
        <v>66.279999000000004</v>
      </c>
      <c r="M299" s="220">
        <v>66.028351000000001</v>
      </c>
      <c r="N299" s="220">
        <v>98946000</v>
      </c>
      <c r="O299" s="220"/>
      <c r="P299" s="196">
        <f t="shared" si="151"/>
        <v>1404792.0435643541</v>
      </c>
      <c r="Q299" s="196">
        <f t="shared" si="155"/>
        <v>2305423.7706757262</v>
      </c>
      <c r="R299" s="196">
        <f t="shared" si="156"/>
        <v>1312330.3049609452</v>
      </c>
      <c r="S299" s="196">
        <f t="shared" si="152"/>
        <v>-892099.13210055302</v>
      </c>
      <c r="T299" s="224"/>
      <c r="U299" s="199">
        <f t="shared" si="144"/>
        <v>3.0457627978266419</v>
      </c>
      <c r="V299" s="196">
        <f t="shared" si="145"/>
        <v>2243191.523257555</v>
      </c>
      <c r="W299" s="196">
        <f t="shared" si="146"/>
        <v>1351092.391157002</v>
      </c>
      <c r="X299" s="196">
        <f t="shared" si="147"/>
        <v>5022546.119201025</v>
      </c>
      <c r="Y299" s="200">
        <f t="shared" si="148"/>
        <v>5.0225461192010252</v>
      </c>
      <c r="Z299" s="269">
        <f t="shared" si="149"/>
        <v>4130446.9871004717</v>
      </c>
      <c r="AA299" s="200">
        <f t="shared" si="150"/>
        <v>4.1304469871004716</v>
      </c>
      <c r="AB299" s="255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</row>
    <row r="300" spans="1:47" ht="19.5" customHeight="1">
      <c r="A300" s="218" t="s">
        <v>391</v>
      </c>
      <c r="B300" s="219">
        <v>380.39999399999999</v>
      </c>
      <c r="C300" s="220">
        <v>380.82998700000002</v>
      </c>
      <c r="D300" s="220">
        <v>351.35998499999999</v>
      </c>
      <c r="E300" s="220">
        <v>358.26998900000001</v>
      </c>
      <c r="F300" s="220">
        <v>356.85128800000001</v>
      </c>
      <c r="G300" s="220">
        <v>959714600</v>
      </c>
      <c r="H300" s="225" t="s">
        <v>391</v>
      </c>
      <c r="I300" s="220">
        <v>67.169998000000007</v>
      </c>
      <c r="J300" s="220">
        <v>67.290001000000004</v>
      </c>
      <c r="K300" s="220">
        <v>57.099997999999999</v>
      </c>
      <c r="L300" s="220">
        <v>59.349997999999999</v>
      </c>
      <c r="M300" s="220">
        <v>59.124664000000003</v>
      </c>
      <c r="N300" s="220">
        <v>76125800</v>
      </c>
      <c r="O300" s="220"/>
      <c r="P300" s="196">
        <f t="shared" si="151"/>
        <v>1391524.6930693046</v>
      </c>
      <c r="Q300" s="196">
        <f t="shared" si="155"/>
        <v>2244878.8359415969</v>
      </c>
      <c r="R300" s="196">
        <f t="shared" si="156"/>
        <v>1312330.3049609452</v>
      </c>
      <c r="S300" s="196">
        <f t="shared" si="152"/>
        <v>-897482.87848430523</v>
      </c>
      <c r="T300" s="224"/>
      <c r="U300" s="199">
        <f t="shared" si="144"/>
        <v>3.0127092815370449</v>
      </c>
      <c r="V300" s="196">
        <f t="shared" si="145"/>
        <v>2233904.3779110205</v>
      </c>
      <c r="W300" s="196">
        <f t="shared" si="146"/>
        <v>1336421.4994267153</v>
      </c>
      <c r="X300" s="196">
        <f t="shared" si="147"/>
        <v>4948733.8339718468</v>
      </c>
      <c r="Y300" s="200">
        <f t="shared" si="148"/>
        <v>4.948733833971847</v>
      </c>
      <c r="Z300" s="269">
        <f t="shared" si="149"/>
        <v>4051250.9554875419</v>
      </c>
      <c r="AA300" s="200">
        <f t="shared" si="150"/>
        <v>4.051250955487542</v>
      </c>
      <c r="AB300" s="255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</row>
    <row r="301" spans="1:47" ht="19.5" customHeight="1">
      <c r="A301" s="218" t="s">
        <v>392</v>
      </c>
      <c r="B301" s="219">
        <v>358.540009</v>
      </c>
      <c r="C301" s="220">
        <v>373.73998999999998</v>
      </c>
      <c r="D301" s="220">
        <v>342.35000600000001</v>
      </c>
      <c r="E301" s="220">
        <v>350.86999500000002</v>
      </c>
      <c r="F301" s="220">
        <v>349.98648100000003</v>
      </c>
      <c r="G301" s="220">
        <v>1238424400</v>
      </c>
      <c r="H301" s="225" t="s">
        <v>392</v>
      </c>
      <c r="I301" s="220">
        <v>59.389999000000003</v>
      </c>
      <c r="J301" s="220">
        <v>64.260002</v>
      </c>
      <c r="K301" s="220">
        <v>53.720001000000003</v>
      </c>
      <c r="L301" s="220">
        <v>56.419998</v>
      </c>
      <c r="M301" s="220">
        <v>56.362152000000002</v>
      </c>
      <c r="N301" s="220">
        <v>127272400</v>
      </c>
      <c r="O301" s="220"/>
      <c r="P301" s="196">
        <f t="shared" si="151"/>
        <v>1355841.6079207899</v>
      </c>
      <c r="Q301" s="196">
        <f t="shared" si="155"/>
        <v>2111994.7029010653</v>
      </c>
      <c r="R301" s="196">
        <f t="shared" si="156"/>
        <v>1312330.3049609452</v>
      </c>
      <c r="S301" s="196">
        <f t="shared" si="152"/>
        <v>-902889.05714465643</v>
      </c>
      <c r="T301" s="224"/>
      <c r="U301" s="199">
        <f t="shared" si="144"/>
        <v>2.9551492420560521</v>
      </c>
      <c r="V301" s="196">
        <f t="shared" si="145"/>
        <v>2208926.2183070602</v>
      </c>
      <c r="W301" s="196">
        <f t="shared" si="146"/>
        <v>1306037.1611624039</v>
      </c>
      <c r="X301" s="196">
        <f t="shared" si="147"/>
        <v>4780166.6157828011</v>
      </c>
      <c r="Y301" s="200">
        <f t="shared" si="148"/>
        <v>4.7801666157828011</v>
      </c>
      <c r="Z301" s="269">
        <f t="shared" si="149"/>
        <v>3877277.5586381448</v>
      </c>
      <c r="AA301" s="200">
        <f t="shared" si="150"/>
        <v>3.8772775586381449</v>
      </c>
      <c r="AB301" s="255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</row>
    <row r="302" spans="1:47" ht="19.5" customHeight="1">
      <c r="A302" s="218" t="s">
        <v>393</v>
      </c>
      <c r="B302" s="219">
        <v>351.72000100000002</v>
      </c>
      <c r="C302" s="220">
        <v>394.14001500000001</v>
      </c>
      <c r="D302" s="220">
        <v>351.61999500000002</v>
      </c>
      <c r="E302" s="220">
        <v>388.82998700000002</v>
      </c>
      <c r="F302" s="220">
        <v>387.85089099999999</v>
      </c>
      <c r="G302" s="220">
        <v>971319100</v>
      </c>
      <c r="H302" s="225" t="s">
        <v>393</v>
      </c>
      <c r="I302" s="220">
        <v>56.66</v>
      </c>
      <c r="J302" s="220">
        <v>70.629997000000003</v>
      </c>
      <c r="K302" s="220">
        <v>56.639999000000003</v>
      </c>
      <c r="L302" s="220">
        <v>68.709998999999996</v>
      </c>
      <c r="M302" s="220">
        <v>68.639556999999996</v>
      </c>
      <c r="N302" s="220">
        <v>93758100</v>
      </c>
      <c r="O302" s="220"/>
      <c r="P302" s="196">
        <f t="shared" si="151"/>
        <v>1392554.4356435621</v>
      </c>
      <c r="Q302" s="196">
        <f t="shared" si="155"/>
        <v>2226794.0363649963</v>
      </c>
      <c r="R302" s="196">
        <f t="shared" si="156"/>
        <v>1312330.3049609452</v>
      </c>
      <c r="S302" s="196">
        <f t="shared" si="152"/>
        <v>-908317.76154942578</v>
      </c>
      <c r="T302" s="224"/>
      <c r="U302" s="199">
        <f t="shared" si="144"/>
        <v>2.9779058112773917</v>
      </c>
      <c r="V302" s="196">
        <f t="shared" si="145"/>
        <v>2234625.1977130007</v>
      </c>
      <c r="W302" s="196">
        <f t="shared" si="146"/>
        <v>1326307.4361635749</v>
      </c>
      <c r="X302" s="196">
        <f t="shared" si="147"/>
        <v>4931678.7769695036</v>
      </c>
      <c r="Y302" s="200">
        <f t="shared" si="148"/>
        <v>4.9316787769695036</v>
      </c>
      <c r="Z302" s="269">
        <f t="shared" si="149"/>
        <v>4023361.0154200778</v>
      </c>
      <c r="AA302" s="200">
        <f t="shared" si="150"/>
        <v>4.0233610154200781</v>
      </c>
      <c r="AB302" s="255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</row>
    <row r="303" spans="1:47" ht="19.5" customHeight="1">
      <c r="A303" s="218" t="s">
        <v>394</v>
      </c>
      <c r="B303" s="272">
        <v>387.75</v>
      </c>
      <c r="C303" s="273">
        <v>412.92001299999998</v>
      </c>
      <c r="D303" s="273">
        <v>382.66000400000001</v>
      </c>
      <c r="E303" s="273">
        <v>409.51998900000001</v>
      </c>
      <c r="F303" s="273">
        <v>408.48876999999999</v>
      </c>
      <c r="G303" s="273">
        <v>867235900</v>
      </c>
      <c r="H303" s="275" t="s">
        <v>394</v>
      </c>
      <c r="I303" s="273">
        <v>68.300003000000004</v>
      </c>
      <c r="J303" s="273">
        <v>77.290001000000004</v>
      </c>
      <c r="K303" s="273">
        <v>66.489998</v>
      </c>
      <c r="L303" s="273">
        <v>76</v>
      </c>
      <c r="M303" s="273">
        <v>75.922081000000006</v>
      </c>
      <c r="N303" s="273">
        <v>66720600</v>
      </c>
      <c r="O303" s="273"/>
      <c r="P303" s="196">
        <f t="shared" si="151"/>
        <v>1515485.1643564331</v>
      </c>
      <c r="Q303" s="196">
        <f t="shared" si="155"/>
        <v>2614045.4385304726</v>
      </c>
      <c r="R303" s="196">
        <f t="shared" si="156"/>
        <v>1312330.3049609452</v>
      </c>
      <c r="S303" s="196">
        <f t="shared" si="152"/>
        <v>-913769.08555588161</v>
      </c>
      <c r="T303" s="274">
        <f>(P303-P291)/P291</f>
        <v>0.47329914832214004</v>
      </c>
      <c r="U303" s="199">
        <f t="shared" si="144"/>
        <v>3.0946718531160498</v>
      </c>
      <c r="V303" s="196">
        <f t="shared" si="145"/>
        <v>2320676.7078120103</v>
      </c>
      <c r="W303" s="196">
        <f t="shared" si="146"/>
        <v>1406907.6222561286</v>
      </c>
      <c r="X303" s="196">
        <f t="shared" si="147"/>
        <v>5441860.9078478515</v>
      </c>
      <c r="Y303" s="200">
        <f t="shared" si="148"/>
        <v>5.4418609078478513</v>
      </c>
      <c r="Z303" s="269">
        <f t="shared" si="149"/>
        <v>4528091.8222919703</v>
      </c>
      <c r="AA303" s="200">
        <f t="shared" si="150"/>
        <v>4.5280918222919704</v>
      </c>
      <c r="AB303" s="255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</row>
    <row r="304" spans="1:47" ht="19.5" customHeight="1">
      <c r="A304" s="218" t="s">
        <v>395</v>
      </c>
      <c r="B304" s="219">
        <v>405.83999599999999</v>
      </c>
      <c r="C304" s="220">
        <v>411.25</v>
      </c>
      <c r="D304" s="220">
        <v>395.33999599999999</v>
      </c>
      <c r="E304" s="220">
        <v>409.55999800000001</v>
      </c>
      <c r="F304" s="220">
        <v>409.55999800000001</v>
      </c>
      <c r="G304" s="220">
        <v>399017500</v>
      </c>
      <c r="H304" s="225" t="s">
        <v>395</v>
      </c>
      <c r="I304" s="220">
        <v>74.639999000000003</v>
      </c>
      <c r="J304" s="220">
        <v>76.389999000000003</v>
      </c>
      <c r="K304" s="220">
        <v>70.739998</v>
      </c>
      <c r="L304" s="220">
        <v>75.779999000000004</v>
      </c>
      <c r="M304" s="220">
        <v>75.779999000000004</v>
      </c>
      <c r="N304" s="220">
        <v>33236900</v>
      </c>
      <c r="O304" s="220"/>
      <c r="P304" s="196">
        <f t="shared" si="151"/>
        <v>1565702.9544554427</v>
      </c>
      <c r="Q304" s="196">
        <f>((Q303+R303)/2)*K304/K303</f>
        <v>2088673.6396189351</v>
      </c>
      <c r="R304" s="196">
        <f>(Q303+R303)/2</f>
        <v>1963187.8717457089</v>
      </c>
      <c r="S304" s="196">
        <f t="shared" si="152"/>
        <v>-919243.1234123644</v>
      </c>
      <c r="T304" s="224"/>
      <c r="U304" s="199">
        <f t="shared" si="144"/>
        <v>3.8389091376625095</v>
      </c>
      <c r="V304" s="196">
        <f t="shared" si="145"/>
        <v>2980652.4249946903</v>
      </c>
      <c r="W304" s="196">
        <f t="shared" si="146"/>
        <v>2061409.3015823259</v>
      </c>
      <c r="X304" s="196">
        <f t="shared" si="147"/>
        <v>5617564.4658200871</v>
      </c>
      <c r="Y304" s="200">
        <f t="shared" si="148"/>
        <v>5.6175644658200872</v>
      </c>
      <c r="Z304" s="269">
        <f t="shared" si="149"/>
        <v>4698321.342407723</v>
      </c>
      <c r="AA304" s="200">
        <f t="shared" si="150"/>
        <v>4.6983213424077226</v>
      </c>
      <c r="AB304" s="255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</row>
    <row r="305" spans="1:47" ht="19.5" customHeight="1">
      <c r="A305" s="218" t="s">
        <v>396</v>
      </c>
      <c r="B305" s="219">
        <v>410.39999399999999</v>
      </c>
      <c r="C305" s="220">
        <v>411.25</v>
      </c>
      <c r="D305" s="220">
        <v>408.14999399999999</v>
      </c>
      <c r="E305" s="220">
        <v>409.55999800000001</v>
      </c>
      <c r="F305" s="220">
        <v>409.55999800000001</v>
      </c>
      <c r="G305" s="220">
        <v>35848964</v>
      </c>
      <c r="H305" s="225" t="s">
        <v>396</v>
      </c>
      <c r="I305" s="220">
        <v>76.089995999999999</v>
      </c>
      <c r="J305" s="220">
        <v>76.388999999999996</v>
      </c>
      <c r="K305" s="220">
        <v>75.254997000000003</v>
      </c>
      <c r="L305" s="220">
        <v>75.779999000000004</v>
      </c>
      <c r="M305" s="220">
        <v>75.779999000000004</v>
      </c>
      <c r="N305" s="220">
        <v>3132173</v>
      </c>
      <c r="O305" s="220"/>
      <c r="P305" s="196">
        <f t="shared" si="151"/>
        <v>1616435.6198019774</v>
      </c>
      <c r="Q305" s="196">
        <f>Q304*K305/K304</f>
        <v>2221983.7846687818</v>
      </c>
      <c r="R305" s="196">
        <f>R304</f>
        <v>1963187.8717457089</v>
      </c>
      <c r="S305" s="196">
        <f t="shared" si="152"/>
        <v>-924739.96975991584</v>
      </c>
      <c r="T305" s="224"/>
      <c r="U305" s="199">
        <f t="shared" si="144"/>
        <v>3.8709514118623423</v>
      </c>
      <c r="V305" s="196">
        <f t="shared" si="145"/>
        <v>3016165.2907372648</v>
      </c>
      <c r="W305" s="196">
        <f t="shared" si="146"/>
        <v>2091425.3209773488</v>
      </c>
      <c r="X305" s="196">
        <f t="shared" si="147"/>
        <v>5801607.2762164678</v>
      </c>
      <c r="Y305" s="200">
        <f t="shared" si="148"/>
        <v>5.8016072762164681</v>
      </c>
      <c r="Z305" s="269">
        <f t="shared" si="149"/>
        <v>4876867.3064565519</v>
      </c>
      <c r="AA305" s="200">
        <f t="shared" si="150"/>
        <v>4.8768673064565515</v>
      </c>
      <c r="AB305" s="255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</row>
    <row r="306" spans="1:47" ht="19.5" customHeight="1">
      <c r="A306" s="233"/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5"/>
      <c r="W306" s="235"/>
      <c r="X306" s="235"/>
      <c r="Y306" s="234"/>
      <c r="Z306" s="234"/>
      <c r="AA306" s="234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</row>
    <row r="307" spans="1:47" ht="19.5" customHeight="1">
      <c r="A307" s="240"/>
      <c r="B307" s="241"/>
      <c r="C307" s="241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2"/>
      <c r="W307" s="242"/>
      <c r="X307" s="242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</row>
    <row r="308" spans="1:47" ht="19.5" customHeight="1">
      <c r="A308" s="240"/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2"/>
      <c r="W308" s="242"/>
      <c r="X308" s="242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</row>
    <row r="309" spans="1:47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2"/>
      <c r="W309" s="242"/>
      <c r="X309" s="242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</row>
    <row r="310" spans="1:47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2"/>
      <c r="W310" s="242"/>
      <c r="X310" s="242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</row>
    <row r="311" spans="1:47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2"/>
      <c r="W311" s="242"/>
      <c r="X311" s="242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</row>
    <row r="312" spans="1:47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2"/>
      <c r="W312" s="242"/>
      <c r="X312" s="242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</row>
    <row r="313" spans="1:47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2"/>
      <c r="W313" s="242"/>
      <c r="X313" s="242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</row>
    <row r="314" spans="1:47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2"/>
      <c r="W314" s="242"/>
      <c r="X314" s="242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</row>
    <row r="315" spans="1:47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2"/>
      <c r="W315" s="242"/>
      <c r="X315" s="242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</row>
    <row r="316" spans="1:47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2"/>
      <c r="W316" s="242"/>
      <c r="X316" s="242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</row>
    <row r="317" spans="1:47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2"/>
      <c r="W317" s="242"/>
      <c r="X317" s="242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</row>
    <row r="318" spans="1:47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2"/>
      <c r="W318" s="242"/>
      <c r="X318" s="242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</row>
    <row r="319" spans="1:47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2"/>
      <c r="W319" s="242"/>
      <c r="X319" s="242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</row>
    <row r="320" spans="1:47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2"/>
      <c r="W320" s="242"/>
      <c r="X320" s="242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  <c r="AU320" s="241"/>
    </row>
    <row r="321" spans="1:47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2"/>
      <c r="W321" s="242"/>
      <c r="X321" s="242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</row>
    <row r="322" spans="1:47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2"/>
      <c r="W322" s="242"/>
      <c r="X322" s="242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</row>
    <row r="323" spans="1:47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2"/>
      <c r="W323" s="242"/>
      <c r="X323" s="242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</row>
    <row r="324" spans="1:47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2"/>
      <c r="W324" s="242"/>
      <c r="X324" s="242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</row>
    <row r="325" spans="1:47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2"/>
      <c r="W325" s="242"/>
      <c r="X325" s="242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</row>
    <row r="326" spans="1:47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2"/>
      <c r="W326" s="242"/>
      <c r="X326" s="242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</row>
    <row r="327" spans="1:47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2"/>
      <c r="W327" s="242"/>
      <c r="X327" s="242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</row>
    <row r="328" spans="1:47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2"/>
      <c r="W328" s="242"/>
      <c r="X328" s="242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</row>
    <row r="329" spans="1:47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2"/>
      <c r="W329" s="242"/>
      <c r="X329" s="242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</row>
    <row r="330" spans="1:47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2"/>
      <c r="W330" s="242"/>
      <c r="X330" s="242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</row>
    <row r="331" spans="1:47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2"/>
      <c r="W331" s="242"/>
      <c r="X331" s="242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</row>
    <row r="332" spans="1:47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2"/>
      <c r="W332" s="242"/>
      <c r="X332" s="242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</row>
    <row r="333" spans="1:47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2"/>
      <c r="W333" s="242"/>
      <c r="X333" s="242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</row>
    <row r="334" spans="1:47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2"/>
      <c r="W334" s="242"/>
      <c r="X334" s="242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</row>
    <row r="335" spans="1:47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2"/>
      <c r="W335" s="242"/>
      <c r="X335" s="242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</row>
    <row r="336" spans="1:47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2"/>
      <c r="W336" s="242"/>
      <c r="X336" s="242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</row>
    <row r="337" spans="1:47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2"/>
      <c r="W337" s="242"/>
      <c r="X337" s="242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</row>
    <row r="338" spans="1:47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2"/>
      <c r="W338" s="242"/>
      <c r="X338" s="242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</row>
    <row r="339" spans="1:47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2"/>
      <c r="W339" s="242"/>
      <c r="X339" s="242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</row>
    <row r="340" spans="1:47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2"/>
      <c r="W340" s="242"/>
      <c r="X340" s="242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</row>
    <row r="341" spans="1:47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2"/>
      <c r="W341" s="242"/>
      <c r="X341" s="242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</row>
    <row r="342" spans="1:47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2"/>
      <c r="W342" s="242"/>
      <c r="X342" s="242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</row>
    <row r="343" spans="1:47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2"/>
      <c r="W343" s="242"/>
      <c r="X343" s="242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</row>
    <row r="344" spans="1:47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2"/>
      <c r="W344" s="242"/>
      <c r="X344" s="242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</row>
    <row r="345" spans="1:47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2"/>
      <c r="W345" s="242"/>
      <c r="X345" s="242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</row>
    <row r="346" spans="1:47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2"/>
      <c r="W346" s="242"/>
      <c r="X346" s="242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</row>
    <row r="347" spans="1:47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2"/>
      <c r="W347" s="242"/>
      <c r="X347" s="242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</row>
    <row r="348" spans="1:47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2"/>
      <c r="W348" s="242"/>
      <c r="X348" s="242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</row>
    <row r="349" spans="1:47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2"/>
      <c r="W349" s="242"/>
      <c r="X349" s="242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</row>
    <row r="350" spans="1:47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2"/>
      <c r="W350" s="242"/>
      <c r="X350" s="242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</row>
    <row r="351" spans="1:47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2"/>
      <c r="W351" s="242"/>
      <c r="X351" s="242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  <c r="AU351" s="241"/>
    </row>
    <row r="352" spans="1:47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2"/>
      <c r="W352" s="242"/>
      <c r="X352" s="242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</row>
    <row r="353" spans="1:47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2"/>
      <c r="W353" s="242"/>
      <c r="X353" s="242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</row>
    <row r="354" spans="1:47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2"/>
      <c r="W354" s="242"/>
      <c r="X354" s="242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</row>
    <row r="355" spans="1:47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2"/>
      <c r="W355" s="242"/>
      <c r="X355" s="242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</row>
    <row r="356" spans="1:47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2"/>
      <c r="W356" s="242"/>
      <c r="X356" s="242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</row>
    <row r="357" spans="1:47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2"/>
      <c r="W357" s="242"/>
      <c r="X357" s="242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</row>
    <row r="358" spans="1:47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2"/>
      <c r="W358" s="242"/>
      <c r="X358" s="242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</row>
    <row r="359" spans="1:47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2"/>
      <c r="W359" s="242"/>
      <c r="X359" s="242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</row>
    <row r="360" spans="1:47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2"/>
      <c r="W360" s="242"/>
      <c r="X360" s="242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</row>
    <row r="361" spans="1:47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2"/>
      <c r="W361" s="242"/>
      <c r="X361" s="242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</row>
    <row r="362" spans="1:47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2"/>
      <c r="W362" s="242"/>
      <c r="X362" s="242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</row>
    <row r="363" spans="1:47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2"/>
      <c r="W363" s="242"/>
      <c r="X363" s="242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</row>
    <row r="364" spans="1:47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2"/>
      <c r="W364" s="242"/>
      <c r="X364" s="242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</row>
    <row r="365" spans="1:47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2"/>
      <c r="W365" s="242"/>
      <c r="X365" s="242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</row>
    <row r="366" spans="1:47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2"/>
      <c r="W366" s="242"/>
      <c r="X366" s="242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</row>
    <row r="367" spans="1:47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2"/>
      <c r="W367" s="242"/>
      <c r="X367" s="242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</row>
    <row r="368" spans="1:47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2"/>
      <c r="W368" s="242"/>
      <c r="X368" s="242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</row>
    <row r="369" spans="1:47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2"/>
      <c r="W369" s="242"/>
      <c r="X369" s="242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</row>
    <row r="370" spans="1:47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2"/>
      <c r="W370" s="242"/>
      <c r="X370" s="242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</row>
    <row r="371" spans="1:47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2"/>
      <c r="W371" s="242"/>
      <c r="X371" s="242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</row>
    <row r="372" spans="1:47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2"/>
      <c r="W372" s="242"/>
      <c r="X372" s="242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</row>
    <row r="373" spans="1:47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2"/>
      <c r="W373" s="242"/>
      <c r="X373" s="242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</row>
    <row r="374" spans="1:47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2"/>
      <c r="W374" s="242"/>
      <c r="X374" s="242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</row>
    <row r="375" spans="1:47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2"/>
      <c r="W375" s="242"/>
      <c r="X375" s="242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</row>
    <row r="376" spans="1:47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2"/>
      <c r="W376" s="242"/>
      <c r="X376" s="242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</row>
    <row r="377" spans="1:47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2"/>
      <c r="W377" s="242"/>
      <c r="X377" s="242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</row>
    <row r="378" spans="1:47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2"/>
      <c r="W378" s="242"/>
      <c r="X378" s="242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</row>
    <row r="379" spans="1:47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2"/>
      <c r="W379" s="242"/>
      <c r="X379" s="242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</row>
    <row r="380" spans="1:47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2"/>
      <c r="W380" s="242"/>
      <c r="X380" s="242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</row>
    <row r="381" spans="1:47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2"/>
      <c r="W381" s="242"/>
      <c r="X381" s="242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</row>
    <row r="382" spans="1:47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2"/>
      <c r="W382" s="242"/>
      <c r="X382" s="242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</row>
    <row r="383" spans="1:47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2"/>
      <c r="W383" s="242"/>
      <c r="X383" s="242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</row>
    <row r="384" spans="1:47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2"/>
      <c r="W384" s="242"/>
      <c r="X384" s="242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</row>
    <row r="385" spans="1:47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2"/>
      <c r="W385" s="242"/>
      <c r="X385" s="242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</row>
    <row r="386" spans="1:47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2"/>
      <c r="W386" s="242"/>
      <c r="X386" s="242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</row>
    <row r="387" spans="1:47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2"/>
      <c r="W387" s="242"/>
      <c r="X387" s="242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</row>
    <row r="388" spans="1:47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2"/>
      <c r="W388" s="242"/>
      <c r="X388" s="242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</row>
    <row r="389" spans="1:47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2"/>
      <c r="W389" s="242"/>
      <c r="X389" s="242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</row>
    <row r="390" spans="1:47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2"/>
      <c r="W390" s="242"/>
      <c r="X390" s="242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</row>
    <row r="391" spans="1:47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2"/>
      <c r="W391" s="242"/>
      <c r="X391" s="242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</row>
    <row r="392" spans="1:47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2"/>
      <c r="W392" s="242"/>
      <c r="X392" s="242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</row>
    <row r="393" spans="1:47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2"/>
      <c r="W393" s="242"/>
      <c r="X393" s="242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  <c r="AU393" s="241"/>
    </row>
    <row r="394" spans="1:47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2"/>
      <c r="W394" s="242"/>
      <c r="X394" s="242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</row>
    <row r="395" spans="1:47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2"/>
      <c r="W395" s="242"/>
      <c r="X395" s="242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</row>
    <row r="396" spans="1:47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2"/>
      <c r="W396" s="242"/>
      <c r="X396" s="242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</row>
    <row r="397" spans="1:47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2"/>
      <c r="W397" s="242"/>
      <c r="X397" s="242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</row>
    <row r="398" spans="1:47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2"/>
      <c r="W398" s="242"/>
      <c r="X398" s="242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</row>
    <row r="399" spans="1:47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2"/>
      <c r="W399" s="242"/>
      <c r="X399" s="242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</row>
    <row r="400" spans="1:47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2"/>
      <c r="W400" s="242"/>
      <c r="X400" s="242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</row>
    <row r="401" spans="1:47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2"/>
      <c r="W401" s="242"/>
      <c r="X401" s="242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  <c r="AU401" s="241"/>
    </row>
    <row r="402" spans="1:47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2"/>
      <c r="W402" s="242"/>
      <c r="X402" s="242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</row>
    <row r="403" spans="1:47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2"/>
      <c r="W403" s="242"/>
      <c r="X403" s="242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</row>
    <row r="404" spans="1:47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2"/>
      <c r="W404" s="242"/>
      <c r="X404" s="242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</row>
    <row r="405" spans="1:47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2"/>
      <c r="W405" s="242"/>
      <c r="X405" s="242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</row>
    <row r="406" spans="1:47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2"/>
      <c r="W406" s="242"/>
      <c r="X406" s="242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</row>
    <row r="407" spans="1:47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2"/>
      <c r="W407" s="242"/>
      <c r="X407" s="242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  <c r="AU407" s="241"/>
    </row>
    <row r="408" spans="1:47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2"/>
      <c r="W408" s="242"/>
      <c r="X408" s="242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</row>
    <row r="409" spans="1:47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2"/>
      <c r="W409" s="242"/>
      <c r="X409" s="242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</row>
    <row r="410" spans="1:47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2"/>
      <c r="W410" s="242"/>
      <c r="X410" s="242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</row>
    <row r="411" spans="1:47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2"/>
      <c r="W411" s="242"/>
      <c r="X411" s="242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</row>
    <row r="412" spans="1:47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2"/>
      <c r="W412" s="242"/>
      <c r="X412" s="242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</row>
    <row r="413" spans="1:47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2"/>
      <c r="W413" s="242"/>
      <c r="X413" s="242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</row>
    <row r="414" spans="1:47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2"/>
      <c r="W414" s="242"/>
      <c r="X414" s="242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</row>
    <row r="415" spans="1:47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2"/>
      <c r="W415" s="242"/>
      <c r="X415" s="242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</row>
    <row r="416" spans="1:47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2"/>
      <c r="W416" s="242"/>
      <c r="X416" s="242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</row>
    <row r="417" spans="1:47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2"/>
      <c r="W417" s="242"/>
      <c r="X417" s="242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</row>
    <row r="418" spans="1:47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2"/>
      <c r="W418" s="242"/>
      <c r="X418" s="242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</row>
    <row r="419" spans="1:47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2"/>
      <c r="W419" s="242"/>
      <c r="X419" s="242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</row>
    <row r="420" spans="1:47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2"/>
      <c r="W420" s="242"/>
      <c r="X420" s="242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</row>
    <row r="421" spans="1:47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2"/>
      <c r="W421" s="242"/>
      <c r="X421" s="242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</row>
    <row r="422" spans="1:47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2"/>
      <c r="W422" s="242"/>
      <c r="X422" s="242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</row>
    <row r="423" spans="1:47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2"/>
      <c r="W423" s="242"/>
      <c r="X423" s="242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</row>
    <row r="424" spans="1:47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2"/>
      <c r="W424" s="242"/>
      <c r="X424" s="242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</row>
    <row r="425" spans="1:47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2"/>
      <c r="W425" s="242"/>
      <c r="X425" s="242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</row>
    <row r="426" spans="1:47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2"/>
      <c r="W426" s="242"/>
      <c r="X426" s="242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</row>
    <row r="427" spans="1:47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2"/>
      <c r="W427" s="242"/>
      <c r="X427" s="242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</row>
    <row r="428" spans="1:47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2"/>
      <c r="W428" s="242"/>
      <c r="X428" s="242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</row>
    <row r="429" spans="1:47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2"/>
      <c r="W429" s="242"/>
      <c r="X429" s="242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</row>
    <row r="430" spans="1:47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2"/>
      <c r="W430" s="242"/>
      <c r="X430" s="242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  <c r="AU430" s="241"/>
    </row>
    <row r="431" spans="1:47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2"/>
      <c r="W431" s="242"/>
      <c r="X431" s="242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</row>
    <row r="432" spans="1:47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2"/>
      <c r="W432" s="242"/>
      <c r="X432" s="242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</row>
    <row r="433" spans="1:47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2"/>
      <c r="W433" s="242"/>
      <c r="X433" s="242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</row>
    <row r="434" spans="1:47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2"/>
      <c r="W434" s="242"/>
      <c r="X434" s="242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</row>
    <row r="435" spans="1:47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2"/>
      <c r="W435" s="242"/>
      <c r="X435" s="242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  <c r="AU435" s="241"/>
    </row>
    <row r="436" spans="1:47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2"/>
      <c r="W436" s="242"/>
      <c r="X436" s="242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</row>
    <row r="437" spans="1:47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2"/>
      <c r="W437" s="242"/>
      <c r="X437" s="242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</row>
    <row r="438" spans="1:47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2"/>
      <c r="W438" s="242"/>
      <c r="X438" s="242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</row>
    <row r="439" spans="1:47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2"/>
      <c r="W439" s="242"/>
      <c r="X439" s="242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</row>
    <row r="440" spans="1:47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2"/>
      <c r="W440" s="242"/>
      <c r="X440" s="242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</row>
    <row r="441" spans="1:47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2"/>
      <c r="W441" s="242"/>
      <c r="X441" s="242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</row>
    <row r="442" spans="1:47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2"/>
      <c r="W442" s="242"/>
      <c r="X442" s="242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</row>
    <row r="443" spans="1:47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2"/>
      <c r="W443" s="242"/>
      <c r="X443" s="242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  <c r="AU443" s="241"/>
    </row>
    <row r="444" spans="1:47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2"/>
      <c r="W444" s="242"/>
      <c r="X444" s="242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</row>
    <row r="445" spans="1:47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2"/>
      <c r="W445" s="242"/>
      <c r="X445" s="242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</row>
    <row r="446" spans="1:47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2"/>
      <c r="W446" s="242"/>
      <c r="X446" s="242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</row>
    <row r="447" spans="1:47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2"/>
      <c r="W447" s="242"/>
      <c r="X447" s="242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</row>
    <row r="448" spans="1:47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2"/>
      <c r="W448" s="242"/>
      <c r="X448" s="242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</row>
    <row r="449" spans="1:47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2"/>
      <c r="W449" s="242"/>
      <c r="X449" s="242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  <c r="AU449" s="241"/>
    </row>
    <row r="450" spans="1:47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2"/>
      <c r="W450" s="242"/>
      <c r="X450" s="242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</row>
    <row r="451" spans="1:47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2"/>
      <c r="W451" s="242"/>
      <c r="X451" s="242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</row>
    <row r="452" spans="1:47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2"/>
      <c r="W452" s="242"/>
      <c r="X452" s="242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</row>
    <row r="453" spans="1:47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2"/>
      <c r="W453" s="242"/>
      <c r="X453" s="242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</row>
    <row r="454" spans="1:47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2"/>
      <c r="W454" s="242"/>
      <c r="X454" s="242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</row>
    <row r="455" spans="1:47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2"/>
      <c r="W455" s="242"/>
      <c r="X455" s="242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</row>
    <row r="456" spans="1:47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2"/>
      <c r="W456" s="242"/>
      <c r="X456" s="242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</row>
    <row r="457" spans="1:47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2"/>
      <c r="W457" s="242"/>
      <c r="X457" s="242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</row>
    <row r="458" spans="1:47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2"/>
      <c r="W458" s="242"/>
      <c r="X458" s="242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</row>
    <row r="459" spans="1:47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2"/>
      <c r="W459" s="242"/>
      <c r="X459" s="242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</row>
    <row r="460" spans="1:47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2"/>
      <c r="W460" s="242"/>
      <c r="X460" s="242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</row>
    <row r="461" spans="1:47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2"/>
      <c r="W461" s="242"/>
      <c r="X461" s="242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</row>
    <row r="462" spans="1:47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2"/>
      <c r="W462" s="242"/>
      <c r="X462" s="242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</row>
    <row r="463" spans="1:47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2"/>
      <c r="W463" s="242"/>
      <c r="X463" s="242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</row>
    <row r="464" spans="1:47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2"/>
      <c r="W464" s="242"/>
      <c r="X464" s="242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</row>
    <row r="465" spans="1:47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2"/>
      <c r="W465" s="242"/>
      <c r="X465" s="242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</row>
    <row r="466" spans="1:47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2"/>
      <c r="W466" s="242"/>
      <c r="X466" s="242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</row>
    <row r="467" spans="1:47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2"/>
      <c r="W467" s="242"/>
      <c r="X467" s="242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</row>
    <row r="468" spans="1:47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2"/>
      <c r="W468" s="242"/>
      <c r="X468" s="242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</row>
    <row r="469" spans="1:47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2"/>
      <c r="W469" s="242"/>
      <c r="X469" s="242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</row>
    <row r="470" spans="1:47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2"/>
      <c r="W470" s="242"/>
      <c r="X470" s="242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</row>
    <row r="471" spans="1:47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2"/>
      <c r="W471" s="242"/>
      <c r="X471" s="242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</row>
    <row r="472" spans="1:47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2"/>
      <c r="W472" s="242"/>
      <c r="X472" s="242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  <c r="AU472" s="241"/>
    </row>
    <row r="473" spans="1:47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2"/>
      <c r="W473" s="242"/>
      <c r="X473" s="242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</row>
    <row r="474" spans="1:47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2"/>
      <c r="W474" s="242"/>
      <c r="X474" s="242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</row>
    <row r="475" spans="1:47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2"/>
      <c r="W475" s="242"/>
      <c r="X475" s="242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</row>
    <row r="476" spans="1:47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2"/>
      <c r="W476" s="242"/>
      <c r="X476" s="242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</row>
    <row r="477" spans="1:47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2"/>
      <c r="W477" s="242"/>
      <c r="X477" s="242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  <c r="AU477" s="241"/>
    </row>
    <row r="478" spans="1:47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2"/>
      <c r="W478" s="242"/>
      <c r="X478" s="242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</row>
    <row r="479" spans="1:47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2"/>
      <c r="W479" s="242"/>
      <c r="X479" s="242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</row>
    <row r="480" spans="1:47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2"/>
      <c r="W480" s="242"/>
      <c r="X480" s="242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  <c r="AU480" s="241"/>
    </row>
    <row r="481" spans="1:47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2"/>
      <c r="W481" s="242"/>
      <c r="X481" s="242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</row>
    <row r="482" spans="1:47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2"/>
      <c r="W482" s="242"/>
      <c r="X482" s="242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</row>
    <row r="483" spans="1:47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2"/>
      <c r="W483" s="242"/>
      <c r="X483" s="242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</row>
    <row r="484" spans="1:47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2"/>
      <c r="W484" s="242"/>
      <c r="X484" s="242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</row>
    <row r="485" spans="1:47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2"/>
      <c r="W485" s="242"/>
      <c r="X485" s="242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</row>
    <row r="486" spans="1:47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2"/>
      <c r="W486" s="242"/>
      <c r="X486" s="242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</row>
    <row r="487" spans="1:47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2"/>
      <c r="W487" s="242"/>
      <c r="X487" s="242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</row>
    <row r="488" spans="1:47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2"/>
      <c r="W488" s="242"/>
      <c r="X488" s="242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</row>
    <row r="489" spans="1:47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2"/>
      <c r="W489" s="242"/>
      <c r="X489" s="242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</row>
    <row r="490" spans="1:47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2"/>
      <c r="W490" s="242"/>
      <c r="X490" s="242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</row>
    <row r="491" spans="1:47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2"/>
      <c r="W491" s="242"/>
      <c r="X491" s="242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</row>
    <row r="492" spans="1:47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2"/>
      <c r="W492" s="242"/>
      <c r="X492" s="242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</row>
    <row r="493" spans="1:47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2"/>
      <c r="W493" s="242"/>
      <c r="X493" s="242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</row>
    <row r="494" spans="1:47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2"/>
      <c r="W494" s="242"/>
      <c r="X494" s="242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</row>
    <row r="495" spans="1:47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2"/>
      <c r="W495" s="242"/>
      <c r="X495" s="242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</row>
    <row r="496" spans="1:47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2"/>
      <c r="W496" s="242"/>
      <c r="X496" s="242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</row>
    <row r="497" spans="1:47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2"/>
      <c r="W497" s="242"/>
      <c r="X497" s="242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</row>
    <row r="498" spans="1:47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2"/>
      <c r="W498" s="242"/>
      <c r="X498" s="242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</row>
    <row r="499" spans="1:47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2"/>
      <c r="W499" s="242"/>
      <c r="X499" s="242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</row>
    <row r="500" spans="1:47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2"/>
      <c r="W500" s="242"/>
      <c r="X500" s="242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</row>
    <row r="501" spans="1:47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2"/>
      <c r="W501" s="242"/>
      <c r="X501" s="242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</row>
    <row r="502" spans="1:47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2"/>
      <c r="W502" s="242"/>
      <c r="X502" s="242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</row>
    <row r="503" spans="1:47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2"/>
      <c r="W503" s="242"/>
      <c r="X503" s="242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  <c r="AU503" s="241"/>
    </row>
    <row r="504" spans="1:47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2"/>
      <c r="W504" s="242"/>
      <c r="X504" s="242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</row>
    <row r="505" spans="1:47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2"/>
      <c r="W505" s="242"/>
      <c r="X505" s="242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</row>
    <row r="506" spans="1:47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spans="1:4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spans="1:47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spans="1:47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spans="1:47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spans="1:47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spans="1:47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spans="1:47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spans="1:47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spans="1:47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spans="1:4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spans="1:47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spans="1:47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spans="1:47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spans="1:47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spans="1:47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spans="1:47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spans="1:47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spans="1:47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spans="1:47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spans="1:4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spans="1:47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spans="1:47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spans="1:47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spans="1:47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spans="1:47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spans="1:47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spans="1:47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spans="1:47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spans="1:47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spans="1:4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spans="1:47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spans="1:47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spans="1:47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spans="1:47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spans="1:47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spans="1:47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spans="1:47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spans="1:47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spans="1:47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spans="1: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spans="1:47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spans="1:47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spans="1:47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spans="1:47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spans="1:47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spans="1:47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spans="1:47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spans="1:47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spans="1:47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spans="1:4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spans="1:47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spans="1:47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spans="1:47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spans="1:47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spans="1:47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spans="1:47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spans="1:47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spans="1:47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spans="1:47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spans="1:4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spans="1:47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spans="1:47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spans="1:47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spans="1:47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spans="1:47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spans="1:47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spans="1:47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spans="1:47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spans="1:47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spans="1:4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spans="1:47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spans="1:47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spans="1:47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spans="1:47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spans="1:47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spans="1:47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spans="1:47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spans="1:47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spans="1:47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spans="1:4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spans="1:47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spans="1:47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spans="1:47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spans="1:47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spans="1:47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spans="1:47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spans="1:47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47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spans="1:47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spans="1:4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spans="1:47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spans="1:47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spans="1:47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spans="1:47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spans="1:47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spans="1:47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spans="1:47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spans="1:47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spans="1:47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spans="1:4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spans="1:47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spans="1:47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spans="1:47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spans="1:47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spans="1:47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spans="1:47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spans="1:47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spans="1:47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spans="1:47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spans="1:4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spans="1:47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spans="1:47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spans="1:47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spans="1:47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spans="1:47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spans="1:47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spans="1:47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spans="1:47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spans="1:47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spans="1:4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spans="1:47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spans="1:47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spans="1:47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spans="1:47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spans="1:47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spans="1:47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spans="1:47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spans="1:47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spans="1:47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spans="1:4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spans="1:47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spans="1:47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spans="1:47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spans="1:47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spans="1:47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spans="1:47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spans="1:47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spans="1:47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spans="1:47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spans="1: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spans="1:47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spans="1:47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spans="1:47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spans="1:47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spans="1:47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spans="1:47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spans="1:47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spans="1:47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spans="1:47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spans="1:4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spans="1:47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spans="1:47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spans="1:47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spans="1:47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spans="1:47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spans="1:47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spans="1:47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spans="1:47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spans="1:47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spans="1:4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spans="1:47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spans="1:47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spans="1:47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spans="1:47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spans="1:47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spans="1:47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spans="1:47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spans="1:47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spans="1:47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spans="1:4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spans="1:47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spans="1:47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spans="1:47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spans="1:47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spans="1:47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spans="1:47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spans="1:47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spans="1:47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spans="1:47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spans="1:4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spans="1:47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spans="1:47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spans="1:47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spans="1:47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spans="1:47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spans="1:47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spans="1:47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spans="1:47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spans="1:47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spans="1:4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spans="1:47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spans="1:47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spans="1:47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spans="1:47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spans="1:47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spans="1:47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spans="1:47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spans="1:47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spans="1:47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spans="1:4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spans="1:47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spans="1:47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spans="1:47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spans="1:47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spans="1:47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spans="1:47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spans="1:47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spans="1:47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spans="1:47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spans="1:4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spans="1:47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spans="1:47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spans="1:47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spans="1:47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spans="1:47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spans="1:47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spans="1:47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spans="1:47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spans="1:47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spans="1:4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spans="1:47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spans="1:47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spans="1:47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spans="1:47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spans="1:47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spans="1:47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spans="1:47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spans="1:47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spans="1:47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spans="1:4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spans="1:47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spans="1:47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spans="1:47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spans="1:47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spans="1:47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spans="1:47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spans="1:47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spans="1:47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spans="1:47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spans="1: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spans="1:47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spans="1:47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spans="1:47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spans="1:47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spans="1:47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spans="1:47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spans="1:47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spans="1:47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spans="1:47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spans="1:4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spans="1:47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spans="1:47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spans="1:47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spans="1:47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spans="1:47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spans="1:47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spans="1:47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spans="1:47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spans="1:47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spans="1:4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spans="1:47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spans="1:47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spans="1:47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spans="1:47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spans="1:47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spans="1:47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spans="1:47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spans="1:47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spans="1:47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spans="1:4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spans="1:47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spans="1:47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spans="1:47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spans="1:47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spans="1:47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spans="1:47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spans="1:47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spans="1:47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spans="1:47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spans="1:4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spans="1:47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spans="1:47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spans="1:47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spans="1:47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47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spans="1:47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spans="1:47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spans="1:47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spans="1:47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spans="1:4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spans="1:47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spans="1:47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spans="1:47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spans="1:47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spans="1:47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spans="1:47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spans="1:47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spans="1:47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spans="1:47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spans="1:4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spans="1:47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spans="1:47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spans="1:47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spans="1:47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spans="1:47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spans="1:47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spans="1:47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spans="1:47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spans="1:47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spans="1:4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spans="1:47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spans="1:47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spans="1:47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spans="1:47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spans="1:47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spans="1:47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spans="1:47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spans="1:47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spans="1:47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spans="1:4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spans="1:47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spans="1:47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spans="1:47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spans="1:47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spans="1:47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spans="1:47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spans="1:47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spans="1:47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spans="1:47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spans="1:4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spans="1:47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spans="1:47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spans="1:47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spans="1:47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spans="1:47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spans="1:47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spans="1:47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spans="1:47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spans="1:47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spans="1: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spans="1:47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spans="1:47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spans="1:47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spans="1:47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spans="1:47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spans="1:47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spans="1:47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spans="1:47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spans="1:47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spans="1:4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spans="1:47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spans="1:47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spans="1:47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spans="1:47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spans="1:47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spans="1:47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spans="1:47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spans="1:47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spans="1:47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spans="1:4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spans="1:47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spans="1:47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spans="1:47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spans="1:47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spans="1:47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spans="1:47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spans="1:47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spans="1:47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spans="1:47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spans="1:4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spans="1:47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spans="1:47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spans="1:47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spans="1:47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spans="1:47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spans="1:47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spans="1:47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spans="1:47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spans="1:47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spans="1:4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spans="1:47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spans="1:47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spans="1:47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spans="1:47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spans="1:47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spans="1:47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spans="1:47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spans="1:47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spans="1:47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spans="1:4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spans="1:47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spans="1:47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spans="1:47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spans="1:47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spans="1:47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spans="1:47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spans="1:47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spans="1:47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spans="1:47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spans="1:4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spans="1:47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spans="1:47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spans="1:47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spans="1:47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spans="1:47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spans="1:47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spans="1:47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spans="1:47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spans="1:47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spans="1:4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spans="1:47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spans="1:47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spans="1:47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spans="1:47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spans="1:47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spans="1:47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spans="1:47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spans="1:47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spans="1:47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spans="1:4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spans="1:47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spans="1:47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spans="1:47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spans="1:47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spans="1:47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spans="1:47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spans="1:47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spans="1:47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spans="1:47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spans="1:4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spans="1:47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spans="1:47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spans="1:47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spans="1:47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spans="1:47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spans="1:47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spans="1:47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spans="1:47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spans="1:47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spans="1: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spans="1:47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spans="1:47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spans="1:47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spans="1:47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spans="1:47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spans="1:47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spans="1:47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spans="1:47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spans="1:47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spans="1:4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spans="1:47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spans="1:47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spans="1:47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spans="1:47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spans="1:47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spans="1:47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spans="1:47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spans="1:47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spans="1:47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spans="1:4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spans="1:47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spans="1:47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spans="1:47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spans="1:47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spans="1:47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spans="1:47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spans="1:47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spans="1:47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spans="1:47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spans="1:4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spans="1:47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spans="1:47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spans="1:47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spans="1:47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spans="1:47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spans="1:47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spans="1:47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spans="1:47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spans="1:47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spans="1:4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spans="1:47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47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spans="1:47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spans="1:47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spans="1:47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spans="1:47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spans="1:47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spans="1:47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spans="1:47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spans="1:4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spans="1:47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spans="1:47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spans="1:47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T1000"/>
  <sheetViews>
    <sheetView showGridLines="0" workbookViewId="0"/>
  </sheetViews>
  <sheetFormatPr defaultColWidth="14.453125" defaultRowHeight="15" customHeight="1"/>
  <cols>
    <col min="1" max="5" width="10.453125" customWidth="1"/>
    <col min="6" max="6" width="9.453125" customWidth="1"/>
    <col min="7" max="24" width="10.54296875" customWidth="1"/>
    <col min="25" max="25" width="13.453125" customWidth="1"/>
    <col min="26" max="26" width="11.81640625" customWidth="1"/>
    <col min="27" max="46" width="8.54296875" customWidth="1"/>
  </cols>
  <sheetData>
    <row r="1" spans="1:46" ht="27" customHeight="1">
      <c r="A1" s="248" t="s">
        <v>403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</row>
    <row r="2" spans="1:46" ht="21.75" customHeight="1">
      <c r="A2" s="327" t="s">
        <v>60</v>
      </c>
      <c r="B2" s="328"/>
      <c r="C2" s="328"/>
      <c r="D2" s="328"/>
      <c r="E2" s="328"/>
      <c r="F2" s="328"/>
      <c r="G2" s="329"/>
      <c r="H2" s="330" t="s">
        <v>61</v>
      </c>
      <c r="I2" s="328"/>
      <c r="J2" s="328"/>
      <c r="K2" s="328"/>
      <c r="L2" s="328"/>
      <c r="M2" s="328"/>
      <c r="N2" s="329"/>
      <c r="O2" s="251"/>
      <c r="P2" s="332" t="s">
        <v>404</v>
      </c>
      <c r="Q2" s="328"/>
      <c r="R2" s="328"/>
      <c r="S2" s="328"/>
      <c r="T2" s="329"/>
      <c r="U2" s="253"/>
      <c r="V2" s="253"/>
      <c r="W2" s="253"/>
      <c r="X2" s="252"/>
      <c r="Y2" s="254"/>
      <c r="Z2" s="252"/>
      <c r="AA2" s="255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</row>
    <row r="3" spans="1:46" ht="45.75" customHeight="1">
      <c r="A3" s="256" t="s">
        <v>69</v>
      </c>
      <c r="B3" s="256" t="s">
        <v>70</v>
      </c>
      <c r="C3" s="256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69</v>
      </c>
      <c r="I3" s="256" t="s">
        <v>70</v>
      </c>
      <c r="J3" s="256" t="s">
        <v>71</v>
      </c>
      <c r="K3" s="256" t="s">
        <v>72</v>
      </c>
      <c r="L3" s="256" t="s">
        <v>73</v>
      </c>
      <c r="M3" s="256" t="s">
        <v>74</v>
      </c>
      <c r="N3" s="256" t="s">
        <v>75</v>
      </c>
      <c r="O3" s="251"/>
      <c r="P3" s="256" t="s">
        <v>403</v>
      </c>
      <c r="Q3" s="256" t="s">
        <v>405</v>
      </c>
      <c r="R3" s="256" t="s">
        <v>406</v>
      </c>
      <c r="S3" s="256" t="s">
        <v>407</v>
      </c>
      <c r="T3" s="256" t="s">
        <v>77</v>
      </c>
      <c r="U3" s="256" t="s">
        <v>80</v>
      </c>
      <c r="V3" s="256" t="s">
        <v>81</v>
      </c>
      <c r="W3" s="256" t="s">
        <v>82</v>
      </c>
      <c r="X3" s="256" t="s">
        <v>408</v>
      </c>
      <c r="Y3" s="256" t="s">
        <v>84</v>
      </c>
      <c r="Z3" s="256" t="s">
        <v>409</v>
      </c>
      <c r="AA3" s="255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</row>
    <row r="4" spans="1:46" ht="19.5" customHeight="1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1"/>
      <c r="P4" s="256"/>
      <c r="Q4" s="256"/>
      <c r="R4" s="256"/>
      <c r="S4" s="257">
        <v>0.05</v>
      </c>
      <c r="T4" s="256"/>
      <c r="U4" s="253"/>
      <c r="V4" s="253"/>
      <c r="W4" s="253"/>
      <c r="X4" s="256"/>
      <c r="Y4" s="256"/>
      <c r="Z4" s="256"/>
      <c r="AA4" s="255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</row>
    <row r="5" spans="1:46" ht="24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1"/>
      <c r="P5" s="256"/>
      <c r="Q5" s="256"/>
      <c r="R5" s="256"/>
      <c r="S5" s="258" t="s">
        <v>410</v>
      </c>
      <c r="T5" s="256"/>
      <c r="U5" s="253"/>
      <c r="V5" s="253"/>
      <c r="W5" s="253"/>
      <c r="X5" s="256"/>
      <c r="Y5" s="256"/>
      <c r="Z5" s="256"/>
      <c r="AA5" s="255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</row>
    <row r="6" spans="1:46" ht="20.25" customHeight="1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60"/>
      <c r="R6" s="260"/>
      <c r="S6" s="261">
        <v>0</v>
      </c>
      <c r="T6" s="262"/>
      <c r="U6" s="260"/>
      <c r="V6" s="260"/>
      <c r="W6" s="260"/>
      <c r="X6" s="263"/>
      <c r="Y6" s="264"/>
      <c r="Z6" s="263"/>
      <c r="AA6" s="255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</row>
    <row r="7" spans="1:46" ht="20.25" customHeight="1">
      <c r="A7" s="181" t="s">
        <v>95</v>
      </c>
      <c r="B7" s="182">
        <v>54</v>
      </c>
      <c r="C7" s="183">
        <v>57.28125</v>
      </c>
      <c r="D7" s="183">
        <v>48.84375</v>
      </c>
      <c r="E7" s="183">
        <v>53.71875</v>
      </c>
      <c r="F7" s="183">
        <v>45.873294999999999</v>
      </c>
      <c r="G7" s="183">
        <v>256366400</v>
      </c>
      <c r="H7" s="183"/>
      <c r="I7" s="183">
        <f t="shared" ref="I7:N7" si="0">(I8/B8*B7)/B8*B7</f>
        <v>4.3862467221915393</v>
      </c>
      <c r="J7" s="183">
        <f t="shared" si="0"/>
        <v>4.9312861738281253</v>
      </c>
      <c r="K7" s="183">
        <f t="shared" si="0"/>
        <v>3.5827940208946893</v>
      </c>
      <c r="L7" s="183">
        <f t="shared" si="0"/>
        <v>4.3077442246863011</v>
      </c>
      <c r="M7" s="183">
        <f t="shared" si="0"/>
        <v>3.6622907053957476</v>
      </c>
      <c r="N7" s="183">
        <f t="shared" si="0"/>
        <v>1456309.0172473388</v>
      </c>
      <c r="O7" s="183"/>
      <c r="P7" s="189"/>
      <c r="Q7" s="189"/>
      <c r="R7" s="265"/>
      <c r="S7" s="266"/>
      <c r="T7" s="188"/>
      <c r="U7" s="189"/>
      <c r="V7" s="189"/>
      <c r="W7" s="189"/>
      <c r="X7" s="190"/>
      <c r="Y7" s="267"/>
      <c r="Z7" s="190"/>
      <c r="AA7" s="255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</row>
    <row r="8" spans="1:46" ht="19.5" customHeight="1">
      <c r="A8" s="193" t="s">
        <v>96</v>
      </c>
      <c r="B8" s="194">
        <v>53.5625</v>
      </c>
      <c r="C8" s="195">
        <v>56</v>
      </c>
      <c r="D8" s="195">
        <v>48.9375</v>
      </c>
      <c r="E8" s="195">
        <v>52.03125</v>
      </c>
      <c r="F8" s="195">
        <v>44.432236000000003</v>
      </c>
      <c r="G8" s="195">
        <v>259300000</v>
      </c>
      <c r="H8" s="195"/>
      <c r="I8" s="195">
        <f t="shared" ref="I8:N8" si="1">(I9/B9*B8)/B9*B8</f>
        <v>4.315461193183693</v>
      </c>
      <c r="J8" s="195">
        <f t="shared" si="1"/>
        <v>4.7131502748191973</v>
      </c>
      <c r="K8" s="195">
        <f t="shared" si="1"/>
        <v>3.5965607479690558</v>
      </c>
      <c r="L8" s="195">
        <f t="shared" si="1"/>
        <v>4.04135155532712</v>
      </c>
      <c r="M8" s="195">
        <f t="shared" si="1"/>
        <v>3.4358111228974235</v>
      </c>
      <c r="N8" s="195">
        <f t="shared" si="1"/>
        <v>1489828.7895755416</v>
      </c>
      <c r="O8" s="195"/>
      <c r="P8" s="196"/>
      <c r="Q8" s="196"/>
      <c r="R8" s="196"/>
      <c r="S8" s="268"/>
      <c r="T8" s="199"/>
      <c r="U8" s="196"/>
      <c r="V8" s="196"/>
      <c r="W8" s="196"/>
      <c r="X8" s="200"/>
      <c r="Y8" s="269"/>
      <c r="Z8" s="200"/>
      <c r="AA8" s="255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</row>
    <row r="9" spans="1:46" ht="19.5" customHeight="1">
      <c r="A9" s="193" t="s">
        <v>97</v>
      </c>
      <c r="B9" s="194">
        <v>51.9375</v>
      </c>
      <c r="C9" s="195">
        <v>59.9375</v>
      </c>
      <c r="D9" s="195">
        <v>49.570312999999999</v>
      </c>
      <c r="E9" s="195">
        <v>57.625</v>
      </c>
      <c r="F9" s="195">
        <v>49.209060999999998</v>
      </c>
      <c r="G9" s="195">
        <v>247872200</v>
      </c>
      <c r="H9" s="195"/>
      <c r="I9" s="195">
        <f t="shared" ref="I9:N9" si="2">(I10/B10*B9)/B10*B9</f>
        <v>4.0575849337750123</v>
      </c>
      <c r="J9" s="195">
        <f t="shared" si="2"/>
        <v>5.3992381291553659</v>
      </c>
      <c r="K9" s="195">
        <f t="shared" si="2"/>
        <v>3.6901767113820263</v>
      </c>
      <c r="L9" s="195">
        <f t="shared" si="2"/>
        <v>4.9570122130183512</v>
      </c>
      <c r="M9" s="195">
        <f t="shared" si="2"/>
        <v>4.2142772040038965</v>
      </c>
      <c r="N9" s="195">
        <f t="shared" si="2"/>
        <v>1361403.8410989733</v>
      </c>
      <c r="O9" s="195"/>
      <c r="P9" s="196"/>
      <c r="Q9" s="196"/>
      <c r="R9" s="196"/>
      <c r="S9" s="196"/>
      <c r="T9" s="199"/>
      <c r="U9" s="196"/>
      <c r="V9" s="196"/>
      <c r="W9" s="196"/>
      <c r="X9" s="200"/>
      <c r="Y9" s="269"/>
      <c r="Z9" s="200"/>
      <c r="AA9" s="255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</row>
    <row r="10" spans="1:46" ht="19.5" customHeight="1">
      <c r="A10" s="193" t="s">
        <v>98</v>
      </c>
      <c r="B10" s="194">
        <v>57.8125</v>
      </c>
      <c r="C10" s="195">
        <v>61.71875</v>
      </c>
      <c r="D10" s="195">
        <v>55.78125</v>
      </c>
      <c r="E10" s="195">
        <v>56.59375</v>
      </c>
      <c r="F10" s="195">
        <v>48.328406999999999</v>
      </c>
      <c r="G10" s="195">
        <v>195790400</v>
      </c>
      <c r="H10" s="195"/>
      <c r="I10" s="195">
        <f t="shared" ref="I10:N10" si="3">(I11/B11*B10)/B11*B10</f>
        <v>5.0274647843727704</v>
      </c>
      <c r="J10" s="195">
        <f t="shared" si="3"/>
        <v>5.724920713686771</v>
      </c>
      <c r="K10" s="195">
        <f t="shared" si="3"/>
        <v>4.6728337032623743</v>
      </c>
      <c r="L10" s="195">
        <f t="shared" si="3"/>
        <v>4.7811795811627906</v>
      </c>
      <c r="M10" s="195">
        <f t="shared" si="3"/>
        <v>4.0647880333492594</v>
      </c>
      <c r="N10" s="195">
        <f t="shared" si="3"/>
        <v>849403.63678899826</v>
      </c>
      <c r="O10" s="195"/>
      <c r="P10" s="196"/>
      <c r="Q10" s="196"/>
      <c r="R10" s="196"/>
      <c r="S10" s="196"/>
      <c r="T10" s="199"/>
      <c r="U10" s="196"/>
      <c r="V10" s="196"/>
      <c r="W10" s="196"/>
      <c r="X10" s="200"/>
      <c r="Y10" s="269"/>
      <c r="Z10" s="200"/>
      <c r="AA10" s="255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</row>
    <row r="11" spans="1:46" ht="19.5" customHeight="1">
      <c r="A11" s="193" t="s">
        <v>99</v>
      </c>
      <c r="B11" s="194">
        <v>56.6875</v>
      </c>
      <c r="C11" s="195">
        <v>61.75</v>
      </c>
      <c r="D11" s="195">
        <v>52.9375</v>
      </c>
      <c r="E11" s="195">
        <v>59.6875</v>
      </c>
      <c r="F11" s="195">
        <v>50.970332999999997</v>
      </c>
      <c r="G11" s="195">
        <v>257880600</v>
      </c>
      <c r="H11" s="195"/>
      <c r="I11" s="195">
        <f t="shared" ref="I11:N11" si="4">(I12/B12*B11)/B12*B11</f>
        <v>4.8337050429796644</v>
      </c>
      <c r="J11" s="195">
        <f t="shared" si="4"/>
        <v>5.7307195694444442</v>
      </c>
      <c r="K11" s="195">
        <f t="shared" si="4"/>
        <v>4.2085326105014644</v>
      </c>
      <c r="L11" s="195">
        <f t="shared" si="4"/>
        <v>5.318202746526298</v>
      </c>
      <c r="M11" s="195">
        <f t="shared" si="4"/>
        <v>4.5213474763506243</v>
      </c>
      <c r="N11" s="195">
        <f t="shared" si="4"/>
        <v>1473562.8799359493</v>
      </c>
      <c r="O11" s="195"/>
      <c r="P11" s="196"/>
      <c r="Q11" s="196"/>
      <c r="R11" s="196"/>
      <c r="S11" s="196"/>
      <c r="T11" s="199"/>
      <c r="U11" s="196"/>
      <c r="V11" s="196"/>
      <c r="W11" s="196"/>
      <c r="X11" s="200"/>
      <c r="Y11" s="269"/>
      <c r="Z11" s="200"/>
      <c r="AA11" s="255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</row>
    <row r="12" spans="1:46" ht="19.5" customHeight="1">
      <c r="A12" s="193" t="s">
        <v>100</v>
      </c>
      <c r="B12" s="194">
        <v>60.0625</v>
      </c>
      <c r="C12" s="195">
        <v>63.75</v>
      </c>
      <c r="D12" s="195">
        <v>58.625</v>
      </c>
      <c r="E12" s="195">
        <v>60.1875</v>
      </c>
      <c r="F12" s="195">
        <v>51.397311999999999</v>
      </c>
      <c r="G12" s="195">
        <v>289632000</v>
      </c>
      <c r="H12" s="195"/>
      <c r="I12" s="195">
        <f t="shared" ref="I12:N12" si="5">(I13/B13*B12)/B13*B12</f>
        <v>5.4264067846646897</v>
      </c>
      <c r="J12" s="195">
        <f t="shared" si="5"/>
        <v>6.1079519415680465</v>
      </c>
      <c r="K12" s="195">
        <f t="shared" si="5"/>
        <v>5.1614241892059489</v>
      </c>
      <c r="L12" s="195">
        <f t="shared" si="5"/>
        <v>5.4076767225057942</v>
      </c>
      <c r="M12" s="195">
        <f t="shared" si="5"/>
        <v>4.5974155066990763</v>
      </c>
      <c r="N12" s="195">
        <f t="shared" si="5"/>
        <v>1858764.6961498149</v>
      </c>
      <c r="O12" s="195"/>
      <c r="P12" s="196"/>
      <c r="Q12" s="196"/>
      <c r="R12" s="196"/>
      <c r="S12" s="196"/>
      <c r="T12" s="199"/>
      <c r="U12" s="196"/>
      <c r="V12" s="196"/>
      <c r="W12" s="196"/>
      <c r="X12" s="200"/>
      <c r="Y12" s="269"/>
      <c r="Z12" s="200"/>
      <c r="AA12" s="255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</row>
    <row r="13" spans="1:46" ht="19.5" customHeight="1">
      <c r="A13" s="193" t="s">
        <v>101</v>
      </c>
      <c r="B13" s="194">
        <v>59.375</v>
      </c>
      <c r="C13" s="195">
        <v>66.25</v>
      </c>
      <c r="D13" s="195">
        <v>57.414062999999999</v>
      </c>
      <c r="E13" s="195">
        <v>65.75</v>
      </c>
      <c r="F13" s="195">
        <v>56.147415000000002</v>
      </c>
      <c r="G13" s="195">
        <v>415435200</v>
      </c>
      <c r="H13" s="195"/>
      <c r="I13" s="195">
        <f t="shared" ref="I13:N13" si="6">(I14/B14*B13)/B14*B13</f>
        <v>5.3028920004633164</v>
      </c>
      <c r="J13" s="195">
        <f t="shared" si="6"/>
        <v>6.5964002321663378</v>
      </c>
      <c r="K13" s="195">
        <f t="shared" si="6"/>
        <v>4.9504012810514642</v>
      </c>
      <c r="L13" s="195">
        <f t="shared" si="6"/>
        <v>6.4534154791717775</v>
      </c>
      <c r="M13" s="195">
        <f t="shared" si="6"/>
        <v>5.4864632651738496</v>
      </c>
      <c r="N13" s="195">
        <f t="shared" si="6"/>
        <v>3824176.3579991395</v>
      </c>
      <c r="O13" s="195"/>
      <c r="P13" s="196"/>
      <c r="Q13" s="196"/>
      <c r="R13" s="196"/>
      <c r="S13" s="196"/>
      <c r="T13" s="199"/>
      <c r="U13" s="196"/>
      <c r="V13" s="196"/>
      <c r="W13" s="196"/>
      <c r="X13" s="200"/>
      <c r="Y13" s="269"/>
      <c r="Z13" s="200"/>
      <c r="AA13" s="255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</row>
    <row r="14" spans="1:46" ht="19.5" customHeight="1">
      <c r="A14" s="193" t="s">
        <v>102</v>
      </c>
      <c r="B14" s="194">
        <v>65.75</v>
      </c>
      <c r="C14" s="195">
        <v>78.78125</v>
      </c>
      <c r="D14" s="195">
        <v>65.195312999999999</v>
      </c>
      <c r="E14" s="195">
        <v>73.5</v>
      </c>
      <c r="F14" s="195">
        <v>62.765560000000001</v>
      </c>
      <c r="G14" s="195">
        <v>366819200</v>
      </c>
      <c r="H14" s="195"/>
      <c r="I14" s="195">
        <f t="shared" ref="I14:N14" si="7">(I15/B15*B14)/B15*B14</f>
        <v>6.5027499041337995</v>
      </c>
      <c r="J14" s="195">
        <f t="shared" si="7"/>
        <v>9.3278374172124128</v>
      </c>
      <c r="K14" s="195">
        <f t="shared" si="7"/>
        <v>6.3831726430506546</v>
      </c>
      <c r="L14" s="195">
        <f t="shared" si="7"/>
        <v>8.0644135430278272</v>
      </c>
      <c r="M14" s="195">
        <f t="shared" si="7"/>
        <v>6.8560781450518515</v>
      </c>
      <c r="N14" s="195">
        <f t="shared" si="7"/>
        <v>2981504.3517660303</v>
      </c>
      <c r="O14" s="195"/>
      <c r="P14" s="196"/>
      <c r="Q14" s="196"/>
      <c r="R14" s="196"/>
      <c r="S14" s="196"/>
      <c r="T14" s="199"/>
      <c r="U14" s="196"/>
      <c r="V14" s="196"/>
      <c r="W14" s="196"/>
      <c r="X14" s="200"/>
      <c r="Y14" s="269"/>
      <c r="Z14" s="200"/>
      <c r="AA14" s="255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</row>
    <row r="15" spans="1:46" ht="19.5" customHeight="1">
      <c r="A15" s="193" t="s">
        <v>103</v>
      </c>
      <c r="B15" s="194">
        <v>74.3125</v>
      </c>
      <c r="C15" s="195">
        <v>93.75</v>
      </c>
      <c r="D15" s="195">
        <v>73.75</v>
      </c>
      <c r="E15" s="195">
        <v>91.375</v>
      </c>
      <c r="F15" s="195">
        <v>78.029953000000006</v>
      </c>
      <c r="G15" s="195">
        <v>465355600</v>
      </c>
      <c r="H15" s="195"/>
      <c r="I15" s="195">
        <f t="shared" ref="I15:N15" si="8">(I16/B16*B15)/B16*B15</f>
        <v>8.3067144396531862</v>
      </c>
      <c r="J15" s="195">
        <f t="shared" si="8"/>
        <v>13.209238627958582</v>
      </c>
      <c r="K15" s="195">
        <f t="shared" si="8"/>
        <v>8.1682287326507463</v>
      </c>
      <c r="L15" s="195">
        <f t="shared" si="8"/>
        <v>12.463869467773534</v>
      </c>
      <c r="M15" s="195">
        <f t="shared" si="8"/>
        <v>10.596333871075668</v>
      </c>
      <c r="N15" s="195">
        <f t="shared" si="8"/>
        <v>4798452.6960909339</v>
      </c>
      <c r="O15" s="203" t="s">
        <v>104</v>
      </c>
      <c r="P15" s="196">
        <f t="shared" ref="P15:S15" si="9">MAX(P18:P305)</f>
        <v>1616435.6198019774</v>
      </c>
      <c r="Q15" s="196">
        <f t="shared" si="9"/>
        <v>2614045.4385304726</v>
      </c>
      <c r="R15" s="196">
        <f t="shared" si="9"/>
        <v>1963187.8717457089</v>
      </c>
      <c r="S15" s="196">
        <f t="shared" si="9"/>
        <v>0</v>
      </c>
      <c r="T15" s="199"/>
      <c r="U15" s="196">
        <f t="shared" ref="U15:Z15" si="10">MAX(U18:U305)</f>
        <v>3016165.2907372648</v>
      </c>
      <c r="V15" s="196">
        <f t="shared" si="10"/>
        <v>3016165.2907372648</v>
      </c>
      <c r="W15" s="196">
        <f t="shared" si="10"/>
        <v>5801607.2762164678</v>
      </c>
      <c r="X15" s="199">
        <f t="shared" si="10"/>
        <v>5.8016072762164681</v>
      </c>
      <c r="Y15" s="196">
        <f t="shared" si="10"/>
        <v>5801607.2762164678</v>
      </c>
      <c r="Z15" s="199">
        <f t="shared" si="10"/>
        <v>5.8016072762164681</v>
      </c>
      <c r="AA15" s="255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</row>
    <row r="16" spans="1:46" ht="19.5" customHeight="1">
      <c r="A16" s="193" t="s">
        <v>105</v>
      </c>
      <c r="B16" s="194">
        <v>96.1875</v>
      </c>
      <c r="C16" s="195">
        <v>97.625</v>
      </c>
      <c r="D16" s="195">
        <v>79.75</v>
      </c>
      <c r="E16" s="195">
        <v>89.6875</v>
      </c>
      <c r="F16" s="195">
        <v>76.588920999999999</v>
      </c>
      <c r="G16" s="195">
        <v>583431800</v>
      </c>
      <c r="H16" s="195"/>
      <c r="I16" s="195">
        <f t="shared" ref="I16:N16" si="11">(I17/B17*B16)/B17*B16</f>
        <v>13.916909766015927</v>
      </c>
      <c r="J16" s="195">
        <f t="shared" si="11"/>
        <v>14.323769604885769</v>
      </c>
      <c r="K16" s="195">
        <f t="shared" si="11"/>
        <v>9.5513602305460807</v>
      </c>
      <c r="L16" s="195">
        <f t="shared" si="11"/>
        <v>12.007758614857725</v>
      </c>
      <c r="M16" s="195">
        <f t="shared" si="11"/>
        <v>10.208568453644549</v>
      </c>
      <c r="N16" s="195">
        <f t="shared" si="11"/>
        <v>7542434.0629864465</v>
      </c>
      <c r="O16" s="211" t="s">
        <v>106</v>
      </c>
      <c r="P16" s="196">
        <v>1616435.61980198</v>
      </c>
      <c r="Q16" s="196">
        <v>2221983.7846687799</v>
      </c>
      <c r="R16" s="196">
        <v>1963187.87174571</v>
      </c>
      <c r="S16" s="196">
        <v>0</v>
      </c>
      <c r="T16" s="199"/>
      <c r="U16" s="196">
        <v>3016165.2907372601</v>
      </c>
      <c r="V16" s="196">
        <v>3016165.2907372601</v>
      </c>
      <c r="W16" s="196">
        <v>5801607.2762164697</v>
      </c>
      <c r="X16" s="199">
        <v>5.8016072762164699</v>
      </c>
      <c r="Y16" s="196">
        <v>5801607.2762164697</v>
      </c>
      <c r="Z16" s="199">
        <v>5.8016072762164699</v>
      </c>
      <c r="AA16" s="255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</row>
    <row r="17" spans="1:46" ht="19.5" customHeight="1">
      <c r="A17" s="193" t="s">
        <v>107</v>
      </c>
      <c r="B17" s="194">
        <v>89.53125</v>
      </c>
      <c r="C17" s="195">
        <v>107.5</v>
      </c>
      <c r="D17" s="195">
        <v>88.4375</v>
      </c>
      <c r="E17" s="195">
        <v>106.75</v>
      </c>
      <c r="F17" s="195">
        <v>91.159492</v>
      </c>
      <c r="G17" s="195">
        <v>575169800</v>
      </c>
      <c r="H17" s="195"/>
      <c r="I17" s="195">
        <f t="shared" ref="I17:N17" si="12">(I18/B18*B17)/B18*B17</f>
        <v>12.057432324239059</v>
      </c>
      <c r="J17" s="195">
        <f t="shared" si="12"/>
        <v>17.368094025312296</v>
      </c>
      <c r="K17" s="195">
        <f t="shared" si="12"/>
        <v>11.745641894736886</v>
      </c>
      <c r="L17" s="195">
        <f t="shared" si="12"/>
        <v>17.01115804626221</v>
      </c>
      <c r="M17" s="195">
        <f t="shared" si="12"/>
        <v>14.462279006702733</v>
      </c>
      <c r="N17" s="195">
        <f t="shared" si="12"/>
        <v>7330329.191425032</v>
      </c>
      <c r="O17" s="211" t="s">
        <v>108</v>
      </c>
      <c r="P17" s="196">
        <f t="shared" ref="P17:S17" si="13">MIN(P18:P305)</f>
        <v>78257.425742574298</v>
      </c>
      <c r="Q17" s="196">
        <f t="shared" si="13"/>
        <v>38357.160013495224</v>
      </c>
      <c r="R17" s="196">
        <f t="shared" si="13"/>
        <v>101534.81319090979</v>
      </c>
      <c r="S17" s="196">
        <f t="shared" si="13"/>
        <v>0</v>
      </c>
      <c r="T17" s="199"/>
      <c r="U17" s="196">
        <f t="shared" ref="U17:Z17" si="14">MIN(U18:U305)</f>
        <v>162122.92561376846</v>
      </c>
      <c r="V17" s="196">
        <f t="shared" si="14"/>
        <v>162122.92561376846</v>
      </c>
      <c r="W17" s="196">
        <f t="shared" si="14"/>
        <v>261772.02535416814</v>
      </c>
      <c r="X17" s="199">
        <f t="shared" si="14"/>
        <v>0.26177202535416816</v>
      </c>
      <c r="Y17" s="196">
        <f t="shared" si="14"/>
        <v>261772.02535416814</v>
      </c>
      <c r="Z17" s="199">
        <f t="shared" si="14"/>
        <v>0.26177202535416816</v>
      </c>
      <c r="AA17" s="255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</row>
    <row r="18" spans="1:46" ht="19.5" customHeight="1">
      <c r="A18" s="193" t="s">
        <v>109</v>
      </c>
      <c r="B18" s="194">
        <v>107.25</v>
      </c>
      <c r="C18" s="195">
        <v>120.5</v>
      </c>
      <c r="D18" s="195">
        <v>101</v>
      </c>
      <c r="E18" s="195">
        <v>109.5</v>
      </c>
      <c r="F18" s="195">
        <v>93.507857999999999</v>
      </c>
      <c r="G18" s="195">
        <v>721106900</v>
      </c>
      <c r="H18" s="195"/>
      <c r="I18" s="195">
        <f t="shared" ref="I18:N18" si="15">(I19/B19*B18)/B19*B18</f>
        <v>17.3021526277189</v>
      </c>
      <c r="J18" s="195">
        <f t="shared" si="15"/>
        <v>21.822742435568706</v>
      </c>
      <c r="K18" s="195">
        <f t="shared" si="15"/>
        <v>15.319570477774484</v>
      </c>
      <c r="L18" s="195">
        <f t="shared" si="15"/>
        <v>17.898900362680251</v>
      </c>
      <c r="M18" s="195">
        <f t="shared" si="15"/>
        <v>15.217004194305867</v>
      </c>
      <c r="N18" s="195">
        <f t="shared" si="15"/>
        <v>11522073.231914233</v>
      </c>
      <c r="O18" s="195"/>
      <c r="P18" s="196">
        <v>400000</v>
      </c>
      <c r="Q18" s="196">
        <v>300000</v>
      </c>
      <c r="R18" s="196">
        <v>300000</v>
      </c>
      <c r="S18" s="196">
        <f>-$S$6/12</f>
        <v>0</v>
      </c>
      <c r="T18" s="199"/>
      <c r="U18" s="196">
        <f t="shared" ref="U18:U272" si="16">P18*0.7+R18*0.96</f>
        <v>568000</v>
      </c>
      <c r="V18" s="196">
        <f t="shared" ref="V18:V272" si="17">U18+S18</f>
        <v>568000</v>
      </c>
      <c r="W18" s="196">
        <f t="shared" ref="W18:W272" si="18">P18+Q18+R18</f>
        <v>1000000</v>
      </c>
      <c r="X18" s="199">
        <f t="shared" ref="X18:X272" si="19">W18/1000000</f>
        <v>1</v>
      </c>
      <c r="Y18" s="196">
        <f t="shared" ref="Y18:Y272" si="20">SUM(P18:S18)</f>
        <v>1000000</v>
      </c>
      <c r="Z18" s="199">
        <f t="shared" ref="Z18:Z272" si="21">Y18/1000000</f>
        <v>1</v>
      </c>
      <c r="AA18" s="270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</row>
    <row r="19" spans="1:46" ht="19.5" customHeight="1">
      <c r="A19" s="193" t="s">
        <v>110</v>
      </c>
      <c r="B19" s="194">
        <v>107.765625</v>
      </c>
      <c r="C19" s="195">
        <v>109.125</v>
      </c>
      <c r="D19" s="195">
        <v>78</v>
      </c>
      <c r="E19" s="195">
        <v>94.75</v>
      </c>
      <c r="F19" s="195">
        <v>80.912041000000002</v>
      </c>
      <c r="G19" s="195">
        <v>678411400</v>
      </c>
      <c r="H19" s="195"/>
      <c r="I19" s="195">
        <f t="shared" ref="I19:N19" si="22">(I20/B20*B19)/B20*B19</f>
        <v>17.46891940022627</v>
      </c>
      <c r="J19" s="195">
        <f t="shared" si="22"/>
        <v>17.89714458006657</v>
      </c>
      <c r="K19" s="195">
        <f t="shared" si="22"/>
        <v>9.1367774518949076</v>
      </c>
      <c r="L19" s="195">
        <f t="shared" si="22"/>
        <v>13.401596854714008</v>
      </c>
      <c r="M19" s="195">
        <f t="shared" si="22"/>
        <v>11.393555067818641</v>
      </c>
      <c r="N19" s="195">
        <f t="shared" si="22"/>
        <v>10198060.948237082</v>
      </c>
      <c r="O19" s="195"/>
      <c r="P19" s="196">
        <f t="shared" ref="P19:P273" si="23">P18*D19/D18</f>
        <v>308910.89108910889</v>
      </c>
      <c r="Q19" s="196">
        <f t="shared" ref="Q19:Q27" si="24">Q18*K19/K18</f>
        <v>178923.63493775119</v>
      </c>
      <c r="R19" s="196">
        <f t="shared" ref="R19:R27" si="25">R18</f>
        <v>300000</v>
      </c>
      <c r="S19" s="196">
        <f t="shared" ref="S19:S273" si="26">S18*(1+$S$4/12)+$S$18</f>
        <v>0</v>
      </c>
      <c r="T19" s="199"/>
      <c r="U19" s="196">
        <f t="shared" si="16"/>
        <v>504237.6237623762</v>
      </c>
      <c r="V19" s="196">
        <f t="shared" si="17"/>
        <v>504237.6237623762</v>
      </c>
      <c r="W19" s="196">
        <f t="shared" si="18"/>
        <v>787834.52602686011</v>
      </c>
      <c r="X19" s="199">
        <f t="shared" si="19"/>
        <v>0.7878345260268601</v>
      </c>
      <c r="Y19" s="196">
        <f t="shared" si="20"/>
        <v>787834.52602686011</v>
      </c>
      <c r="Z19" s="199">
        <f t="shared" si="21"/>
        <v>0.7878345260268601</v>
      </c>
      <c r="AA19" s="255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</row>
    <row r="20" spans="1:46" ht="19.5" customHeight="1">
      <c r="A20" s="193" t="s">
        <v>111</v>
      </c>
      <c r="B20" s="194">
        <v>95.75</v>
      </c>
      <c r="C20" s="195">
        <v>96.875</v>
      </c>
      <c r="D20" s="195">
        <v>72.25</v>
      </c>
      <c r="E20" s="195">
        <v>83.125</v>
      </c>
      <c r="F20" s="195">
        <v>70.984840000000005</v>
      </c>
      <c r="G20" s="195">
        <v>563189300</v>
      </c>
      <c r="H20" s="195"/>
      <c r="I20" s="195">
        <f t="shared" ref="I20:N20" si="27">(I21/B21*B20)/B21*B20</f>
        <v>13.790598110244227</v>
      </c>
      <c r="J20" s="195">
        <f t="shared" si="27"/>
        <v>14.104531468297994</v>
      </c>
      <c r="K20" s="195">
        <f t="shared" si="27"/>
        <v>7.8393407868971332</v>
      </c>
      <c r="L20" s="195">
        <f t="shared" si="27"/>
        <v>10.314814657855177</v>
      </c>
      <c r="M20" s="195">
        <f t="shared" si="27"/>
        <v>8.7692844702460988</v>
      </c>
      <c r="N20" s="195">
        <f t="shared" si="27"/>
        <v>7028135.3871746529</v>
      </c>
      <c r="O20" s="195"/>
      <c r="P20" s="196">
        <f t="shared" si="23"/>
        <v>286138.61386138614</v>
      </c>
      <c r="Q20" s="196">
        <f t="shared" si="24"/>
        <v>153516.19939221643</v>
      </c>
      <c r="R20" s="196">
        <f t="shared" si="25"/>
        <v>300000</v>
      </c>
      <c r="S20" s="196">
        <f t="shared" si="26"/>
        <v>0</v>
      </c>
      <c r="T20" s="199"/>
      <c r="U20" s="196">
        <f t="shared" si="16"/>
        <v>488297.02970297029</v>
      </c>
      <c r="V20" s="196">
        <f t="shared" si="17"/>
        <v>488297.02970297029</v>
      </c>
      <c r="W20" s="196">
        <f t="shared" si="18"/>
        <v>739654.8132536026</v>
      </c>
      <c r="X20" s="199">
        <f t="shared" si="19"/>
        <v>0.73965481325360261</v>
      </c>
      <c r="Y20" s="196">
        <f t="shared" si="20"/>
        <v>739654.8132536026</v>
      </c>
      <c r="Z20" s="199">
        <f t="shared" si="21"/>
        <v>0.73965481325360261</v>
      </c>
      <c r="AA20" s="255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</row>
    <row r="21" spans="1:46" ht="19.5" customHeight="1">
      <c r="A21" s="193" t="s">
        <v>112</v>
      </c>
      <c r="B21" s="194">
        <v>85.1875</v>
      </c>
      <c r="C21" s="195">
        <v>99.71875</v>
      </c>
      <c r="D21" s="195">
        <v>82.5</v>
      </c>
      <c r="E21" s="195">
        <v>93.4375</v>
      </c>
      <c r="F21" s="195">
        <v>79.791245000000004</v>
      </c>
      <c r="G21" s="195">
        <v>469516700</v>
      </c>
      <c r="H21" s="195"/>
      <c r="I21" s="195">
        <f t="shared" ref="I21:N21" si="28">(I22/B22*B21)/B22*B21</f>
        <v>10.915843067932116</v>
      </c>
      <c r="J21" s="195">
        <f t="shared" si="28"/>
        <v>14.944757928183812</v>
      </c>
      <c r="K21" s="195">
        <f t="shared" si="28"/>
        <v>10.221431875733023</v>
      </c>
      <c r="L21" s="195">
        <f t="shared" si="28"/>
        <v>13.032884069575877</v>
      </c>
      <c r="M21" s="195">
        <f t="shared" si="28"/>
        <v>11.080093520899684</v>
      </c>
      <c r="N21" s="195">
        <f t="shared" si="28"/>
        <v>4884649.6212254753</v>
      </c>
      <c r="O21" s="195"/>
      <c r="P21" s="196">
        <f t="shared" si="23"/>
        <v>326732.67326732678</v>
      </c>
      <c r="Q21" s="196">
        <f t="shared" si="24"/>
        <v>200164.19958827563</v>
      </c>
      <c r="R21" s="196">
        <f t="shared" si="25"/>
        <v>300000</v>
      </c>
      <c r="S21" s="196">
        <f t="shared" si="26"/>
        <v>0</v>
      </c>
      <c r="T21" s="199"/>
      <c r="U21" s="196">
        <f t="shared" si="16"/>
        <v>516712.87128712877</v>
      </c>
      <c r="V21" s="196">
        <f t="shared" si="17"/>
        <v>516712.87128712877</v>
      </c>
      <c r="W21" s="196">
        <f t="shared" si="18"/>
        <v>826896.87285560241</v>
      </c>
      <c r="X21" s="199">
        <f t="shared" si="19"/>
        <v>0.82689687285560243</v>
      </c>
      <c r="Y21" s="196">
        <f t="shared" si="20"/>
        <v>826896.87285560241</v>
      </c>
      <c r="Z21" s="199">
        <f t="shared" si="21"/>
        <v>0.82689687285560243</v>
      </c>
      <c r="AA21" s="255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</row>
    <row r="22" spans="1:46" ht="19.5" customHeight="1">
      <c r="A22" s="193" t="s">
        <v>113</v>
      </c>
      <c r="B22" s="194">
        <v>93.5</v>
      </c>
      <c r="C22" s="195">
        <v>102.0625</v>
      </c>
      <c r="D22" s="195">
        <v>85.71875</v>
      </c>
      <c r="E22" s="195">
        <v>89.4375</v>
      </c>
      <c r="F22" s="195">
        <v>76.375443000000004</v>
      </c>
      <c r="G22" s="195">
        <v>381758100</v>
      </c>
      <c r="H22" s="195"/>
      <c r="I22" s="195">
        <f t="shared" ref="I22:N22" si="29">(I23/B23*B22)/B23*B22</f>
        <v>13.150091017516797</v>
      </c>
      <c r="J22" s="195">
        <f t="shared" si="29"/>
        <v>15.655525043356549</v>
      </c>
      <c r="K22" s="195">
        <f t="shared" si="29"/>
        <v>11.034572182503613</v>
      </c>
      <c r="L22" s="195">
        <f t="shared" si="29"/>
        <v>11.940909705796921</v>
      </c>
      <c r="M22" s="195">
        <f t="shared" si="29"/>
        <v>10.15173862667644</v>
      </c>
      <c r="N22" s="195">
        <f t="shared" si="29"/>
        <v>3229295.9645266179</v>
      </c>
      <c r="O22" s="195"/>
      <c r="P22" s="196">
        <f t="shared" si="23"/>
        <v>339480.19801980205</v>
      </c>
      <c r="Q22" s="196">
        <f t="shared" si="24"/>
        <v>216087.75908918242</v>
      </c>
      <c r="R22" s="196">
        <f t="shared" si="25"/>
        <v>300000</v>
      </c>
      <c r="S22" s="196">
        <f t="shared" si="26"/>
        <v>0</v>
      </c>
      <c r="T22" s="199"/>
      <c r="U22" s="196">
        <f t="shared" si="16"/>
        <v>525636.1386138614</v>
      </c>
      <c r="V22" s="196">
        <f t="shared" si="17"/>
        <v>525636.1386138614</v>
      </c>
      <c r="W22" s="196">
        <f t="shared" si="18"/>
        <v>855567.95710898447</v>
      </c>
      <c r="X22" s="199">
        <f t="shared" si="19"/>
        <v>0.85556795710898448</v>
      </c>
      <c r="Y22" s="196">
        <f t="shared" si="20"/>
        <v>855567.95710898447</v>
      </c>
      <c r="Z22" s="199">
        <f t="shared" si="21"/>
        <v>0.85556795710898448</v>
      </c>
      <c r="AA22" s="255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</row>
    <row r="23" spans="1:46" ht="19.5" customHeight="1">
      <c r="A23" s="193" t="s">
        <v>114</v>
      </c>
      <c r="B23" s="194">
        <v>89.8125</v>
      </c>
      <c r="C23" s="195">
        <v>102</v>
      </c>
      <c r="D23" s="195">
        <v>83.3125</v>
      </c>
      <c r="E23" s="195">
        <v>101.625</v>
      </c>
      <c r="F23" s="195">
        <v>86.782973999999996</v>
      </c>
      <c r="G23" s="195">
        <v>378312400</v>
      </c>
      <c r="H23" s="195"/>
      <c r="I23" s="195">
        <f t="shared" ref="I23:N23" si="30">(I24/B24*B23)/B24*B23</f>
        <v>12.133304810309955</v>
      </c>
      <c r="J23" s="195">
        <f t="shared" si="30"/>
        <v>15.6363569704142</v>
      </c>
      <c r="K23" s="195">
        <f t="shared" si="30"/>
        <v>10.42375451345235</v>
      </c>
      <c r="L23" s="195">
        <f t="shared" si="30"/>
        <v>15.416977171322017</v>
      </c>
      <c r="M23" s="195">
        <f t="shared" si="30"/>
        <v>13.106960817336386</v>
      </c>
      <c r="N23" s="195">
        <f t="shared" si="30"/>
        <v>3171264.6152139381</v>
      </c>
      <c r="O23" s="195"/>
      <c r="P23" s="196">
        <f t="shared" si="23"/>
        <v>329950.49504950503</v>
      </c>
      <c r="Q23" s="196">
        <f t="shared" si="24"/>
        <v>204126.24221890009</v>
      </c>
      <c r="R23" s="196">
        <f t="shared" si="25"/>
        <v>300000</v>
      </c>
      <c r="S23" s="196">
        <f t="shared" si="26"/>
        <v>0</v>
      </c>
      <c r="T23" s="199"/>
      <c r="U23" s="196">
        <f t="shared" si="16"/>
        <v>518965.34653465351</v>
      </c>
      <c r="V23" s="196">
        <f t="shared" si="17"/>
        <v>518965.34653465351</v>
      </c>
      <c r="W23" s="196">
        <f t="shared" si="18"/>
        <v>834076.73726840515</v>
      </c>
      <c r="X23" s="199">
        <f t="shared" si="19"/>
        <v>0.83407673726840514</v>
      </c>
      <c r="Y23" s="196">
        <f t="shared" si="20"/>
        <v>834076.73726840515</v>
      </c>
      <c r="Z23" s="199">
        <f t="shared" si="21"/>
        <v>0.83407673726840514</v>
      </c>
      <c r="AA23" s="255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</row>
    <row r="24" spans="1:46" ht="19.5" customHeight="1">
      <c r="A24" s="193" t="s">
        <v>115</v>
      </c>
      <c r="B24" s="194">
        <v>103</v>
      </c>
      <c r="C24" s="195">
        <v>103.515625</v>
      </c>
      <c r="D24" s="195">
        <v>87</v>
      </c>
      <c r="E24" s="195">
        <v>88.75</v>
      </c>
      <c r="F24" s="195">
        <v>75.788368000000006</v>
      </c>
      <c r="G24" s="195">
        <v>510706700</v>
      </c>
      <c r="H24" s="195"/>
      <c r="I24" s="195">
        <f t="shared" ref="I24:N24" si="31">(I25/B25*B24)/B25*B24</f>
        <v>15.958056061635814</v>
      </c>
      <c r="J24" s="195">
        <f t="shared" si="31"/>
        <v>16.104492754312346</v>
      </c>
      <c r="K24" s="195">
        <f t="shared" si="31"/>
        <v>11.36690804296393</v>
      </c>
      <c r="L24" s="195">
        <f t="shared" si="31"/>
        <v>11.758037354344044</v>
      </c>
      <c r="M24" s="195">
        <f t="shared" si="31"/>
        <v>9.9962717382236352</v>
      </c>
      <c r="N24" s="195">
        <f t="shared" si="31"/>
        <v>5779289.363140204</v>
      </c>
      <c r="O24" s="195"/>
      <c r="P24" s="196">
        <f t="shared" si="23"/>
        <v>344554.45544554462</v>
      </c>
      <c r="Q24" s="196">
        <f t="shared" si="24"/>
        <v>222595.8239388295</v>
      </c>
      <c r="R24" s="196">
        <f t="shared" si="25"/>
        <v>300000</v>
      </c>
      <c r="S24" s="196">
        <f t="shared" si="26"/>
        <v>0</v>
      </c>
      <c r="T24" s="199"/>
      <c r="U24" s="196">
        <f t="shared" si="16"/>
        <v>529188.11881188117</v>
      </c>
      <c r="V24" s="196">
        <f t="shared" si="17"/>
        <v>529188.11881188117</v>
      </c>
      <c r="W24" s="196">
        <f t="shared" si="18"/>
        <v>867150.27938437415</v>
      </c>
      <c r="X24" s="199">
        <f t="shared" si="19"/>
        <v>0.86715027938437417</v>
      </c>
      <c r="Y24" s="196">
        <f t="shared" si="20"/>
        <v>867150.27938437415</v>
      </c>
      <c r="Z24" s="199">
        <f t="shared" si="21"/>
        <v>0.86715027938437417</v>
      </c>
      <c r="AA24" s="255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</row>
    <row r="25" spans="1:46" ht="19.5" customHeight="1">
      <c r="A25" s="218" t="s">
        <v>116</v>
      </c>
      <c r="B25" s="219">
        <v>90.25</v>
      </c>
      <c r="C25" s="220">
        <v>90.25</v>
      </c>
      <c r="D25" s="220">
        <v>73.625</v>
      </c>
      <c r="E25" s="220">
        <v>81.703125</v>
      </c>
      <c r="F25" s="220">
        <v>69.770638000000005</v>
      </c>
      <c r="G25" s="220">
        <v>904925400</v>
      </c>
      <c r="H25" s="220"/>
      <c r="I25" s="220">
        <f t="shared" ref="I25:N25" si="32">(I26/B26*B25)/B26*B25</f>
        <v>12.251801677870445</v>
      </c>
      <c r="J25" s="220">
        <f t="shared" si="32"/>
        <v>12.241359553665349</v>
      </c>
      <c r="K25" s="220">
        <f t="shared" si="32"/>
        <v>8.1405632868713855</v>
      </c>
      <c r="L25" s="220">
        <f t="shared" si="32"/>
        <v>9.9649574314666047</v>
      </c>
      <c r="M25" s="220">
        <f t="shared" si="32"/>
        <v>8.4718514419458355</v>
      </c>
      <c r="N25" s="220">
        <f t="shared" si="32"/>
        <v>18144996.371034577</v>
      </c>
      <c r="O25" s="220"/>
      <c r="P25" s="196">
        <f t="shared" si="23"/>
        <v>291584.15841584164</v>
      </c>
      <c r="Q25" s="196">
        <f t="shared" si="24"/>
        <v>159414.97769826485</v>
      </c>
      <c r="R25" s="196">
        <f t="shared" si="25"/>
        <v>300000</v>
      </c>
      <c r="S25" s="196">
        <f t="shared" si="26"/>
        <v>0</v>
      </c>
      <c r="T25" s="199"/>
      <c r="U25" s="196">
        <f t="shared" si="16"/>
        <v>492108.91089108912</v>
      </c>
      <c r="V25" s="196">
        <f t="shared" si="17"/>
        <v>492108.91089108912</v>
      </c>
      <c r="W25" s="196">
        <f t="shared" si="18"/>
        <v>750999.13611410651</v>
      </c>
      <c r="X25" s="199">
        <f t="shared" si="19"/>
        <v>0.75099913611410651</v>
      </c>
      <c r="Y25" s="196">
        <f t="shared" si="20"/>
        <v>750999.13611410651</v>
      </c>
      <c r="Z25" s="199">
        <f t="shared" si="21"/>
        <v>0.75099913611410651</v>
      </c>
      <c r="AA25" s="255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</row>
    <row r="26" spans="1:46" ht="19.5" customHeight="1">
      <c r="A26" s="218" t="s">
        <v>117</v>
      </c>
      <c r="B26" s="219">
        <v>80.3125</v>
      </c>
      <c r="C26" s="220">
        <v>84.125</v>
      </c>
      <c r="D26" s="220">
        <v>60.5</v>
      </c>
      <c r="E26" s="220">
        <v>62.984375</v>
      </c>
      <c r="F26" s="220">
        <v>53.785721000000002</v>
      </c>
      <c r="G26" s="220">
        <v>936207600</v>
      </c>
      <c r="H26" s="220"/>
      <c r="I26" s="220">
        <f t="shared" ref="I26:N26" si="33">(I27/B27*B26)/B27*B26</f>
        <v>9.702235837634392</v>
      </c>
      <c r="J26" s="220">
        <f t="shared" si="33"/>
        <v>10.636172875595822</v>
      </c>
      <c r="K26" s="220">
        <f t="shared" si="33"/>
        <v>5.4968589198386466</v>
      </c>
      <c r="L26" s="220">
        <f t="shared" si="33"/>
        <v>5.9219366943339491</v>
      </c>
      <c r="M26" s="220">
        <f t="shared" si="33"/>
        <v>5.0346227332749107</v>
      </c>
      <c r="N26" s="220">
        <f t="shared" si="33"/>
        <v>19421181.79326776</v>
      </c>
      <c r="O26" s="220"/>
      <c r="P26" s="196">
        <f t="shared" si="23"/>
        <v>239603.96039603968</v>
      </c>
      <c r="Q26" s="196">
        <f t="shared" si="24"/>
        <v>107643.85844525044</v>
      </c>
      <c r="R26" s="196">
        <f t="shared" si="25"/>
        <v>300000</v>
      </c>
      <c r="S26" s="196">
        <f t="shared" si="26"/>
        <v>0</v>
      </c>
      <c r="T26" s="199"/>
      <c r="U26" s="196">
        <f t="shared" si="16"/>
        <v>455722.77227722778</v>
      </c>
      <c r="V26" s="196">
        <f t="shared" si="17"/>
        <v>455722.77227722778</v>
      </c>
      <c r="W26" s="196">
        <f t="shared" si="18"/>
        <v>647247.81884129019</v>
      </c>
      <c r="X26" s="199">
        <f t="shared" si="19"/>
        <v>0.64724781884129023</v>
      </c>
      <c r="Y26" s="196">
        <f t="shared" si="20"/>
        <v>647247.81884129019</v>
      </c>
      <c r="Z26" s="199">
        <f t="shared" si="21"/>
        <v>0.64724781884129023</v>
      </c>
      <c r="AA26" s="255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</row>
    <row r="27" spans="1:46" ht="19.5" customHeight="1">
      <c r="A27" s="218" t="s">
        <v>118</v>
      </c>
      <c r="B27" s="272">
        <v>64.0625</v>
      </c>
      <c r="C27" s="273">
        <v>74.78125</v>
      </c>
      <c r="D27" s="273">
        <v>54.25</v>
      </c>
      <c r="E27" s="273">
        <v>58.375</v>
      </c>
      <c r="F27" s="273">
        <v>49.849513999999999</v>
      </c>
      <c r="G27" s="273">
        <v>1087788500</v>
      </c>
      <c r="H27" s="273"/>
      <c r="I27" s="273">
        <f t="shared" ref="I27:N27" si="34">(I28/B28*B27)/B28*B27</f>
        <v>6.1732420033094408</v>
      </c>
      <c r="J27" s="273">
        <f t="shared" si="34"/>
        <v>8.4046701479816388</v>
      </c>
      <c r="K27" s="273">
        <f t="shared" si="34"/>
        <v>4.4198072139246296</v>
      </c>
      <c r="L27" s="273">
        <f t="shared" si="34"/>
        <v>5.0868847620939075</v>
      </c>
      <c r="M27" s="273">
        <f t="shared" si="34"/>
        <v>4.3246881887926092</v>
      </c>
      <c r="N27" s="273">
        <f t="shared" si="34"/>
        <v>26219249.433839429</v>
      </c>
      <c r="O27" s="273"/>
      <c r="P27" s="196">
        <f t="shared" si="23"/>
        <v>214851.48514851491</v>
      </c>
      <c r="Q27" s="196">
        <f t="shared" si="24"/>
        <v>86552.176257229657</v>
      </c>
      <c r="R27" s="196">
        <f t="shared" si="25"/>
        <v>300000</v>
      </c>
      <c r="S27" s="196">
        <f t="shared" si="26"/>
        <v>0</v>
      </c>
      <c r="T27" s="199">
        <f>(P27-P18)/P18</f>
        <v>-0.46287128712871273</v>
      </c>
      <c r="U27" s="196">
        <f t="shared" si="16"/>
        <v>438396.03960396047</v>
      </c>
      <c r="V27" s="196">
        <f t="shared" si="17"/>
        <v>438396.03960396047</v>
      </c>
      <c r="W27" s="196">
        <f t="shared" si="18"/>
        <v>601403.6614057445</v>
      </c>
      <c r="X27" s="199">
        <f t="shared" si="19"/>
        <v>0.60140366140574453</v>
      </c>
      <c r="Y27" s="196">
        <f t="shared" si="20"/>
        <v>601403.6614057445</v>
      </c>
      <c r="Z27" s="199">
        <f t="shared" si="21"/>
        <v>0.60140366140574453</v>
      </c>
      <c r="AA27" s="255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</row>
    <row r="28" spans="1:46" ht="19.5" customHeight="1">
      <c r="A28" s="218" t="s">
        <v>119</v>
      </c>
      <c r="B28" s="219">
        <v>58.5625</v>
      </c>
      <c r="C28" s="220">
        <v>69.125</v>
      </c>
      <c r="D28" s="220">
        <v>52.15625</v>
      </c>
      <c r="E28" s="220">
        <v>64.300003000000004</v>
      </c>
      <c r="F28" s="220">
        <v>54.909184000000003</v>
      </c>
      <c r="G28" s="220">
        <v>1197806700</v>
      </c>
      <c r="H28" s="220"/>
      <c r="I28" s="220">
        <f t="shared" ref="I28:N28" si="35">(I29/B29*B28)/B29*B28</f>
        <v>5.1587532263210818</v>
      </c>
      <c r="J28" s="220">
        <f t="shared" si="35"/>
        <v>7.1813405432486812</v>
      </c>
      <c r="K28" s="220">
        <f t="shared" si="35"/>
        <v>4.0852304288910037</v>
      </c>
      <c r="L28" s="220">
        <f t="shared" si="35"/>
        <v>6.1719173049681055</v>
      </c>
      <c r="M28" s="220">
        <f t="shared" si="35"/>
        <v>5.2471432701196896</v>
      </c>
      <c r="N28" s="220">
        <f t="shared" si="35"/>
        <v>31791045.076041669</v>
      </c>
      <c r="O28" s="220"/>
      <c r="P28" s="196">
        <f t="shared" si="23"/>
        <v>206559.40594059412</v>
      </c>
      <c r="Q28" s="196">
        <f>((Q27+R27)/2)*K28/K27</f>
        <v>178645.2028750187</v>
      </c>
      <c r="R28" s="196">
        <f>(Q27+R27)/2</f>
        <v>193276.08812861482</v>
      </c>
      <c r="S28" s="196">
        <f t="shared" si="26"/>
        <v>0</v>
      </c>
      <c r="T28" s="224"/>
      <c r="U28" s="196">
        <f t="shared" si="16"/>
        <v>330136.6287618861</v>
      </c>
      <c r="V28" s="196">
        <f t="shared" si="17"/>
        <v>330136.6287618861</v>
      </c>
      <c r="W28" s="196">
        <f t="shared" si="18"/>
        <v>578480.69694422767</v>
      </c>
      <c r="X28" s="199">
        <f t="shared" si="19"/>
        <v>0.57848069694422766</v>
      </c>
      <c r="Y28" s="196">
        <f t="shared" si="20"/>
        <v>578480.69694422767</v>
      </c>
      <c r="Z28" s="199">
        <f t="shared" si="21"/>
        <v>0.57848069694422766</v>
      </c>
      <c r="AA28" s="255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</row>
    <row r="29" spans="1:46" ht="19.5" customHeight="1">
      <c r="A29" s="218" t="s">
        <v>120</v>
      </c>
      <c r="B29" s="219">
        <v>64.550003000000004</v>
      </c>
      <c r="C29" s="220">
        <v>65.610000999999997</v>
      </c>
      <c r="D29" s="220">
        <v>46.860000999999997</v>
      </c>
      <c r="E29" s="220">
        <v>47.450001</v>
      </c>
      <c r="F29" s="220">
        <v>40.520072999999996</v>
      </c>
      <c r="G29" s="220">
        <v>1215871200</v>
      </c>
      <c r="H29" s="220"/>
      <c r="I29" s="220">
        <f t="shared" ref="I29:N29" si="36">(I30/B30*B29)/B30*B29</f>
        <v>6.2675538003311679</v>
      </c>
      <c r="J29" s="220">
        <f t="shared" si="36"/>
        <v>6.4695685936164242</v>
      </c>
      <c r="K29" s="220">
        <f t="shared" si="36"/>
        <v>3.2976793782225098</v>
      </c>
      <c r="L29" s="220">
        <f t="shared" si="36"/>
        <v>3.3610158764355345</v>
      </c>
      <c r="M29" s="220">
        <f t="shared" si="36"/>
        <v>2.857415401286314</v>
      </c>
      <c r="N29" s="220">
        <f t="shared" si="36"/>
        <v>32757177.345817205</v>
      </c>
      <c r="O29" s="220"/>
      <c r="P29" s="196">
        <f t="shared" si="23"/>
        <v>185584.16237623768</v>
      </c>
      <c r="Q29" s="196">
        <f t="shared" ref="Q29:Q39" si="37">Q28*K29/K28</f>
        <v>144205.96629582279</v>
      </c>
      <c r="R29" s="196">
        <f t="shared" ref="R29:R39" si="38">R28</f>
        <v>193276.08812861482</v>
      </c>
      <c r="S29" s="196">
        <f t="shared" si="26"/>
        <v>0</v>
      </c>
      <c r="T29" s="224"/>
      <c r="U29" s="196">
        <f t="shared" si="16"/>
        <v>315453.95826683659</v>
      </c>
      <c r="V29" s="196">
        <f t="shared" si="17"/>
        <v>315453.95826683659</v>
      </c>
      <c r="W29" s="196">
        <f t="shared" si="18"/>
        <v>523066.21680067526</v>
      </c>
      <c r="X29" s="199">
        <f t="shared" si="19"/>
        <v>0.52306621680067522</v>
      </c>
      <c r="Y29" s="196">
        <f t="shared" si="20"/>
        <v>523066.21680067526</v>
      </c>
      <c r="Z29" s="199">
        <f t="shared" si="21"/>
        <v>0.52306621680067522</v>
      </c>
      <c r="AA29" s="255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</row>
    <row r="30" spans="1:46" ht="19.5" customHeight="1">
      <c r="A30" s="218" t="s">
        <v>121</v>
      </c>
      <c r="B30" s="219">
        <v>46.970001000000003</v>
      </c>
      <c r="C30" s="220">
        <v>50.66</v>
      </c>
      <c r="D30" s="220">
        <v>38</v>
      </c>
      <c r="E30" s="220">
        <v>39.150002000000001</v>
      </c>
      <c r="F30" s="220">
        <v>33.432270000000003</v>
      </c>
      <c r="G30" s="220">
        <v>1724918800</v>
      </c>
      <c r="H30" s="220"/>
      <c r="I30" s="220">
        <f t="shared" ref="I30:N30" si="39">(I31/B31*B30)/B31*B30</f>
        <v>3.318537089585254</v>
      </c>
      <c r="J30" s="220">
        <f t="shared" si="39"/>
        <v>3.8571417900018385</v>
      </c>
      <c r="K30" s="220">
        <f t="shared" si="39"/>
        <v>2.1685579619553317</v>
      </c>
      <c r="L30" s="220">
        <f t="shared" si="39"/>
        <v>2.2880298671091976</v>
      </c>
      <c r="M30" s="220">
        <f t="shared" si="39"/>
        <v>1.945201850568623</v>
      </c>
      <c r="N30" s="220">
        <f t="shared" si="39"/>
        <v>65927808.56297981</v>
      </c>
      <c r="O30" s="220"/>
      <c r="P30" s="196">
        <f t="shared" si="23"/>
        <v>150495.04950495056</v>
      </c>
      <c r="Q30" s="196">
        <f t="shared" si="37"/>
        <v>94830.01847827551</v>
      </c>
      <c r="R30" s="196">
        <f t="shared" si="38"/>
        <v>193276.08812861482</v>
      </c>
      <c r="S30" s="196">
        <f t="shared" si="26"/>
        <v>0</v>
      </c>
      <c r="T30" s="224"/>
      <c r="U30" s="196">
        <f t="shared" si="16"/>
        <v>290891.57925693563</v>
      </c>
      <c r="V30" s="196">
        <f t="shared" si="17"/>
        <v>290891.57925693563</v>
      </c>
      <c r="W30" s="196">
        <f t="shared" si="18"/>
        <v>438601.15611184086</v>
      </c>
      <c r="X30" s="199">
        <f t="shared" si="19"/>
        <v>0.43860115611184086</v>
      </c>
      <c r="Y30" s="196">
        <f t="shared" si="20"/>
        <v>438601.15611184086</v>
      </c>
      <c r="Z30" s="199">
        <f t="shared" si="21"/>
        <v>0.43860115611184086</v>
      </c>
      <c r="AA30" s="255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</row>
    <row r="31" spans="1:46" ht="19.5" customHeight="1">
      <c r="A31" s="218" t="s">
        <v>122</v>
      </c>
      <c r="B31" s="219">
        <v>39.169998</v>
      </c>
      <c r="C31" s="220">
        <v>49.439999</v>
      </c>
      <c r="D31" s="220">
        <v>33.599997999999999</v>
      </c>
      <c r="E31" s="220">
        <v>46.150002000000001</v>
      </c>
      <c r="F31" s="220">
        <v>39.409939000000001</v>
      </c>
      <c r="G31" s="220">
        <v>1643682200</v>
      </c>
      <c r="H31" s="220"/>
      <c r="I31" s="220">
        <f t="shared" ref="I31:N31" si="40">(I32/B32*B31)/B32*B31</f>
        <v>2.3078768762972368</v>
      </c>
      <c r="J31" s="220">
        <f t="shared" si="40"/>
        <v>3.6736023117181134</v>
      </c>
      <c r="K31" s="220">
        <f t="shared" si="40"/>
        <v>1.6954396850934277</v>
      </c>
      <c r="L31" s="220">
        <f t="shared" si="40"/>
        <v>3.1793735761832864</v>
      </c>
      <c r="M31" s="220">
        <f t="shared" si="40"/>
        <v>2.702990182556873</v>
      </c>
      <c r="N31" s="220">
        <f t="shared" si="40"/>
        <v>59864179.293959774</v>
      </c>
      <c r="O31" s="220"/>
      <c r="P31" s="196">
        <f t="shared" si="23"/>
        <v>133069.29900990103</v>
      </c>
      <c r="Q31" s="196">
        <f t="shared" si="37"/>
        <v>74140.7790277561</v>
      </c>
      <c r="R31" s="196">
        <f t="shared" si="38"/>
        <v>193276.08812861482</v>
      </c>
      <c r="S31" s="196">
        <f t="shared" si="26"/>
        <v>0</v>
      </c>
      <c r="T31" s="224"/>
      <c r="U31" s="196">
        <f t="shared" si="16"/>
        <v>278693.55391040095</v>
      </c>
      <c r="V31" s="196">
        <f t="shared" si="17"/>
        <v>278693.55391040095</v>
      </c>
      <c r="W31" s="196">
        <f t="shared" si="18"/>
        <v>400486.16616627196</v>
      </c>
      <c r="X31" s="199">
        <f t="shared" si="19"/>
        <v>0.40048616616627197</v>
      </c>
      <c r="Y31" s="196">
        <f t="shared" si="20"/>
        <v>400486.16616627196</v>
      </c>
      <c r="Z31" s="199">
        <f t="shared" si="21"/>
        <v>0.40048616616627197</v>
      </c>
      <c r="AA31" s="255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</row>
    <row r="32" spans="1:46" ht="19.5" customHeight="1">
      <c r="A32" s="218" t="s">
        <v>123</v>
      </c>
      <c r="B32" s="219">
        <v>46.200001</v>
      </c>
      <c r="C32" s="220">
        <v>51.950001</v>
      </c>
      <c r="D32" s="220">
        <v>43.349997999999999</v>
      </c>
      <c r="E32" s="220">
        <v>44.73</v>
      </c>
      <c r="F32" s="220">
        <v>38.197327000000001</v>
      </c>
      <c r="G32" s="220">
        <v>1394690300</v>
      </c>
      <c r="H32" s="220"/>
      <c r="I32" s="220">
        <f t="shared" ref="I32:N32" si="41">(I33/B33*B32)/B33*B32</f>
        <v>3.2106244372440709</v>
      </c>
      <c r="J32" s="220">
        <f t="shared" si="41"/>
        <v>4.0560785185759087</v>
      </c>
      <c r="K32" s="220">
        <f t="shared" si="41"/>
        <v>2.8221624228758042</v>
      </c>
      <c r="L32" s="220">
        <f t="shared" si="41"/>
        <v>2.9867296166010573</v>
      </c>
      <c r="M32" s="220">
        <f t="shared" si="41"/>
        <v>2.5392115695797575</v>
      </c>
      <c r="N32" s="220">
        <f t="shared" si="41"/>
        <v>43100954.663098991</v>
      </c>
      <c r="O32" s="220"/>
      <c r="P32" s="196">
        <f t="shared" si="23"/>
        <v>171683.16039603966</v>
      </c>
      <c r="Q32" s="196">
        <f t="shared" si="37"/>
        <v>123411.83376472733</v>
      </c>
      <c r="R32" s="196">
        <f t="shared" si="38"/>
        <v>193276.08812861482</v>
      </c>
      <c r="S32" s="196">
        <f t="shared" si="26"/>
        <v>0</v>
      </c>
      <c r="T32" s="224"/>
      <c r="U32" s="196">
        <f t="shared" si="16"/>
        <v>305723.25688069797</v>
      </c>
      <c r="V32" s="196">
        <f t="shared" si="17"/>
        <v>305723.25688069797</v>
      </c>
      <c r="W32" s="196">
        <f t="shared" si="18"/>
        <v>488371.08228938183</v>
      </c>
      <c r="X32" s="199">
        <f t="shared" si="19"/>
        <v>0.48837108228938181</v>
      </c>
      <c r="Y32" s="196">
        <f t="shared" si="20"/>
        <v>488371.08228938183</v>
      </c>
      <c r="Z32" s="199">
        <f t="shared" si="21"/>
        <v>0.48837108228938181</v>
      </c>
      <c r="AA32" s="255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</row>
    <row r="33" spans="1:46" ht="19.5" customHeight="1">
      <c r="A33" s="218" t="s">
        <v>124</v>
      </c>
      <c r="B33" s="219">
        <v>45.540000999999997</v>
      </c>
      <c r="C33" s="220">
        <v>49.490001999999997</v>
      </c>
      <c r="D33" s="220">
        <v>41.259998000000003</v>
      </c>
      <c r="E33" s="220">
        <v>45.700001</v>
      </c>
      <c r="F33" s="220">
        <v>39.025660999999999</v>
      </c>
      <c r="G33" s="220">
        <v>1363050300</v>
      </c>
      <c r="H33" s="220"/>
      <c r="I33" s="220">
        <f t="shared" ref="I33:N33" si="42">(I34/B34*B33)/B34*B33</f>
        <v>3.1195475418998355</v>
      </c>
      <c r="J33" s="220">
        <f t="shared" si="42"/>
        <v>3.6810369408271484</v>
      </c>
      <c r="K33" s="220">
        <f t="shared" si="42"/>
        <v>2.556596832697529</v>
      </c>
      <c r="L33" s="220">
        <f t="shared" si="42"/>
        <v>3.1176727803351558</v>
      </c>
      <c r="M33" s="220">
        <f t="shared" si="42"/>
        <v>2.6505346032294184</v>
      </c>
      <c r="N33" s="220">
        <f t="shared" si="42"/>
        <v>41167556.878658712</v>
      </c>
      <c r="O33" s="220"/>
      <c r="P33" s="196">
        <f t="shared" si="23"/>
        <v>163405.93267326741</v>
      </c>
      <c r="Q33" s="196">
        <f t="shared" si="37"/>
        <v>111798.7755640175</v>
      </c>
      <c r="R33" s="196">
        <f t="shared" si="38"/>
        <v>193276.08812861482</v>
      </c>
      <c r="S33" s="196">
        <f t="shared" si="26"/>
        <v>0</v>
      </c>
      <c r="T33" s="224"/>
      <c r="U33" s="196">
        <f t="shared" si="16"/>
        <v>299929.19747475738</v>
      </c>
      <c r="V33" s="196">
        <f t="shared" si="17"/>
        <v>299929.19747475738</v>
      </c>
      <c r="W33" s="196">
        <f t="shared" si="18"/>
        <v>468480.79636589973</v>
      </c>
      <c r="X33" s="199">
        <f t="shared" si="19"/>
        <v>0.46848079636589973</v>
      </c>
      <c r="Y33" s="196">
        <f t="shared" si="20"/>
        <v>468480.79636589973</v>
      </c>
      <c r="Z33" s="199">
        <f t="shared" si="21"/>
        <v>0.46848079636589973</v>
      </c>
      <c r="AA33" s="255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</row>
    <row r="34" spans="1:46" ht="19.5" customHeight="1">
      <c r="A34" s="218" t="s">
        <v>125</v>
      </c>
      <c r="B34" s="219">
        <v>45.650002000000001</v>
      </c>
      <c r="C34" s="220">
        <v>46.48</v>
      </c>
      <c r="D34" s="220">
        <v>39.310001</v>
      </c>
      <c r="E34" s="220">
        <v>41.759998000000003</v>
      </c>
      <c r="F34" s="220">
        <v>35.661087000000002</v>
      </c>
      <c r="G34" s="220">
        <v>1198392500</v>
      </c>
      <c r="H34" s="220"/>
      <c r="I34" s="220">
        <f t="shared" ref="I34:N34" si="43">(I35/B35*B34)/B35*B34</f>
        <v>3.1346361577005708</v>
      </c>
      <c r="J34" s="220">
        <f t="shared" si="43"/>
        <v>3.2468892243229437</v>
      </c>
      <c r="K34" s="220">
        <f t="shared" si="43"/>
        <v>2.3206516347412136</v>
      </c>
      <c r="L34" s="220">
        <f t="shared" si="43"/>
        <v>2.6032690223544126</v>
      </c>
      <c r="M34" s="220">
        <f t="shared" si="43"/>
        <v>2.2132073147446865</v>
      </c>
      <c r="N34" s="220">
        <f t="shared" si="43"/>
        <v>31822148.171625137</v>
      </c>
      <c r="O34" s="220"/>
      <c r="P34" s="196">
        <f t="shared" si="23"/>
        <v>155683.17227722777</v>
      </c>
      <c r="Q34" s="196">
        <f t="shared" si="37"/>
        <v>101481.00316660226</v>
      </c>
      <c r="R34" s="196">
        <f t="shared" si="38"/>
        <v>193276.08812861482</v>
      </c>
      <c r="S34" s="196">
        <f t="shared" si="26"/>
        <v>0</v>
      </c>
      <c r="T34" s="224"/>
      <c r="U34" s="196">
        <f t="shared" si="16"/>
        <v>294523.26519752963</v>
      </c>
      <c r="V34" s="196">
        <f t="shared" si="17"/>
        <v>294523.26519752963</v>
      </c>
      <c r="W34" s="196">
        <f t="shared" si="18"/>
        <v>450440.26357244485</v>
      </c>
      <c r="X34" s="199">
        <f t="shared" si="19"/>
        <v>0.45044026357244482</v>
      </c>
      <c r="Y34" s="196">
        <f t="shared" si="20"/>
        <v>450440.26357244485</v>
      </c>
      <c r="Z34" s="199">
        <f t="shared" si="21"/>
        <v>0.45044026357244482</v>
      </c>
      <c r="AA34" s="255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</row>
    <row r="35" spans="1:46" ht="19.5" customHeight="1">
      <c r="A35" s="218" t="s">
        <v>126</v>
      </c>
      <c r="B35" s="219">
        <v>42.630001</v>
      </c>
      <c r="C35" s="220">
        <v>44</v>
      </c>
      <c r="D35" s="220">
        <v>35.75</v>
      </c>
      <c r="E35" s="220">
        <v>36.630001</v>
      </c>
      <c r="F35" s="220">
        <v>31.280290999999998</v>
      </c>
      <c r="G35" s="220">
        <v>1313411700</v>
      </c>
      <c r="H35" s="220"/>
      <c r="I35" s="220">
        <f t="shared" ref="I35:N35" si="44">(I36/B36*B35)/B36*B35</f>
        <v>2.7336079114470806</v>
      </c>
      <c r="J35" s="220">
        <f t="shared" si="44"/>
        <v>2.9096488941485852</v>
      </c>
      <c r="K35" s="220">
        <f t="shared" si="44"/>
        <v>1.9193577633320886</v>
      </c>
      <c r="L35" s="220">
        <f t="shared" si="44"/>
        <v>2.0029586018066512</v>
      </c>
      <c r="M35" s="220">
        <f t="shared" si="44"/>
        <v>1.7028426231785325</v>
      </c>
      <c r="N35" s="220">
        <f t="shared" si="44"/>
        <v>38223732.247405671</v>
      </c>
      <c r="O35" s="220"/>
      <c r="P35" s="196">
        <f t="shared" si="23"/>
        <v>141584.15841584164</v>
      </c>
      <c r="Q35" s="196">
        <f t="shared" si="37"/>
        <v>83932.611143622576</v>
      </c>
      <c r="R35" s="196">
        <f t="shared" si="38"/>
        <v>193276.08812861482</v>
      </c>
      <c r="S35" s="196">
        <f t="shared" si="26"/>
        <v>0</v>
      </c>
      <c r="T35" s="224"/>
      <c r="U35" s="196">
        <f t="shared" si="16"/>
        <v>284653.95549455937</v>
      </c>
      <c r="V35" s="196">
        <f t="shared" si="17"/>
        <v>284653.95549455937</v>
      </c>
      <c r="W35" s="196">
        <f t="shared" si="18"/>
        <v>418792.85768807901</v>
      </c>
      <c r="X35" s="199">
        <f t="shared" si="19"/>
        <v>0.418792857688079</v>
      </c>
      <c r="Y35" s="196">
        <f t="shared" si="20"/>
        <v>418792.85768807901</v>
      </c>
      <c r="Z35" s="199">
        <f t="shared" si="21"/>
        <v>0.418792857688079</v>
      </c>
      <c r="AA35" s="255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</row>
    <row r="36" spans="1:46" ht="19.5" customHeight="1">
      <c r="A36" s="218" t="s">
        <v>127</v>
      </c>
      <c r="B36" s="219">
        <v>36.509998000000003</v>
      </c>
      <c r="C36" s="220">
        <v>37.5</v>
      </c>
      <c r="D36" s="220">
        <v>27.200001</v>
      </c>
      <c r="E36" s="220">
        <v>28.98</v>
      </c>
      <c r="F36" s="220">
        <v>24.747557</v>
      </c>
      <c r="G36" s="220">
        <v>1302116200</v>
      </c>
      <c r="H36" s="220"/>
      <c r="I36" s="220">
        <f t="shared" ref="I36:N36" si="45">(I37/B37*B36)/B37*B36</f>
        <v>2.0050682283278793</v>
      </c>
      <c r="J36" s="220">
        <f t="shared" si="45"/>
        <v>2.113478180473372</v>
      </c>
      <c r="K36" s="220">
        <f t="shared" si="45"/>
        <v>1.1110706651956979</v>
      </c>
      <c r="L36" s="220">
        <f t="shared" si="45"/>
        <v>1.2537036041912</v>
      </c>
      <c r="M36" s="220">
        <f t="shared" si="45"/>
        <v>1.0658537301937967</v>
      </c>
      <c r="N36" s="220">
        <f t="shared" si="45"/>
        <v>37569101.883014224</v>
      </c>
      <c r="O36" s="220"/>
      <c r="P36" s="196">
        <f t="shared" si="23"/>
        <v>107722.77623762381</v>
      </c>
      <c r="Q36" s="196">
        <f t="shared" si="37"/>
        <v>48586.596973490618</v>
      </c>
      <c r="R36" s="196">
        <f t="shared" si="38"/>
        <v>193276.08812861482</v>
      </c>
      <c r="S36" s="196">
        <f t="shared" si="26"/>
        <v>0</v>
      </c>
      <c r="T36" s="224"/>
      <c r="U36" s="196">
        <f t="shared" si="16"/>
        <v>260950.98796980688</v>
      </c>
      <c r="V36" s="196">
        <f t="shared" si="17"/>
        <v>260950.98796980688</v>
      </c>
      <c r="W36" s="196">
        <f t="shared" si="18"/>
        <v>349585.46133972926</v>
      </c>
      <c r="X36" s="199">
        <f t="shared" si="19"/>
        <v>0.34958546133972923</v>
      </c>
      <c r="Y36" s="196">
        <f t="shared" si="20"/>
        <v>349585.46133972926</v>
      </c>
      <c r="Z36" s="199">
        <f t="shared" si="21"/>
        <v>0.34958546133972923</v>
      </c>
      <c r="AA36" s="255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</row>
    <row r="37" spans="1:46" ht="19.5" customHeight="1">
      <c r="A37" s="218" t="s">
        <v>128</v>
      </c>
      <c r="B37" s="219">
        <v>28.85</v>
      </c>
      <c r="C37" s="220">
        <v>37.060001</v>
      </c>
      <c r="D37" s="220">
        <v>27.85</v>
      </c>
      <c r="E37" s="220">
        <v>33.900002000000001</v>
      </c>
      <c r="F37" s="220">
        <v>28.949010999999999</v>
      </c>
      <c r="G37" s="220">
        <v>2160146800</v>
      </c>
      <c r="H37" s="220"/>
      <c r="I37" s="220">
        <f t="shared" ref="I37:N37" si="46">(I38/B38*B37)/B38*B37</f>
        <v>1.2519793681177185</v>
      </c>
      <c r="J37" s="220">
        <f t="shared" si="46"/>
        <v>2.064172968790615</v>
      </c>
      <c r="K37" s="220">
        <f t="shared" si="46"/>
        <v>1.1648077201154428</v>
      </c>
      <c r="L37" s="220">
        <f t="shared" si="46"/>
        <v>1.7155270084349152</v>
      </c>
      <c r="M37" s="220">
        <f t="shared" si="46"/>
        <v>1.4584797566423404</v>
      </c>
      <c r="N37" s="220">
        <f t="shared" si="46"/>
        <v>103394600.85456975</v>
      </c>
      <c r="O37" s="220"/>
      <c r="P37" s="196">
        <f t="shared" si="23"/>
        <v>110297.02970297035</v>
      </c>
      <c r="Q37" s="196">
        <f t="shared" si="37"/>
        <v>50936.493079755026</v>
      </c>
      <c r="R37" s="196">
        <f t="shared" si="38"/>
        <v>193276.08812861482</v>
      </c>
      <c r="S37" s="196">
        <f t="shared" si="26"/>
        <v>0</v>
      </c>
      <c r="T37" s="224"/>
      <c r="U37" s="196">
        <f t="shared" si="16"/>
        <v>262752.96539554943</v>
      </c>
      <c r="V37" s="196">
        <f t="shared" si="17"/>
        <v>262752.96539554943</v>
      </c>
      <c r="W37" s="196">
        <f t="shared" si="18"/>
        <v>354509.61091134022</v>
      </c>
      <c r="X37" s="199">
        <f t="shared" si="19"/>
        <v>0.3545096109113402</v>
      </c>
      <c r="Y37" s="196">
        <f t="shared" si="20"/>
        <v>354509.61091134022</v>
      </c>
      <c r="Z37" s="199">
        <f t="shared" si="21"/>
        <v>0.3545096109113402</v>
      </c>
      <c r="AA37" s="255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</row>
    <row r="38" spans="1:46" ht="19.5" customHeight="1">
      <c r="A38" s="218" t="s">
        <v>129</v>
      </c>
      <c r="B38" s="219">
        <v>34.439999</v>
      </c>
      <c r="C38" s="220">
        <v>40.970001000000003</v>
      </c>
      <c r="D38" s="220">
        <v>33.779998999999997</v>
      </c>
      <c r="E38" s="220">
        <v>39.650002000000001</v>
      </c>
      <c r="F38" s="220">
        <v>33.859234000000001</v>
      </c>
      <c r="G38" s="220">
        <v>1721098400</v>
      </c>
      <c r="H38" s="220"/>
      <c r="I38" s="220">
        <f t="shared" ref="I38:N38" si="47">(I39/B39*B38)/B39*B38</f>
        <v>1.7841517791571107</v>
      </c>
      <c r="J38" s="220">
        <f t="shared" si="47"/>
        <v>2.5227091487008293</v>
      </c>
      <c r="K38" s="220">
        <f t="shared" si="47"/>
        <v>1.7136538702265207</v>
      </c>
      <c r="L38" s="220">
        <f t="shared" si="47"/>
        <v>2.3468457141588761</v>
      </c>
      <c r="M38" s="220">
        <f t="shared" si="47"/>
        <v>1.9952035121744349</v>
      </c>
      <c r="N38" s="220">
        <f t="shared" si="47"/>
        <v>65636094.338875048</v>
      </c>
      <c r="O38" s="220"/>
      <c r="P38" s="196">
        <f t="shared" si="23"/>
        <v>133782.1742574258</v>
      </c>
      <c r="Q38" s="196">
        <f t="shared" si="37"/>
        <v>74937.276766364172</v>
      </c>
      <c r="R38" s="196">
        <f t="shared" si="38"/>
        <v>193276.08812861482</v>
      </c>
      <c r="S38" s="196">
        <f t="shared" si="26"/>
        <v>0</v>
      </c>
      <c r="T38" s="224"/>
      <c r="U38" s="196">
        <f t="shared" si="16"/>
        <v>279192.56658366829</v>
      </c>
      <c r="V38" s="196">
        <f t="shared" si="17"/>
        <v>279192.56658366829</v>
      </c>
      <c r="W38" s="196">
        <f t="shared" si="18"/>
        <v>401995.53915240476</v>
      </c>
      <c r="X38" s="199">
        <f t="shared" si="19"/>
        <v>0.40199553915240477</v>
      </c>
      <c r="Y38" s="196">
        <f t="shared" si="20"/>
        <v>401995.53915240476</v>
      </c>
      <c r="Z38" s="199">
        <f t="shared" si="21"/>
        <v>0.40199553915240477</v>
      </c>
      <c r="AA38" s="255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</row>
    <row r="39" spans="1:46" ht="19.5" customHeight="1">
      <c r="A39" s="218" t="s">
        <v>130</v>
      </c>
      <c r="B39" s="272">
        <v>39.290000999999997</v>
      </c>
      <c r="C39" s="273">
        <v>43.240001999999997</v>
      </c>
      <c r="D39" s="273">
        <v>38.439999</v>
      </c>
      <c r="E39" s="273">
        <v>38.909999999999997</v>
      </c>
      <c r="F39" s="273">
        <v>33.227325</v>
      </c>
      <c r="G39" s="273">
        <v>1277765400</v>
      </c>
      <c r="H39" s="273"/>
      <c r="I39" s="273">
        <f t="shared" ref="I39:N39" si="48">(I40/B40*B39)/B40*B39</f>
        <v>2.3220395724725336</v>
      </c>
      <c r="J39" s="273">
        <f t="shared" si="48"/>
        <v>2.8100020958084437</v>
      </c>
      <c r="K39" s="273">
        <f t="shared" si="48"/>
        <v>2.2190678264639789</v>
      </c>
      <c r="L39" s="273">
        <f t="shared" si="48"/>
        <v>2.2600631473224988</v>
      </c>
      <c r="M39" s="273">
        <f t="shared" si="48"/>
        <v>1.9214261708848299</v>
      </c>
      <c r="N39" s="273">
        <f t="shared" si="48"/>
        <v>36177085.528843805</v>
      </c>
      <c r="O39" s="273"/>
      <c r="P39" s="196">
        <f t="shared" si="23"/>
        <v>152237.61980198027</v>
      </c>
      <c r="Q39" s="196">
        <f t="shared" si="37"/>
        <v>97038.791067582439</v>
      </c>
      <c r="R39" s="196">
        <f t="shared" si="38"/>
        <v>193276.08812861482</v>
      </c>
      <c r="S39" s="196">
        <f t="shared" si="26"/>
        <v>0</v>
      </c>
      <c r="T39" s="274">
        <f>(P39-P27)/P27</f>
        <v>-0.29142858986175102</v>
      </c>
      <c r="U39" s="196">
        <f t="shared" si="16"/>
        <v>292111.37846485642</v>
      </c>
      <c r="V39" s="196">
        <f t="shared" si="17"/>
        <v>292111.37846485642</v>
      </c>
      <c r="W39" s="196">
        <f t="shared" si="18"/>
        <v>442552.49899817753</v>
      </c>
      <c r="X39" s="199">
        <f t="shared" si="19"/>
        <v>0.4425524989981775</v>
      </c>
      <c r="Y39" s="196">
        <f t="shared" si="20"/>
        <v>442552.49899817753</v>
      </c>
      <c r="Z39" s="199">
        <f t="shared" si="21"/>
        <v>0.4425524989981775</v>
      </c>
      <c r="AA39" s="255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</row>
    <row r="40" spans="1:46" ht="19.5" customHeight="1">
      <c r="A40" s="218" t="s">
        <v>131</v>
      </c>
      <c r="B40" s="219">
        <v>39.57</v>
      </c>
      <c r="C40" s="220">
        <v>42.599997999999999</v>
      </c>
      <c r="D40" s="220">
        <v>36.849997999999999</v>
      </c>
      <c r="E40" s="220">
        <v>38.509998000000003</v>
      </c>
      <c r="F40" s="220">
        <v>32.885727000000003</v>
      </c>
      <c r="G40" s="220">
        <v>1579424600</v>
      </c>
      <c r="H40" s="220"/>
      <c r="I40" s="220">
        <f t="shared" ref="I40:N40" si="49">(I41/B41*B40)/B41*B40</f>
        <v>2.3552533900144046</v>
      </c>
      <c r="J40" s="220">
        <f t="shared" si="49"/>
        <v>2.7274348818909746</v>
      </c>
      <c r="K40" s="220">
        <f t="shared" si="49"/>
        <v>2.0392890093129181</v>
      </c>
      <c r="L40" s="220">
        <f t="shared" si="49"/>
        <v>2.2138342610542381</v>
      </c>
      <c r="M40" s="220">
        <f t="shared" si="49"/>
        <v>1.8821222869700243</v>
      </c>
      <c r="N40" s="220">
        <f t="shared" si="49"/>
        <v>55275047.544902094</v>
      </c>
      <c r="O40" s="220"/>
      <c r="P40" s="196">
        <f t="shared" si="23"/>
        <v>145940.58613861393</v>
      </c>
      <c r="Q40" s="196">
        <f>((Q39+R39)/2)*K40/K39</f>
        <v>133397.44178261666</v>
      </c>
      <c r="R40" s="196">
        <f>(Q39+R39)/2</f>
        <v>145157.43959809863</v>
      </c>
      <c r="S40" s="196">
        <f t="shared" si="26"/>
        <v>0</v>
      </c>
      <c r="T40" s="224"/>
      <c r="U40" s="196">
        <f t="shared" si="16"/>
        <v>241509.55231120443</v>
      </c>
      <c r="V40" s="196">
        <f t="shared" si="17"/>
        <v>241509.55231120443</v>
      </c>
      <c r="W40" s="196">
        <f t="shared" si="18"/>
        <v>424495.46751932922</v>
      </c>
      <c r="X40" s="199">
        <f t="shared" si="19"/>
        <v>0.42449546751932921</v>
      </c>
      <c r="Y40" s="196">
        <f t="shared" si="20"/>
        <v>424495.46751932922</v>
      </c>
      <c r="Z40" s="199">
        <f t="shared" si="21"/>
        <v>0.42449546751932921</v>
      </c>
      <c r="AA40" s="255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</row>
    <row r="41" spans="1:46" ht="19.5" customHeight="1">
      <c r="A41" s="218" t="s">
        <v>132</v>
      </c>
      <c r="B41" s="219">
        <v>38.400002000000001</v>
      </c>
      <c r="C41" s="220">
        <v>38.880001</v>
      </c>
      <c r="D41" s="220">
        <v>33.090000000000003</v>
      </c>
      <c r="E41" s="220">
        <v>33.779998999999997</v>
      </c>
      <c r="F41" s="220">
        <v>28.846529</v>
      </c>
      <c r="G41" s="220">
        <v>1597517000</v>
      </c>
      <c r="H41" s="220"/>
      <c r="I41" s="220">
        <f t="shared" ref="I41:N41" si="50">(I42/B42*B41)/B42*B41</f>
        <v>2.2180331414273895</v>
      </c>
      <c r="J41" s="220">
        <f t="shared" si="50"/>
        <v>2.2718924481142273</v>
      </c>
      <c r="K41" s="220">
        <f t="shared" si="50"/>
        <v>1.6443617868302376</v>
      </c>
      <c r="L41" s="220">
        <f t="shared" si="50"/>
        <v>1.7034028787857249</v>
      </c>
      <c r="M41" s="220">
        <f t="shared" si="50"/>
        <v>1.4481717459306191</v>
      </c>
      <c r="N41" s="220">
        <f t="shared" si="50"/>
        <v>56548658.368513592</v>
      </c>
      <c r="O41" s="220"/>
      <c r="P41" s="196">
        <f t="shared" si="23"/>
        <v>131049.50495049512</v>
      </c>
      <c r="Q41" s="196">
        <f t="shared" ref="Q41:Q51" si="51">Q40*K41/K40</f>
        <v>107563.79048114973</v>
      </c>
      <c r="R41" s="196">
        <f t="shared" ref="R41:R51" si="52">R40</f>
        <v>145157.43959809863</v>
      </c>
      <c r="S41" s="196">
        <f t="shared" si="26"/>
        <v>0</v>
      </c>
      <c r="T41" s="224"/>
      <c r="U41" s="196">
        <f t="shared" si="16"/>
        <v>231085.79547952127</v>
      </c>
      <c r="V41" s="196">
        <f t="shared" si="17"/>
        <v>231085.79547952127</v>
      </c>
      <c r="W41" s="196">
        <f t="shared" si="18"/>
        <v>383770.73502974346</v>
      </c>
      <c r="X41" s="199">
        <f t="shared" si="19"/>
        <v>0.38377073502974346</v>
      </c>
      <c r="Y41" s="196">
        <f t="shared" si="20"/>
        <v>383770.73502974346</v>
      </c>
      <c r="Z41" s="199">
        <f t="shared" si="21"/>
        <v>0.38377073502974346</v>
      </c>
      <c r="AA41" s="255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</row>
    <row r="42" spans="1:46" ht="19.5" customHeight="1">
      <c r="A42" s="218" t="s">
        <v>133</v>
      </c>
      <c r="B42" s="219">
        <v>34.150002000000001</v>
      </c>
      <c r="C42" s="220">
        <v>39.189999</v>
      </c>
      <c r="D42" s="220">
        <v>34.090000000000003</v>
      </c>
      <c r="E42" s="220">
        <v>36.060001</v>
      </c>
      <c r="F42" s="220">
        <v>30.793545000000002</v>
      </c>
      <c r="G42" s="220">
        <v>1551664300</v>
      </c>
      <c r="H42" s="220"/>
      <c r="I42" s="220">
        <f t="shared" ref="I42:N42" si="53">(I43/B43*B42)/B43*B42</f>
        <v>1.7542318988794035</v>
      </c>
      <c r="J42" s="220">
        <f t="shared" si="53"/>
        <v>2.3082653795857855</v>
      </c>
      <c r="K42" s="220">
        <f t="shared" si="53"/>
        <v>1.7452507922901814</v>
      </c>
      <c r="L42" s="220">
        <f t="shared" si="53"/>
        <v>1.9411074703622033</v>
      </c>
      <c r="M42" s="220">
        <f t="shared" si="53"/>
        <v>1.6502597976986062</v>
      </c>
      <c r="N42" s="220">
        <f t="shared" si="53"/>
        <v>53349071.493659355</v>
      </c>
      <c r="O42" s="220"/>
      <c r="P42" s="196">
        <f t="shared" si="23"/>
        <v>135009.90099009909</v>
      </c>
      <c r="Q42" s="196">
        <f t="shared" si="51"/>
        <v>114163.31373209068</v>
      </c>
      <c r="R42" s="196">
        <f t="shared" si="52"/>
        <v>145157.43959809863</v>
      </c>
      <c r="S42" s="196">
        <f t="shared" si="26"/>
        <v>0</v>
      </c>
      <c r="T42" s="224"/>
      <c r="U42" s="196">
        <f t="shared" si="16"/>
        <v>233858.07270724405</v>
      </c>
      <c r="V42" s="196">
        <f t="shared" si="17"/>
        <v>233858.07270724405</v>
      </c>
      <c r="W42" s="196">
        <f t="shared" si="18"/>
        <v>394330.65432028839</v>
      </c>
      <c r="X42" s="199">
        <f t="shared" si="19"/>
        <v>0.39433065432028841</v>
      </c>
      <c r="Y42" s="196">
        <f t="shared" si="20"/>
        <v>394330.65432028839</v>
      </c>
      <c r="Z42" s="199">
        <f t="shared" si="21"/>
        <v>0.39433065432028841</v>
      </c>
      <c r="AA42" s="255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</row>
    <row r="43" spans="1:46" ht="19.5" customHeight="1">
      <c r="A43" s="218" t="s">
        <v>134</v>
      </c>
      <c r="B43" s="219">
        <v>35.799999</v>
      </c>
      <c r="C43" s="220">
        <v>36.900002000000001</v>
      </c>
      <c r="D43" s="220">
        <v>30.559999000000001</v>
      </c>
      <c r="E43" s="220">
        <v>31.73</v>
      </c>
      <c r="F43" s="220">
        <v>27.095928000000001</v>
      </c>
      <c r="G43" s="220">
        <v>1758315600</v>
      </c>
      <c r="H43" s="220"/>
      <c r="I43" s="220">
        <f t="shared" ref="I43:N43" si="54">(I44/B44*B43)/B44*B43</f>
        <v>1.92784257029297</v>
      </c>
      <c r="J43" s="220">
        <f t="shared" si="54"/>
        <v>2.0463881509431006</v>
      </c>
      <c r="K43" s="220">
        <f t="shared" si="54"/>
        <v>1.4025246817978576</v>
      </c>
      <c r="L43" s="220">
        <f t="shared" si="54"/>
        <v>1.5029282794732308</v>
      </c>
      <c r="M43" s="220">
        <f t="shared" si="54"/>
        <v>1.2777356207972501</v>
      </c>
      <c r="N43" s="220">
        <f t="shared" si="54"/>
        <v>68505428.518623084</v>
      </c>
      <c r="O43" s="220"/>
      <c r="P43" s="196">
        <f t="shared" si="23"/>
        <v>121029.69900990106</v>
      </c>
      <c r="Q43" s="196">
        <f t="shared" si="51"/>
        <v>91744.330369263611</v>
      </c>
      <c r="R43" s="196">
        <f t="shared" si="52"/>
        <v>145157.43959809863</v>
      </c>
      <c r="S43" s="196">
        <f t="shared" si="26"/>
        <v>0</v>
      </c>
      <c r="T43" s="224"/>
      <c r="U43" s="196">
        <f t="shared" si="16"/>
        <v>224071.93132110543</v>
      </c>
      <c r="V43" s="196">
        <f t="shared" si="17"/>
        <v>224071.93132110543</v>
      </c>
      <c r="W43" s="196">
        <f t="shared" si="18"/>
        <v>357931.46897726331</v>
      </c>
      <c r="X43" s="199">
        <f t="shared" si="19"/>
        <v>0.3579314689772633</v>
      </c>
      <c r="Y43" s="196">
        <f t="shared" si="20"/>
        <v>357931.46897726331</v>
      </c>
      <c r="Z43" s="199">
        <f t="shared" si="21"/>
        <v>0.3579314689772633</v>
      </c>
      <c r="AA43" s="255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</row>
    <row r="44" spans="1:46" ht="19.5" customHeight="1">
      <c r="A44" s="218" t="s">
        <v>135</v>
      </c>
      <c r="B44" s="219">
        <v>31.67</v>
      </c>
      <c r="C44" s="220">
        <v>33.630001</v>
      </c>
      <c r="D44" s="220">
        <v>28.42</v>
      </c>
      <c r="E44" s="220">
        <v>30.040001</v>
      </c>
      <c r="F44" s="220">
        <v>25.652743999999998</v>
      </c>
      <c r="G44" s="220">
        <v>2095742700</v>
      </c>
      <c r="H44" s="220"/>
      <c r="I44" s="220">
        <f t="shared" ref="I44:N44" si="55">(I45/B45*B44)/B45*B44</f>
        <v>1.5086957390327489</v>
      </c>
      <c r="J44" s="220">
        <f t="shared" si="55"/>
        <v>1.6997654349667259</v>
      </c>
      <c r="K44" s="220">
        <f t="shared" si="55"/>
        <v>1.2129753871625057</v>
      </c>
      <c r="L44" s="220">
        <f t="shared" si="55"/>
        <v>1.3470942975241711</v>
      </c>
      <c r="M44" s="220">
        <f t="shared" si="55"/>
        <v>1.1452507828967309</v>
      </c>
      <c r="N44" s="220">
        <f t="shared" si="55"/>
        <v>97321154.666748717</v>
      </c>
      <c r="O44" s="220"/>
      <c r="P44" s="196">
        <f t="shared" si="23"/>
        <v>112554.45544554462</v>
      </c>
      <c r="Q44" s="196">
        <f t="shared" si="51"/>
        <v>79345.20945968022</v>
      </c>
      <c r="R44" s="196">
        <f t="shared" si="52"/>
        <v>145157.43959809863</v>
      </c>
      <c r="S44" s="196">
        <f t="shared" si="26"/>
        <v>0</v>
      </c>
      <c r="T44" s="224"/>
      <c r="U44" s="196">
        <f t="shared" si="16"/>
        <v>218139.26082605592</v>
      </c>
      <c r="V44" s="196">
        <f t="shared" si="17"/>
        <v>218139.26082605592</v>
      </c>
      <c r="W44" s="196">
        <f t="shared" si="18"/>
        <v>337057.10450332344</v>
      </c>
      <c r="X44" s="199">
        <f t="shared" si="19"/>
        <v>0.33705710450332343</v>
      </c>
      <c r="Y44" s="196">
        <f t="shared" si="20"/>
        <v>337057.10450332344</v>
      </c>
      <c r="Z44" s="199">
        <f t="shared" si="21"/>
        <v>0.33705710450332343</v>
      </c>
      <c r="AA44" s="255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</row>
    <row r="45" spans="1:46" ht="19.5" customHeight="1">
      <c r="A45" s="218" t="s">
        <v>136</v>
      </c>
      <c r="B45" s="219">
        <v>30</v>
      </c>
      <c r="C45" s="220">
        <v>30.25</v>
      </c>
      <c r="D45" s="220">
        <v>24.389999</v>
      </c>
      <c r="E45" s="220">
        <v>26.1</v>
      </c>
      <c r="F45" s="220">
        <v>22.288183</v>
      </c>
      <c r="G45" s="220">
        <v>2262935100</v>
      </c>
      <c r="H45" s="220"/>
      <c r="I45" s="220">
        <f t="shared" ref="I45:N45" si="56">(I46/B46*B45)/B46*B45</f>
        <v>1.3537798525282523</v>
      </c>
      <c r="J45" s="220">
        <f t="shared" si="56"/>
        <v>1.3752637351249168</v>
      </c>
      <c r="K45" s="220">
        <f t="shared" si="56"/>
        <v>0.89336185804559065</v>
      </c>
      <c r="L45" s="220">
        <f t="shared" si="56"/>
        <v>1.0169020592616014</v>
      </c>
      <c r="M45" s="220">
        <f t="shared" si="56"/>
        <v>0.86453438854173847</v>
      </c>
      <c r="N45" s="220">
        <f t="shared" si="56"/>
        <v>113468555.54657687</v>
      </c>
      <c r="O45" s="220"/>
      <c r="P45" s="196">
        <f t="shared" si="23"/>
        <v>96594.055445544596</v>
      </c>
      <c r="Q45" s="196">
        <f t="shared" si="51"/>
        <v>58438.105587397193</v>
      </c>
      <c r="R45" s="196">
        <f t="shared" si="52"/>
        <v>145157.43959809863</v>
      </c>
      <c r="S45" s="196">
        <f t="shared" si="26"/>
        <v>0</v>
      </c>
      <c r="T45" s="224"/>
      <c r="U45" s="196">
        <f t="shared" si="16"/>
        <v>206966.98082605592</v>
      </c>
      <c r="V45" s="196">
        <f t="shared" si="17"/>
        <v>206966.98082605592</v>
      </c>
      <c r="W45" s="196">
        <f t="shared" si="18"/>
        <v>300189.6006310404</v>
      </c>
      <c r="X45" s="199">
        <f t="shared" si="19"/>
        <v>0.30018960063104039</v>
      </c>
      <c r="Y45" s="196">
        <f t="shared" si="20"/>
        <v>300189.6006310404</v>
      </c>
      <c r="Z45" s="199">
        <f t="shared" si="21"/>
        <v>0.30018960063104039</v>
      </c>
      <c r="AA45" s="255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</row>
    <row r="46" spans="1:46" ht="19.5" customHeight="1">
      <c r="A46" s="218" t="s">
        <v>137</v>
      </c>
      <c r="B46" s="219">
        <v>25.969999000000001</v>
      </c>
      <c r="C46" s="220">
        <v>26.549999</v>
      </c>
      <c r="D46" s="220">
        <v>21.639999</v>
      </c>
      <c r="E46" s="220">
        <v>23.85</v>
      </c>
      <c r="F46" s="220">
        <v>20.366776000000002</v>
      </c>
      <c r="G46" s="220">
        <v>2668049100</v>
      </c>
      <c r="H46" s="220"/>
      <c r="I46" s="220">
        <f t="shared" ref="I46:N46" si="57">(I47/B47*B46)/B47*B46</f>
        <v>1.0144938131396639</v>
      </c>
      <c r="J46" s="220">
        <f t="shared" si="57"/>
        <v>1.0594104468518692</v>
      </c>
      <c r="K46" s="220">
        <f t="shared" si="57"/>
        <v>0.70326388277402418</v>
      </c>
      <c r="L46" s="220">
        <f t="shared" si="57"/>
        <v>0.84913135685667018</v>
      </c>
      <c r="M46" s="220">
        <f t="shared" si="57"/>
        <v>0.72190078962005411</v>
      </c>
      <c r="N46" s="220">
        <f t="shared" si="57"/>
        <v>157731692.73123178</v>
      </c>
      <c r="O46" s="220"/>
      <c r="P46" s="196">
        <f t="shared" si="23"/>
        <v>85702.966336633704</v>
      </c>
      <c r="Q46" s="196">
        <f t="shared" si="51"/>
        <v>46003.093446658022</v>
      </c>
      <c r="R46" s="196">
        <f t="shared" si="52"/>
        <v>145157.43959809863</v>
      </c>
      <c r="S46" s="196">
        <f t="shared" si="26"/>
        <v>0</v>
      </c>
      <c r="T46" s="224"/>
      <c r="U46" s="196">
        <f t="shared" si="16"/>
        <v>199343.21844981829</v>
      </c>
      <c r="V46" s="196">
        <f t="shared" si="17"/>
        <v>199343.21844981829</v>
      </c>
      <c r="W46" s="196">
        <f t="shared" si="18"/>
        <v>276863.49938139034</v>
      </c>
      <c r="X46" s="199">
        <f t="shared" si="19"/>
        <v>0.27686349938139032</v>
      </c>
      <c r="Y46" s="196">
        <f t="shared" si="20"/>
        <v>276863.49938139034</v>
      </c>
      <c r="Z46" s="199">
        <f t="shared" si="21"/>
        <v>0.27686349938139032</v>
      </c>
      <c r="AA46" s="255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</row>
    <row r="47" spans="1:46" ht="19.5" customHeight="1">
      <c r="A47" s="218" t="s">
        <v>138</v>
      </c>
      <c r="B47" s="219">
        <v>23.74</v>
      </c>
      <c r="C47" s="220">
        <v>26.209999</v>
      </c>
      <c r="D47" s="220">
        <v>21.299999</v>
      </c>
      <c r="E47" s="220">
        <v>23.49</v>
      </c>
      <c r="F47" s="220">
        <v>20.059363999999999</v>
      </c>
      <c r="G47" s="220">
        <v>2043810200</v>
      </c>
      <c r="H47" s="220"/>
      <c r="I47" s="220">
        <f t="shared" ref="I47:N47" si="58">(I48/B48*B47)/B48*B47</f>
        <v>0.84774837557194616</v>
      </c>
      <c r="J47" s="220">
        <f t="shared" si="58"/>
        <v>1.0324505069013352</v>
      </c>
      <c r="K47" s="220">
        <f t="shared" si="58"/>
        <v>0.68133862145356472</v>
      </c>
      <c r="L47" s="220">
        <f t="shared" si="58"/>
        <v>0.82369066800189694</v>
      </c>
      <c r="M47" s="220">
        <f t="shared" si="58"/>
        <v>0.70027280584477869</v>
      </c>
      <c r="N47" s="220">
        <f t="shared" si="58"/>
        <v>92557678.512669355</v>
      </c>
      <c r="O47" s="220"/>
      <c r="P47" s="196">
        <f t="shared" si="23"/>
        <v>84356.431683168354</v>
      </c>
      <c r="Q47" s="196">
        <f t="shared" si="51"/>
        <v>44568.880955339751</v>
      </c>
      <c r="R47" s="196">
        <f t="shared" si="52"/>
        <v>145157.43959809863</v>
      </c>
      <c r="S47" s="196">
        <f t="shared" si="26"/>
        <v>0</v>
      </c>
      <c r="T47" s="224"/>
      <c r="U47" s="196">
        <f t="shared" si="16"/>
        <v>198400.64419239253</v>
      </c>
      <c r="V47" s="196">
        <f t="shared" si="17"/>
        <v>198400.64419239253</v>
      </c>
      <c r="W47" s="196">
        <f t="shared" si="18"/>
        <v>274082.75223660673</v>
      </c>
      <c r="X47" s="199">
        <f t="shared" si="19"/>
        <v>0.27408275223660672</v>
      </c>
      <c r="Y47" s="196">
        <f t="shared" si="20"/>
        <v>274082.75223660673</v>
      </c>
      <c r="Z47" s="199">
        <f t="shared" si="21"/>
        <v>0.27408275223660672</v>
      </c>
      <c r="AA47" s="255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</row>
    <row r="48" spans="1:46" ht="19.5" customHeight="1">
      <c r="A48" s="218" t="s">
        <v>139</v>
      </c>
      <c r="B48" s="219">
        <v>23.059999000000001</v>
      </c>
      <c r="C48" s="220">
        <v>24.35</v>
      </c>
      <c r="D48" s="220">
        <v>20.49</v>
      </c>
      <c r="E48" s="220">
        <v>20.719999000000001</v>
      </c>
      <c r="F48" s="220">
        <v>17.693911</v>
      </c>
      <c r="G48" s="220">
        <v>1669047400</v>
      </c>
      <c r="H48" s="220"/>
      <c r="I48" s="220">
        <f t="shared" ref="I48:N48" si="59">(I49/B49*B48)/B49*B48</f>
        <v>0.79987865061285246</v>
      </c>
      <c r="J48" s="220">
        <f t="shared" si="59"/>
        <v>0.89111378948389153</v>
      </c>
      <c r="K48" s="220">
        <f t="shared" si="59"/>
        <v>0.63050387230133143</v>
      </c>
      <c r="L48" s="220">
        <f t="shared" si="59"/>
        <v>0.64088125966805487</v>
      </c>
      <c r="M48" s="220">
        <f t="shared" si="59"/>
        <v>0.54485459759003274</v>
      </c>
      <c r="N48" s="220">
        <f t="shared" si="59"/>
        <v>61726076.104879983</v>
      </c>
      <c r="O48" s="220"/>
      <c r="P48" s="196">
        <f t="shared" si="23"/>
        <v>81148.514851485175</v>
      </c>
      <c r="Q48" s="196">
        <f t="shared" si="51"/>
        <v>41243.591867034556</v>
      </c>
      <c r="R48" s="196">
        <f t="shared" si="52"/>
        <v>145157.43959809863</v>
      </c>
      <c r="S48" s="196">
        <f t="shared" si="26"/>
        <v>0</v>
      </c>
      <c r="T48" s="224"/>
      <c r="U48" s="196">
        <f t="shared" si="16"/>
        <v>196155.10241021431</v>
      </c>
      <c r="V48" s="196">
        <f t="shared" si="17"/>
        <v>196155.10241021431</v>
      </c>
      <c r="W48" s="196">
        <f t="shared" si="18"/>
        <v>267549.54631661833</v>
      </c>
      <c r="X48" s="199">
        <f t="shared" si="19"/>
        <v>0.26754954631661831</v>
      </c>
      <c r="Y48" s="196">
        <f t="shared" si="20"/>
        <v>267549.54631661833</v>
      </c>
      <c r="Z48" s="199">
        <f t="shared" si="21"/>
        <v>0.26754954631661831</v>
      </c>
      <c r="AA48" s="255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</row>
    <row r="49" spans="1:46" ht="19.5" customHeight="1">
      <c r="A49" s="218" t="s">
        <v>140</v>
      </c>
      <c r="B49" s="219">
        <v>20.91</v>
      </c>
      <c r="C49" s="220">
        <v>25.040001</v>
      </c>
      <c r="D49" s="220">
        <v>19.760000000000002</v>
      </c>
      <c r="E49" s="220">
        <v>24.549999</v>
      </c>
      <c r="F49" s="220">
        <v>20.964549999999999</v>
      </c>
      <c r="G49" s="220">
        <v>2129150100</v>
      </c>
      <c r="H49" s="220"/>
      <c r="I49" s="220">
        <f t="shared" ref="I49:N49" si="60">(I50/B50*B49)/B50*B49</f>
        <v>0.65767843637689771</v>
      </c>
      <c r="J49" s="220">
        <f t="shared" si="60"/>
        <v>0.94233195133502712</v>
      </c>
      <c r="K49" s="220">
        <f t="shared" si="60"/>
        <v>0.58637807291272181</v>
      </c>
      <c r="L49" s="220">
        <f t="shared" si="60"/>
        <v>0.8997069383042311</v>
      </c>
      <c r="M49" s="220">
        <f t="shared" si="60"/>
        <v>0.7648988933673635</v>
      </c>
      <c r="N49" s="220">
        <f t="shared" si="60"/>
        <v>100448599.80337055</v>
      </c>
      <c r="O49" s="220"/>
      <c r="P49" s="196">
        <f t="shared" si="23"/>
        <v>78257.425742574298</v>
      </c>
      <c r="Q49" s="196">
        <f t="shared" si="51"/>
        <v>38357.160013495224</v>
      </c>
      <c r="R49" s="196">
        <f t="shared" si="52"/>
        <v>145157.43959809863</v>
      </c>
      <c r="S49" s="196">
        <f t="shared" si="26"/>
        <v>0</v>
      </c>
      <c r="T49" s="224"/>
      <c r="U49" s="196">
        <f t="shared" si="16"/>
        <v>194131.34003397671</v>
      </c>
      <c r="V49" s="196">
        <f t="shared" si="17"/>
        <v>194131.34003397671</v>
      </c>
      <c r="W49" s="196">
        <f t="shared" si="18"/>
        <v>261772.02535416814</v>
      </c>
      <c r="X49" s="199">
        <f t="shared" si="19"/>
        <v>0.26177202535416816</v>
      </c>
      <c r="Y49" s="196">
        <f t="shared" si="20"/>
        <v>261772.02535416814</v>
      </c>
      <c r="Z49" s="199">
        <f t="shared" si="21"/>
        <v>0.26177202535416816</v>
      </c>
      <c r="AA49" s="255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</row>
    <row r="50" spans="1:46" ht="19.5" customHeight="1">
      <c r="A50" s="218" t="s">
        <v>141</v>
      </c>
      <c r="B50" s="219">
        <v>24.370000999999998</v>
      </c>
      <c r="C50" s="220">
        <v>28.290001</v>
      </c>
      <c r="D50" s="220">
        <v>24.139999</v>
      </c>
      <c r="E50" s="220">
        <v>27.719999000000001</v>
      </c>
      <c r="F50" s="220">
        <v>23.671576999999999</v>
      </c>
      <c r="G50" s="220">
        <v>1669954700</v>
      </c>
      <c r="H50" s="220"/>
      <c r="I50" s="220">
        <f t="shared" ref="I50:N50" si="61">(I51/B51*B50)/B51*B50</f>
        <v>0.89333969298024163</v>
      </c>
      <c r="J50" s="220">
        <f t="shared" si="61"/>
        <v>1.202821434480061</v>
      </c>
      <c r="K50" s="220">
        <f t="shared" si="61"/>
        <v>0.87514161677887048</v>
      </c>
      <c r="L50" s="220">
        <f t="shared" si="61"/>
        <v>1.1470557668212018</v>
      </c>
      <c r="M50" s="220">
        <f t="shared" si="61"/>
        <v>0.97518570440348995</v>
      </c>
      <c r="N50" s="220">
        <f t="shared" si="61"/>
        <v>61793203.366638675</v>
      </c>
      <c r="O50" s="220"/>
      <c r="P50" s="196">
        <f t="shared" si="23"/>
        <v>95603.956435643602</v>
      </c>
      <c r="Q50" s="196">
        <f t="shared" si="51"/>
        <v>57246.252170572552</v>
      </c>
      <c r="R50" s="196">
        <f t="shared" si="52"/>
        <v>145157.43959809863</v>
      </c>
      <c r="S50" s="196">
        <f t="shared" si="26"/>
        <v>0</v>
      </c>
      <c r="T50" s="224"/>
      <c r="U50" s="196">
        <f t="shared" si="16"/>
        <v>206273.91151912522</v>
      </c>
      <c r="V50" s="196">
        <f t="shared" si="17"/>
        <v>206273.91151912522</v>
      </c>
      <c r="W50" s="196">
        <f t="shared" si="18"/>
        <v>298007.64820431476</v>
      </c>
      <c r="X50" s="199">
        <f t="shared" si="19"/>
        <v>0.29800764820431475</v>
      </c>
      <c r="Y50" s="196">
        <f t="shared" si="20"/>
        <v>298007.64820431476</v>
      </c>
      <c r="Z50" s="199">
        <f t="shared" si="21"/>
        <v>0.29800764820431475</v>
      </c>
      <c r="AA50" s="255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</row>
    <row r="51" spans="1:46" ht="19.5" customHeight="1">
      <c r="A51" s="218" t="s">
        <v>142</v>
      </c>
      <c r="B51" s="272">
        <v>28.42</v>
      </c>
      <c r="C51" s="273">
        <v>28.790001</v>
      </c>
      <c r="D51" s="273">
        <v>24.280000999999999</v>
      </c>
      <c r="E51" s="273">
        <v>24.370000999999998</v>
      </c>
      <c r="F51" s="273">
        <v>20.810835000000001</v>
      </c>
      <c r="G51" s="273">
        <v>1397055800</v>
      </c>
      <c r="H51" s="273"/>
      <c r="I51" s="273">
        <f t="shared" ref="I51:N51" si="62">(I52/B52*B51)/B52*B51</f>
        <v>1.2149367925328893</v>
      </c>
      <c r="J51" s="273">
        <f t="shared" si="62"/>
        <v>1.2457147104865949</v>
      </c>
      <c r="K51" s="273">
        <f t="shared" si="62"/>
        <v>0.88532197046007244</v>
      </c>
      <c r="L51" s="273">
        <f t="shared" si="62"/>
        <v>0.88656219104665057</v>
      </c>
      <c r="M51" s="273">
        <f t="shared" si="62"/>
        <v>0.75372332413237975</v>
      </c>
      <c r="N51" s="273">
        <f t="shared" si="62"/>
        <v>43247283.593907505</v>
      </c>
      <c r="O51" s="273"/>
      <c r="P51" s="196">
        <f t="shared" si="23"/>
        <v>96158.419801980242</v>
      </c>
      <c r="Q51" s="196">
        <f t="shared" si="51"/>
        <v>57912.18678372095</v>
      </c>
      <c r="R51" s="196">
        <f t="shared" si="52"/>
        <v>145157.43959809863</v>
      </c>
      <c r="S51" s="196">
        <f t="shared" si="26"/>
        <v>0</v>
      </c>
      <c r="T51" s="274">
        <f>(P51-P39)/P39</f>
        <v>-0.36836624267341944</v>
      </c>
      <c r="U51" s="196">
        <f t="shared" si="16"/>
        <v>206662.03587556086</v>
      </c>
      <c r="V51" s="196">
        <f t="shared" si="17"/>
        <v>206662.03587556086</v>
      </c>
      <c r="W51" s="196">
        <f t="shared" si="18"/>
        <v>299228.04618379986</v>
      </c>
      <c r="X51" s="199">
        <f t="shared" si="19"/>
        <v>0.29922804618379983</v>
      </c>
      <c r="Y51" s="196">
        <f t="shared" si="20"/>
        <v>299228.04618379986</v>
      </c>
      <c r="Z51" s="199">
        <f t="shared" si="21"/>
        <v>0.29922804618379983</v>
      </c>
      <c r="AA51" s="255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</row>
    <row r="52" spans="1:46" ht="19.5" customHeight="1">
      <c r="A52" s="218" t="s">
        <v>143</v>
      </c>
      <c r="B52" s="219">
        <v>24.719999000000001</v>
      </c>
      <c r="C52" s="220">
        <v>27.469999000000001</v>
      </c>
      <c r="D52" s="220">
        <v>24.01</v>
      </c>
      <c r="E52" s="220">
        <v>24.440000999999999</v>
      </c>
      <c r="F52" s="220">
        <v>20.870619000000001</v>
      </c>
      <c r="G52" s="220">
        <v>1513988000</v>
      </c>
      <c r="H52" s="220"/>
      <c r="I52" s="220">
        <f t="shared" ref="I52:N52" si="63">(I53/B53*B52)/B53*B52</f>
        <v>0.91918395478258419</v>
      </c>
      <c r="J52" s="220">
        <f t="shared" si="63"/>
        <v>1.1341030549341009</v>
      </c>
      <c r="K52" s="220">
        <f t="shared" si="63"/>
        <v>0.86574135094446392</v>
      </c>
      <c r="L52" s="220">
        <f t="shared" si="63"/>
        <v>0.89166259974330142</v>
      </c>
      <c r="M52" s="220">
        <f t="shared" si="63"/>
        <v>0.75806003803830158</v>
      </c>
      <c r="N52" s="220">
        <f t="shared" si="63"/>
        <v>50789763.980028301</v>
      </c>
      <c r="O52" s="220"/>
      <c r="P52" s="196">
        <f t="shared" si="23"/>
        <v>95089.10891089114</v>
      </c>
      <c r="Q52" s="196">
        <f>((Q51+R51)/2)*K52/K51</f>
        <v>99289.173061086229</v>
      </c>
      <c r="R52" s="196">
        <f>(Q51+R51)/2</f>
        <v>101534.81319090979</v>
      </c>
      <c r="S52" s="196">
        <f t="shared" si="26"/>
        <v>0</v>
      </c>
      <c r="T52" s="224"/>
      <c r="U52" s="196">
        <f t="shared" si="16"/>
        <v>164035.7969008972</v>
      </c>
      <c r="V52" s="196">
        <f t="shared" si="17"/>
        <v>164035.7969008972</v>
      </c>
      <c r="W52" s="196">
        <f t="shared" si="18"/>
        <v>295913.09516288718</v>
      </c>
      <c r="X52" s="199">
        <f t="shared" si="19"/>
        <v>0.29591309516288716</v>
      </c>
      <c r="Y52" s="196">
        <f t="shared" si="20"/>
        <v>295913.09516288718</v>
      </c>
      <c r="Z52" s="199">
        <f t="shared" si="21"/>
        <v>0.29591309516288716</v>
      </c>
      <c r="AA52" s="255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</row>
    <row r="53" spans="1:46" ht="19.5" customHeight="1">
      <c r="A53" s="218" t="s">
        <v>144</v>
      </c>
      <c r="B53" s="219">
        <v>24.52</v>
      </c>
      <c r="C53" s="220">
        <v>25.370000999999998</v>
      </c>
      <c r="D53" s="220">
        <v>23.32</v>
      </c>
      <c r="E53" s="220">
        <v>25.16</v>
      </c>
      <c r="F53" s="220">
        <v>21.485461999999998</v>
      </c>
      <c r="G53" s="220">
        <v>1276622500</v>
      </c>
      <c r="H53" s="220"/>
      <c r="I53" s="220">
        <f t="shared" ref="I53:N53" si="64">(I54/B54*B53)/B54*B53</f>
        <v>0.90437066916389108</v>
      </c>
      <c r="J53" s="220">
        <f t="shared" si="64"/>
        <v>0.96733344109184427</v>
      </c>
      <c r="K53" s="220">
        <f t="shared" si="64"/>
        <v>0.81669694972967943</v>
      </c>
      <c r="L53" s="220">
        <f t="shared" si="64"/>
        <v>0.94497296898946137</v>
      </c>
      <c r="M53" s="220">
        <f t="shared" si="64"/>
        <v>0.80338244291338334</v>
      </c>
      <c r="N53" s="220">
        <f t="shared" si="64"/>
        <v>36112397.128785402</v>
      </c>
      <c r="O53" s="220"/>
      <c r="P53" s="196">
        <f t="shared" si="23"/>
        <v>92356.4356435644</v>
      </c>
      <c r="Q53" s="196">
        <f t="shared" ref="Q53:Q63" si="65">Q52*K53/K52</f>
        <v>93664.423781662641</v>
      </c>
      <c r="R53" s="196">
        <f t="shared" ref="R53:R63" si="66">R52</f>
        <v>101534.81319090979</v>
      </c>
      <c r="S53" s="196">
        <f t="shared" si="26"/>
        <v>0</v>
      </c>
      <c r="T53" s="224"/>
      <c r="U53" s="196">
        <f t="shared" si="16"/>
        <v>162122.92561376846</v>
      </c>
      <c r="V53" s="196">
        <f t="shared" si="17"/>
        <v>162122.92561376846</v>
      </c>
      <c r="W53" s="196">
        <f t="shared" si="18"/>
        <v>287555.67261613684</v>
      </c>
      <c r="X53" s="199">
        <f t="shared" si="19"/>
        <v>0.28755567261613685</v>
      </c>
      <c r="Y53" s="196">
        <f t="shared" si="20"/>
        <v>287555.67261613684</v>
      </c>
      <c r="Z53" s="199">
        <f t="shared" si="21"/>
        <v>0.28755567261613685</v>
      </c>
      <c r="AA53" s="255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</row>
    <row r="54" spans="1:46" ht="19.5" customHeight="1">
      <c r="A54" s="218" t="s">
        <v>145</v>
      </c>
      <c r="B54" s="219">
        <v>25.27</v>
      </c>
      <c r="C54" s="220">
        <v>27.379999000000002</v>
      </c>
      <c r="D54" s="220">
        <v>23.540001</v>
      </c>
      <c r="E54" s="220">
        <v>25.25</v>
      </c>
      <c r="F54" s="220">
        <v>21.562315000000002</v>
      </c>
      <c r="G54" s="220">
        <v>1670716200</v>
      </c>
      <c r="H54" s="220"/>
      <c r="I54" s="220">
        <f t="shared" ref="I54:N54" si="67">(I55/B55*B54)/B55*B54</f>
        <v>0.96054125154504233</v>
      </c>
      <c r="J54" s="220">
        <f t="shared" si="67"/>
        <v>1.1266839013998924</v>
      </c>
      <c r="K54" s="220">
        <f t="shared" si="67"/>
        <v>0.83217908258085727</v>
      </c>
      <c r="L54" s="220">
        <f t="shared" si="67"/>
        <v>0.95174559850556362</v>
      </c>
      <c r="M54" s="220">
        <f t="shared" si="67"/>
        <v>0.80914008278771776</v>
      </c>
      <c r="N54" s="220">
        <f t="shared" si="67"/>
        <v>61849571.665769793</v>
      </c>
      <c r="O54" s="220"/>
      <c r="P54" s="196">
        <f t="shared" si="23"/>
        <v>93227.726732673298</v>
      </c>
      <c r="Q54" s="196">
        <f t="shared" si="65"/>
        <v>95440.021269686447</v>
      </c>
      <c r="R54" s="196">
        <f t="shared" si="66"/>
        <v>101534.81319090979</v>
      </c>
      <c r="S54" s="196">
        <f t="shared" si="26"/>
        <v>0</v>
      </c>
      <c r="T54" s="224"/>
      <c r="U54" s="196">
        <f t="shared" si="16"/>
        <v>162732.82937614471</v>
      </c>
      <c r="V54" s="196">
        <f t="shared" si="17"/>
        <v>162732.82937614471</v>
      </c>
      <c r="W54" s="196">
        <f t="shared" si="18"/>
        <v>290202.56119326956</v>
      </c>
      <c r="X54" s="199">
        <f t="shared" si="19"/>
        <v>0.29020256119326954</v>
      </c>
      <c r="Y54" s="196">
        <f t="shared" si="20"/>
        <v>290202.56119326956</v>
      </c>
      <c r="Z54" s="199">
        <f t="shared" si="21"/>
        <v>0.29020256119326954</v>
      </c>
      <c r="AA54" s="255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</row>
    <row r="55" spans="1:46" ht="19.5" customHeight="1">
      <c r="A55" s="218" t="s">
        <v>146</v>
      </c>
      <c r="B55" s="219">
        <v>25.440000999999999</v>
      </c>
      <c r="C55" s="220">
        <v>28.059999000000001</v>
      </c>
      <c r="D55" s="220">
        <v>25.25</v>
      </c>
      <c r="E55" s="220">
        <v>27.450001</v>
      </c>
      <c r="F55" s="220">
        <v>23.441009999999999</v>
      </c>
      <c r="G55" s="220">
        <v>1411620800</v>
      </c>
      <c r="H55" s="220"/>
      <c r="I55" s="220">
        <f t="shared" ref="I55:N55" si="68">(I56/B56*B55)/B56*B55</f>
        <v>0.97350858360616532</v>
      </c>
      <c r="J55" s="220">
        <f t="shared" si="68"/>
        <v>1.183342698731072</v>
      </c>
      <c r="K55" s="220">
        <f t="shared" si="68"/>
        <v>0.95747315486090434</v>
      </c>
      <c r="L55" s="220">
        <f t="shared" si="68"/>
        <v>1.1248195119518052</v>
      </c>
      <c r="M55" s="220">
        <f t="shared" si="68"/>
        <v>0.95628112391919795</v>
      </c>
      <c r="N55" s="220">
        <f t="shared" si="68"/>
        <v>44153732.968815655</v>
      </c>
      <c r="O55" s="220"/>
      <c r="P55" s="196">
        <f t="shared" si="23"/>
        <v>100000.00000000003</v>
      </c>
      <c r="Q55" s="196">
        <f t="shared" si="65"/>
        <v>109809.60730432633</v>
      </c>
      <c r="R55" s="196">
        <f t="shared" si="66"/>
        <v>101534.81319090979</v>
      </c>
      <c r="S55" s="196">
        <f t="shared" si="26"/>
        <v>0</v>
      </c>
      <c r="T55" s="224"/>
      <c r="U55" s="196">
        <f t="shared" si="16"/>
        <v>167473.42066327343</v>
      </c>
      <c r="V55" s="196">
        <f t="shared" si="17"/>
        <v>167473.42066327343</v>
      </c>
      <c r="W55" s="196">
        <f t="shared" si="18"/>
        <v>311344.42049523618</v>
      </c>
      <c r="X55" s="199">
        <f t="shared" si="19"/>
        <v>0.3113444204952362</v>
      </c>
      <c r="Y55" s="196">
        <f t="shared" si="20"/>
        <v>311344.42049523618</v>
      </c>
      <c r="Z55" s="199">
        <f t="shared" si="21"/>
        <v>0.3113444204952362</v>
      </c>
      <c r="AA55" s="255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</row>
    <row r="56" spans="1:46" ht="19.5" customHeight="1">
      <c r="A56" s="218" t="s">
        <v>147</v>
      </c>
      <c r="B56" s="219">
        <v>27.440000999999999</v>
      </c>
      <c r="C56" s="220">
        <v>29.870000999999998</v>
      </c>
      <c r="D56" s="220">
        <v>27.190000999999999</v>
      </c>
      <c r="E56" s="220">
        <v>29.790001</v>
      </c>
      <c r="F56" s="220">
        <v>25.439266</v>
      </c>
      <c r="G56" s="220">
        <v>1525708300</v>
      </c>
      <c r="H56" s="220"/>
      <c r="I56" s="220">
        <f t="shared" ref="I56:N56" si="69">(I57/B57*B56)/B57*B56</f>
        <v>1.1325927642933957</v>
      </c>
      <c r="J56" s="220">
        <f t="shared" si="69"/>
        <v>1.3409287656240214</v>
      </c>
      <c r="K56" s="220">
        <f t="shared" si="69"/>
        <v>1.1102538516784686</v>
      </c>
      <c r="L56" s="220">
        <f t="shared" si="69"/>
        <v>1.3247659214582648</v>
      </c>
      <c r="M56" s="220">
        <f t="shared" si="69"/>
        <v>1.1262689101792855</v>
      </c>
      <c r="N56" s="220">
        <f t="shared" si="69"/>
        <v>51579169.669159129</v>
      </c>
      <c r="O56" s="220"/>
      <c r="P56" s="196">
        <f t="shared" si="23"/>
        <v>107683.17227722774</v>
      </c>
      <c r="Q56" s="196">
        <f t="shared" si="65"/>
        <v>127331.54850554497</v>
      </c>
      <c r="R56" s="196">
        <f t="shared" si="66"/>
        <v>101534.81319090979</v>
      </c>
      <c r="S56" s="196">
        <f t="shared" si="26"/>
        <v>0</v>
      </c>
      <c r="T56" s="224"/>
      <c r="U56" s="196">
        <f t="shared" si="16"/>
        <v>172851.64125733281</v>
      </c>
      <c r="V56" s="196">
        <f t="shared" si="17"/>
        <v>172851.64125733281</v>
      </c>
      <c r="W56" s="196">
        <f t="shared" si="18"/>
        <v>336549.5339736825</v>
      </c>
      <c r="X56" s="199">
        <f t="shared" si="19"/>
        <v>0.33654953397368248</v>
      </c>
      <c r="Y56" s="196">
        <f t="shared" si="20"/>
        <v>336549.5339736825</v>
      </c>
      <c r="Z56" s="199">
        <f t="shared" si="21"/>
        <v>0.33654953397368248</v>
      </c>
      <c r="AA56" s="255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</row>
    <row r="57" spans="1:46" ht="19.5" customHeight="1">
      <c r="A57" s="218" t="s">
        <v>148</v>
      </c>
      <c r="B57" s="219">
        <v>30.08</v>
      </c>
      <c r="C57" s="220">
        <v>31.469999000000001</v>
      </c>
      <c r="D57" s="220">
        <v>29.309999000000001</v>
      </c>
      <c r="E57" s="220">
        <v>29.950001</v>
      </c>
      <c r="F57" s="220">
        <v>25.575897000000001</v>
      </c>
      <c r="G57" s="220">
        <v>1799755700</v>
      </c>
      <c r="H57" s="220"/>
      <c r="I57" s="220">
        <f t="shared" ref="I57:N57" si="70">(I58/B58*B57)/B58*B57</f>
        <v>1.3610096386206874</v>
      </c>
      <c r="J57" s="220">
        <f t="shared" si="70"/>
        <v>1.4884309474998443</v>
      </c>
      <c r="K57" s="220">
        <f t="shared" si="70"/>
        <v>1.2901358652767789</v>
      </c>
      <c r="L57" s="220">
        <f t="shared" si="70"/>
        <v>1.3390345859943913</v>
      </c>
      <c r="M57" s="220">
        <f t="shared" si="70"/>
        <v>1.1383994874493888</v>
      </c>
      <c r="N57" s="220">
        <f t="shared" si="70"/>
        <v>71772561.186902955</v>
      </c>
      <c r="O57" s="220"/>
      <c r="P57" s="196">
        <f t="shared" si="23"/>
        <v>116079.20396039606</v>
      </c>
      <c r="Q57" s="196">
        <f t="shared" si="65"/>
        <v>147961.65512948632</v>
      </c>
      <c r="R57" s="196">
        <f t="shared" si="66"/>
        <v>101534.81319090979</v>
      </c>
      <c r="S57" s="196">
        <f t="shared" si="26"/>
        <v>0</v>
      </c>
      <c r="T57" s="224"/>
      <c r="U57" s="196">
        <f t="shared" si="16"/>
        <v>178728.86343555065</v>
      </c>
      <c r="V57" s="196">
        <f t="shared" si="17"/>
        <v>178728.86343555065</v>
      </c>
      <c r="W57" s="196">
        <f t="shared" si="18"/>
        <v>365575.67228079215</v>
      </c>
      <c r="X57" s="199">
        <f t="shared" si="19"/>
        <v>0.36557567228079213</v>
      </c>
      <c r="Y57" s="196">
        <f t="shared" si="20"/>
        <v>365575.67228079215</v>
      </c>
      <c r="Z57" s="199">
        <f t="shared" si="21"/>
        <v>0.36557567228079213</v>
      </c>
      <c r="AA57" s="255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</row>
    <row r="58" spans="1:46" ht="19.5" customHeight="1">
      <c r="A58" s="218" t="s">
        <v>149</v>
      </c>
      <c r="B58" s="219">
        <v>29.700001</v>
      </c>
      <c r="C58" s="220">
        <v>32.75</v>
      </c>
      <c r="D58" s="220">
        <v>29.26</v>
      </c>
      <c r="E58" s="220">
        <v>31.799999</v>
      </c>
      <c r="F58" s="220">
        <v>27.155716000000002</v>
      </c>
      <c r="G58" s="220">
        <v>1821510200</v>
      </c>
      <c r="H58" s="220"/>
      <c r="I58" s="220">
        <f t="shared" ref="I58:N58" si="71">(I59/B59*B58)/B59*B58</f>
        <v>1.3268397228124118</v>
      </c>
      <c r="J58" s="220">
        <f t="shared" si="71"/>
        <v>1.6119732913379345</v>
      </c>
      <c r="K58" s="220">
        <f t="shared" si="71"/>
        <v>1.2857380156433158</v>
      </c>
      <c r="L58" s="220">
        <f t="shared" si="71"/>
        <v>1.5095667616927704</v>
      </c>
      <c r="M58" s="220">
        <f t="shared" si="71"/>
        <v>1.2833805678412658</v>
      </c>
      <c r="N58" s="220">
        <f t="shared" si="71"/>
        <v>73518145.578434303</v>
      </c>
      <c r="O58" s="220"/>
      <c r="P58" s="196">
        <f t="shared" si="23"/>
        <v>115881.1881188119</v>
      </c>
      <c r="Q58" s="196">
        <f t="shared" si="65"/>
        <v>147457.27948325296</v>
      </c>
      <c r="R58" s="196">
        <f t="shared" si="66"/>
        <v>101534.81319090979</v>
      </c>
      <c r="S58" s="196">
        <f t="shared" si="26"/>
        <v>0</v>
      </c>
      <c r="T58" s="224"/>
      <c r="U58" s="196">
        <f t="shared" si="16"/>
        <v>178590.25234644173</v>
      </c>
      <c r="V58" s="196">
        <f t="shared" si="17"/>
        <v>178590.25234644173</v>
      </c>
      <c r="W58" s="196">
        <f t="shared" si="18"/>
        <v>364873.28079297463</v>
      </c>
      <c r="X58" s="199">
        <f t="shared" si="19"/>
        <v>0.36487328079297465</v>
      </c>
      <c r="Y58" s="196">
        <f t="shared" si="20"/>
        <v>364873.28079297463</v>
      </c>
      <c r="Z58" s="199">
        <f t="shared" si="21"/>
        <v>0.36487328079297465</v>
      </c>
      <c r="AA58" s="255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</row>
    <row r="59" spans="1:46" ht="19.5" customHeight="1">
      <c r="A59" s="218" t="s">
        <v>150</v>
      </c>
      <c r="B59" s="219">
        <v>31.690000999999999</v>
      </c>
      <c r="C59" s="220">
        <v>33.459999000000003</v>
      </c>
      <c r="D59" s="220">
        <v>29.93</v>
      </c>
      <c r="E59" s="220">
        <v>33.389999000000003</v>
      </c>
      <c r="F59" s="220">
        <v>28.513497999999998</v>
      </c>
      <c r="G59" s="220">
        <v>1414186200</v>
      </c>
      <c r="H59" s="220"/>
      <c r="I59" s="220">
        <f t="shared" ref="I59:N59" si="72">(I60/B60*B59)/B60*B59</f>
        <v>1.5106019564012956</v>
      </c>
      <c r="J59" s="220">
        <f t="shared" si="72"/>
        <v>1.6826240047244119</v>
      </c>
      <c r="K59" s="220">
        <f t="shared" si="72"/>
        <v>1.3452942162421047</v>
      </c>
      <c r="L59" s="220">
        <f t="shared" si="72"/>
        <v>1.6642973597506985</v>
      </c>
      <c r="M59" s="220">
        <f t="shared" si="72"/>
        <v>1.4149266989098002</v>
      </c>
      <c r="N59" s="220">
        <f t="shared" si="72"/>
        <v>44314363.803409547</v>
      </c>
      <c r="O59" s="220"/>
      <c r="P59" s="196">
        <f t="shared" si="23"/>
        <v>118534.65346534655</v>
      </c>
      <c r="Q59" s="196">
        <f t="shared" si="65"/>
        <v>154287.59422063144</v>
      </c>
      <c r="R59" s="196">
        <f t="shared" si="66"/>
        <v>101534.81319090979</v>
      </c>
      <c r="S59" s="196">
        <f t="shared" si="26"/>
        <v>0</v>
      </c>
      <c r="T59" s="224"/>
      <c r="U59" s="196">
        <f t="shared" si="16"/>
        <v>180447.67808901597</v>
      </c>
      <c r="V59" s="196">
        <f t="shared" si="17"/>
        <v>180447.67808901597</v>
      </c>
      <c r="W59" s="196">
        <f t="shared" si="18"/>
        <v>374357.06087688776</v>
      </c>
      <c r="X59" s="199">
        <f t="shared" si="19"/>
        <v>0.37435706087688775</v>
      </c>
      <c r="Y59" s="196">
        <f t="shared" si="20"/>
        <v>374357.06087688776</v>
      </c>
      <c r="Z59" s="199">
        <f t="shared" si="21"/>
        <v>0.37435706087688775</v>
      </c>
      <c r="AA59" s="255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</row>
    <row r="60" spans="1:46" ht="19.5" customHeight="1">
      <c r="A60" s="218" t="s">
        <v>151</v>
      </c>
      <c r="B60" s="219">
        <v>33.490001999999997</v>
      </c>
      <c r="C60" s="220">
        <v>34.860000999999997</v>
      </c>
      <c r="D60" s="220">
        <v>32.360000999999997</v>
      </c>
      <c r="E60" s="220">
        <v>32.419998</v>
      </c>
      <c r="F60" s="220">
        <v>27.685154000000001</v>
      </c>
      <c r="G60" s="220">
        <v>1904565100</v>
      </c>
      <c r="H60" s="220"/>
      <c r="I60" s="220">
        <f t="shared" ref="I60:N60" si="73">(I61/B61*B60)/B61*B60</f>
        <v>1.6870808041433074</v>
      </c>
      <c r="J60" s="220">
        <f t="shared" si="73"/>
        <v>1.826375293465087</v>
      </c>
      <c r="K60" s="220">
        <f t="shared" si="73"/>
        <v>1.5726094971929723</v>
      </c>
      <c r="L60" s="220">
        <f t="shared" si="73"/>
        <v>1.5690041040035096</v>
      </c>
      <c r="M60" s="220">
        <f t="shared" si="73"/>
        <v>1.3339109273468086</v>
      </c>
      <c r="N60" s="220">
        <f t="shared" si="73"/>
        <v>80375367.67242007</v>
      </c>
      <c r="O60" s="220"/>
      <c r="P60" s="196">
        <f t="shared" si="23"/>
        <v>128158.4198019802</v>
      </c>
      <c r="Q60" s="196">
        <f t="shared" si="65"/>
        <v>180357.67421061677</v>
      </c>
      <c r="R60" s="196">
        <f t="shared" si="66"/>
        <v>101534.81319090979</v>
      </c>
      <c r="S60" s="196">
        <f t="shared" si="26"/>
        <v>0</v>
      </c>
      <c r="T60" s="224"/>
      <c r="U60" s="196">
        <f t="shared" si="16"/>
        <v>187184.31452465954</v>
      </c>
      <c r="V60" s="196">
        <f t="shared" si="17"/>
        <v>187184.31452465954</v>
      </c>
      <c r="W60" s="196">
        <f t="shared" si="18"/>
        <v>410050.90720350679</v>
      </c>
      <c r="X60" s="199">
        <f t="shared" si="19"/>
        <v>0.41005090720350679</v>
      </c>
      <c r="Y60" s="196">
        <f t="shared" si="20"/>
        <v>410050.90720350679</v>
      </c>
      <c r="Z60" s="199">
        <f t="shared" si="21"/>
        <v>0.41005090720350679</v>
      </c>
      <c r="AA60" s="255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</row>
    <row r="61" spans="1:46" ht="19.5" customHeight="1">
      <c r="A61" s="218" t="s">
        <v>152</v>
      </c>
      <c r="B61" s="219">
        <v>32.610000999999997</v>
      </c>
      <c r="C61" s="220">
        <v>36</v>
      </c>
      <c r="D61" s="220">
        <v>32.419998</v>
      </c>
      <c r="E61" s="220">
        <v>35.18</v>
      </c>
      <c r="F61" s="220">
        <v>30.042069999999999</v>
      </c>
      <c r="G61" s="220">
        <v>1912564700</v>
      </c>
      <c r="H61" s="220"/>
      <c r="I61" s="220">
        <f t="shared" ref="I61:N61" si="74">(I62/B62*B61)/B62*B61</f>
        <v>1.5995844046758692</v>
      </c>
      <c r="J61" s="220">
        <f t="shared" si="74"/>
        <v>1.947781491124259</v>
      </c>
      <c r="K61" s="220">
        <f t="shared" si="74"/>
        <v>1.5784462904885865</v>
      </c>
      <c r="L61" s="220">
        <f t="shared" si="74"/>
        <v>1.8475226966264127</v>
      </c>
      <c r="M61" s="220">
        <f t="shared" si="74"/>
        <v>1.5706978542756851</v>
      </c>
      <c r="N61" s="220">
        <f t="shared" si="74"/>
        <v>81051974.738148019</v>
      </c>
      <c r="O61" s="220"/>
      <c r="P61" s="196">
        <f t="shared" si="23"/>
        <v>128396.03168316833</v>
      </c>
      <c r="Q61" s="196">
        <f t="shared" si="65"/>
        <v>181027.07781368805</v>
      </c>
      <c r="R61" s="196">
        <f t="shared" si="66"/>
        <v>101534.81319090979</v>
      </c>
      <c r="S61" s="196">
        <f t="shared" si="26"/>
        <v>0</v>
      </c>
      <c r="T61" s="224"/>
      <c r="U61" s="196">
        <f t="shared" si="16"/>
        <v>187350.64284149121</v>
      </c>
      <c r="V61" s="196">
        <f t="shared" si="17"/>
        <v>187350.64284149121</v>
      </c>
      <c r="W61" s="196">
        <f t="shared" si="18"/>
        <v>410957.9226877662</v>
      </c>
      <c r="X61" s="199">
        <f t="shared" si="19"/>
        <v>0.41095792268776621</v>
      </c>
      <c r="Y61" s="196">
        <f t="shared" si="20"/>
        <v>410957.9226877662</v>
      </c>
      <c r="Z61" s="199">
        <f t="shared" si="21"/>
        <v>0.41095792268776621</v>
      </c>
      <c r="AA61" s="255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</row>
    <row r="62" spans="1:46" ht="19.5" customHeight="1">
      <c r="A62" s="218" t="s">
        <v>153</v>
      </c>
      <c r="B62" s="219">
        <v>35.43</v>
      </c>
      <c r="C62" s="220">
        <v>36.18</v>
      </c>
      <c r="D62" s="220">
        <v>33.729999999999997</v>
      </c>
      <c r="E62" s="220">
        <v>35.380001</v>
      </c>
      <c r="F62" s="220">
        <v>30.212864</v>
      </c>
      <c r="G62" s="220">
        <v>1497010400</v>
      </c>
      <c r="H62" s="220"/>
      <c r="I62" s="220">
        <f t="shared" ref="I62:N62" si="75">(I63/B63*B62)/B63*B62</f>
        <v>1.8881993408921578</v>
      </c>
      <c r="J62" s="220">
        <f t="shared" si="75"/>
        <v>1.9673080005727799</v>
      </c>
      <c r="K62" s="220">
        <f t="shared" si="75"/>
        <v>1.7085847421844103</v>
      </c>
      <c r="L62" s="220">
        <f t="shared" si="75"/>
        <v>1.8685890253888948</v>
      </c>
      <c r="M62" s="220">
        <f t="shared" si="75"/>
        <v>1.5886079607594772</v>
      </c>
      <c r="N62" s="220">
        <f t="shared" si="75"/>
        <v>49657055.502926335</v>
      </c>
      <c r="O62" s="220"/>
      <c r="P62" s="196">
        <f t="shared" si="23"/>
        <v>133584.15841584158</v>
      </c>
      <c r="Q62" s="196">
        <f t="shared" si="65"/>
        <v>195952.2506014175</v>
      </c>
      <c r="R62" s="196">
        <f t="shared" si="66"/>
        <v>101534.81319090979</v>
      </c>
      <c r="S62" s="196">
        <f t="shared" si="26"/>
        <v>0</v>
      </c>
      <c r="T62" s="224"/>
      <c r="U62" s="196">
        <f t="shared" si="16"/>
        <v>190982.33155436249</v>
      </c>
      <c r="V62" s="196">
        <f t="shared" si="17"/>
        <v>190982.33155436249</v>
      </c>
      <c r="W62" s="196">
        <f t="shared" si="18"/>
        <v>431071.22220816888</v>
      </c>
      <c r="X62" s="199">
        <f t="shared" si="19"/>
        <v>0.4310712222081689</v>
      </c>
      <c r="Y62" s="196">
        <f t="shared" si="20"/>
        <v>431071.22220816888</v>
      </c>
      <c r="Z62" s="199">
        <f t="shared" si="21"/>
        <v>0.4310712222081689</v>
      </c>
      <c r="AA62" s="255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</row>
    <row r="63" spans="1:46" ht="19.5" customHeight="1">
      <c r="A63" s="218" t="s">
        <v>154</v>
      </c>
      <c r="B63" s="272">
        <v>35.709999000000003</v>
      </c>
      <c r="C63" s="273">
        <v>36.639999000000003</v>
      </c>
      <c r="D63" s="273">
        <v>34.130001</v>
      </c>
      <c r="E63" s="273">
        <v>36.459999000000003</v>
      </c>
      <c r="F63" s="273">
        <v>31.135128000000002</v>
      </c>
      <c r="G63" s="273">
        <v>1740828600</v>
      </c>
      <c r="H63" s="273"/>
      <c r="I63" s="273">
        <f t="shared" ref="I63:N63" si="76">(I64/B64*B63)/B64*B63</f>
        <v>1.918161690838297</v>
      </c>
      <c r="J63" s="273">
        <f t="shared" si="76"/>
        <v>2.0176514291461305</v>
      </c>
      <c r="K63" s="273">
        <f t="shared" si="76"/>
        <v>1.7493489287114772</v>
      </c>
      <c r="L63" s="273">
        <f t="shared" si="76"/>
        <v>1.9844100458434597</v>
      </c>
      <c r="M63" s="273">
        <f t="shared" si="76"/>
        <v>1.6870744722492819</v>
      </c>
      <c r="N63" s="273">
        <f t="shared" si="76"/>
        <v>67149588.404041708</v>
      </c>
      <c r="O63" s="273"/>
      <c r="P63" s="196">
        <f t="shared" si="23"/>
        <v>135168.3207920792</v>
      </c>
      <c r="Q63" s="196">
        <f t="shared" si="65"/>
        <v>200627.36790563876</v>
      </c>
      <c r="R63" s="196">
        <f t="shared" si="66"/>
        <v>101534.81319090979</v>
      </c>
      <c r="S63" s="196">
        <f t="shared" si="26"/>
        <v>0</v>
      </c>
      <c r="T63" s="274">
        <f>(P63-P51)/P51</f>
        <v>0.40568367357151192</v>
      </c>
      <c r="U63" s="196">
        <f t="shared" si="16"/>
        <v>192091.24521772884</v>
      </c>
      <c r="V63" s="196">
        <f t="shared" si="17"/>
        <v>192091.24521772884</v>
      </c>
      <c r="W63" s="196">
        <f t="shared" si="18"/>
        <v>437330.50188862777</v>
      </c>
      <c r="X63" s="199">
        <f t="shared" si="19"/>
        <v>0.43733050188862777</v>
      </c>
      <c r="Y63" s="196">
        <f t="shared" si="20"/>
        <v>437330.50188862777</v>
      </c>
      <c r="Z63" s="199">
        <f t="shared" si="21"/>
        <v>0.43733050188862777</v>
      </c>
      <c r="AA63" s="255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</row>
    <row r="64" spans="1:46" ht="19.5" customHeight="1">
      <c r="A64" s="218" t="s">
        <v>155</v>
      </c>
      <c r="B64" s="219">
        <v>36.659999999999997</v>
      </c>
      <c r="C64" s="220">
        <v>39</v>
      </c>
      <c r="D64" s="220">
        <v>36.220001000000003</v>
      </c>
      <c r="E64" s="220">
        <v>37.07</v>
      </c>
      <c r="F64" s="220">
        <v>31.668415</v>
      </c>
      <c r="G64" s="220">
        <v>1759300400</v>
      </c>
      <c r="H64" s="220"/>
      <c r="I64" s="220">
        <f t="shared" ref="I64:N64" si="77">(I65/B65*B64)/B65*B64</f>
        <v>2.0215777933027983</v>
      </c>
      <c r="J64" s="220">
        <f t="shared" si="77"/>
        <v>2.2859379999999989</v>
      </c>
      <c r="K64" s="220">
        <f t="shared" si="77"/>
        <v>1.9701566427335049</v>
      </c>
      <c r="L64" s="220">
        <f t="shared" si="77"/>
        <v>2.0513666191280202</v>
      </c>
      <c r="M64" s="220">
        <f t="shared" si="77"/>
        <v>1.745362328749227</v>
      </c>
      <c r="N64" s="220">
        <f t="shared" si="77"/>
        <v>68582187.251485884</v>
      </c>
      <c r="O64" s="220"/>
      <c r="P64" s="196">
        <f t="shared" si="23"/>
        <v>143445.54851485151</v>
      </c>
      <c r="Q64" s="196">
        <f>((Q63+R63)/2)*K64/K63</f>
        <v>170150.96831159244</v>
      </c>
      <c r="R64" s="196">
        <f>(Q63+R63)/2</f>
        <v>151081.09054827428</v>
      </c>
      <c r="S64" s="196">
        <f t="shared" si="26"/>
        <v>0</v>
      </c>
      <c r="T64" s="224"/>
      <c r="U64" s="196">
        <f t="shared" si="16"/>
        <v>245449.73088673936</v>
      </c>
      <c r="V64" s="196">
        <f t="shared" si="17"/>
        <v>245449.73088673936</v>
      </c>
      <c r="W64" s="196">
        <f t="shared" si="18"/>
        <v>464677.60737471824</v>
      </c>
      <c r="X64" s="199">
        <f t="shared" si="19"/>
        <v>0.46467760737471825</v>
      </c>
      <c r="Y64" s="196">
        <f t="shared" si="20"/>
        <v>464677.60737471824</v>
      </c>
      <c r="Z64" s="199">
        <f t="shared" si="21"/>
        <v>0.46467760737471825</v>
      </c>
      <c r="AA64" s="255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</row>
    <row r="65" spans="1:46" ht="19.5" customHeight="1">
      <c r="A65" s="218" t="s">
        <v>156</v>
      </c>
      <c r="B65" s="219">
        <v>37.200001</v>
      </c>
      <c r="C65" s="220">
        <v>37.970001000000003</v>
      </c>
      <c r="D65" s="220">
        <v>36.099997999999999</v>
      </c>
      <c r="E65" s="220">
        <v>36.57</v>
      </c>
      <c r="F65" s="220">
        <v>31.241268000000002</v>
      </c>
      <c r="G65" s="220">
        <v>1728110800</v>
      </c>
      <c r="H65" s="220"/>
      <c r="I65" s="220">
        <f t="shared" ref="I65:N65" si="78">(I66/B66*B65)/B66*B65</f>
        <v>2.08157201315991</v>
      </c>
      <c r="J65" s="220">
        <f t="shared" si="78"/>
        <v>2.1667881422079769</v>
      </c>
      <c r="K65" s="220">
        <f t="shared" si="78"/>
        <v>1.9571233438088955</v>
      </c>
      <c r="L65" s="220">
        <f t="shared" si="78"/>
        <v>1.9964021678985724</v>
      </c>
      <c r="M65" s="220">
        <f t="shared" si="78"/>
        <v>1.6985965898797681</v>
      </c>
      <c r="N65" s="220">
        <f t="shared" si="78"/>
        <v>66172036.03420265</v>
      </c>
      <c r="O65" s="220"/>
      <c r="P65" s="196">
        <f t="shared" si="23"/>
        <v>142970.28910891089</v>
      </c>
      <c r="Q65" s="196">
        <f t="shared" ref="Q65:Q75" si="79">Q64*K65/K64</f>
        <v>169025.35810161449</v>
      </c>
      <c r="R65" s="196">
        <f t="shared" ref="R65:R75" si="80">R64</f>
        <v>151081.09054827428</v>
      </c>
      <c r="S65" s="196">
        <f t="shared" si="26"/>
        <v>0</v>
      </c>
      <c r="T65" s="224"/>
      <c r="U65" s="196">
        <f t="shared" si="16"/>
        <v>245117.04930258094</v>
      </c>
      <c r="V65" s="196">
        <f t="shared" si="17"/>
        <v>245117.04930258094</v>
      </c>
      <c r="W65" s="196">
        <f t="shared" si="18"/>
        <v>463076.73775879963</v>
      </c>
      <c r="X65" s="199">
        <f t="shared" si="19"/>
        <v>0.46307673775879965</v>
      </c>
      <c r="Y65" s="196">
        <f t="shared" si="20"/>
        <v>463076.73775879963</v>
      </c>
      <c r="Z65" s="199">
        <f t="shared" si="21"/>
        <v>0.46307673775879965</v>
      </c>
      <c r="AA65" s="255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</row>
    <row r="66" spans="1:46" ht="19.5" customHeight="1">
      <c r="A66" s="218" t="s">
        <v>157</v>
      </c>
      <c r="B66" s="219">
        <v>36.68</v>
      </c>
      <c r="C66" s="220">
        <v>37.18</v>
      </c>
      <c r="D66" s="220">
        <v>34.009998000000003</v>
      </c>
      <c r="E66" s="220">
        <v>35.840000000000003</v>
      </c>
      <c r="F66" s="220">
        <v>30.617640999999999</v>
      </c>
      <c r="G66" s="220">
        <v>2509465300</v>
      </c>
      <c r="H66" s="220"/>
      <c r="I66" s="220">
        <f t="shared" ref="I66:N66" si="81">(I67/B67*B66)/B67*B66</f>
        <v>2.0237841536224521</v>
      </c>
      <c r="J66" s="220">
        <f t="shared" si="81"/>
        <v>2.0775620516444433</v>
      </c>
      <c r="K66" s="220">
        <f t="shared" si="81"/>
        <v>1.7370689371742878</v>
      </c>
      <c r="L66" s="220">
        <f t="shared" si="81"/>
        <v>1.9174944433773138</v>
      </c>
      <c r="M66" s="220">
        <f t="shared" si="81"/>
        <v>1.6314598715581046</v>
      </c>
      <c r="N66" s="220">
        <f t="shared" si="81"/>
        <v>139538393.41784501</v>
      </c>
      <c r="O66" s="220"/>
      <c r="P66" s="196">
        <f t="shared" si="23"/>
        <v>134693.06138613861</v>
      </c>
      <c r="Q66" s="196">
        <f t="shared" si="79"/>
        <v>150020.53911515986</v>
      </c>
      <c r="R66" s="196">
        <f t="shared" si="80"/>
        <v>151081.09054827428</v>
      </c>
      <c r="S66" s="196">
        <f t="shared" si="26"/>
        <v>0</v>
      </c>
      <c r="T66" s="224"/>
      <c r="U66" s="196">
        <f t="shared" si="16"/>
        <v>239322.98989664033</v>
      </c>
      <c r="V66" s="196">
        <f t="shared" si="17"/>
        <v>239322.98989664033</v>
      </c>
      <c r="W66" s="196">
        <f t="shared" si="18"/>
        <v>435794.69104957272</v>
      </c>
      <c r="X66" s="199">
        <f t="shared" si="19"/>
        <v>0.43579469104957275</v>
      </c>
      <c r="Y66" s="196">
        <f t="shared" si="20"/>
        <v>435794.69104957272</v>
      </c>
      <c r="Z66" s="199">
        <f t="shared" si="21"/>
        <v>0.43579469104957275</v>
      </c>
      <c r="AA66" s="255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</row>
    <row r="67" spans="1:46" ht="19.5" customHeight="1">
      <c r="A67" s="218" t="s">
        <v>158</v>
      </c>
      <c r="B67" s="219">
        <v>35.810001</v>
      </c>
      <c r="C67" s="220">
        <v>37.5</v>
      </c>
      <c r="D67" s="220">
        <v>34.720001000000003</v>
      </c>
      <c r="E67" s="220">
        <v>34.770000000000003</v>
      </c>
      <c r="F67" s="220">
        <v>29.703555999999999</v>
      </c>
      <c r="G67" s="220">
        <v>2211173100</v>
      </c>
      <c r="H67" s="220"/>
      <c r="I67" s="220">
        <f t="shared" ref="I67:N67" si="82">(I68/B68*B67)/B68*B67</f>
        <v>1.9289199432271322</v>
      </c>
      <c r="J67" s="220">
        <f t="shared" si="82"/>
        <v>2.113478180473372</v>
      </c>
      <c r="K67" s="220">
        <f t="shared" si="82"/>
        <v>1.8103531391065373</v>
      </c>
      <c r="L67" s="220">
        <f t="shared" si="82"/>
        <v>1.8047102854630521</v>
      </c>
      <c r="M67" s="220">
        <f t="shared" si="82"/>
        <v>1.5355000401481071</v>
      </c>
      <c r="N67" s="220">
        <f t="shared" si="82"/>
        <v>108337002.06019901</v>
      </c>
      <c r="O67" s="220"/>
      <c r="P67" s="196">
        <f t="shared" si="23"/>
        <v>137504.95445544552</v>
      </c>
      <c r="Q67" s="196">
        <f t="shared" si="79"/>
        <v>156349.66932249904</v>
      </c>
      <c r="R67" s="196">
        <f t="shared" si="80"/>
        <v>151081.09054827428</v>
      </c>
      <c r="S67" s="196">
        <f t="shared" si="26"/>
        <v>0</v>
      </c>
      <c r="T67" s="224"/>
      <c r="U67" s="196">
        <f t="shared" si="16"/>
        <v>241291.31504515518</v>
      </c>
      <c r="V67" s="196">
        <f t="shared" si="17"/>
        <v>241291.31504515518</v>
      </c>
      <c r="W67" s="196">
        <f t="shared" si="18"/>
        <v>444935.71432621888</v>
      </c>
      <c r="X67" s="199">
        <f t="shared" si="19"/>
        <v>0.44493571432621887</v>
      </c>
      <c r="Y67" s="196">
        <f t="shared" si="20"/>
        <v>444935.71432621888</v>
      </c>
      <c r="Z67" s="199">
        <f t="shared" si="21"/>
        <v>0.44493571432621887</v>
      </c>
      <c r="AA67" s="255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</row>
    <row r="68" spans="1:46" ht="19.5" customHeight="1">
      <c r="A68" s="218" t="s">
        <v>159</v>
      </c>
      <c r="B68" s="219">
        <v>35</v>
      </c>
      <c r="C68" s="220">
        <v>36.549999</v>
      </c>
      <c r="D68" s="220">
        <v>34.110000999999997</v>
      </c>
      <c r="E68" s="220">
        <v>36.549999</v>
      </c>
      <c r="F68" s="220">
        <v>31.22418</v>
      </c>
      <c r="G68" s="220">
        <v>2429662200</v>
      </c>
      <c r="H68" s="220"/>
      <c r="I68" s="220">
        <f t="shared" ref="I68:N68" si="83">(I69/B69*B68)/B69*B68</f>
        <v>1.8426447992745656</v>
      </c>
      <c r="J68" s="220">
        <f t="shared" si="83"/>
        <v>2.0077515594628093</v>
      </c>
      <c r="K68" s="220">
        <f t="shared" si="83"/>
        <v>1.7472993109876407</v>
      </c>
      <c r="L68" s="220">
        <f t="shared" si="83"/>
        <v>1.994219005720971</v>
      </c>
      <c r="M68" s="220">
        <f t="shared" si="83"/>
        <v>1.6967389392572982</v>
      </c>
      <c r="N68" s="220">
        <f t="shared" si="83"/>
        <v>130804631.91527055</v>
      </c>
      <c r="O68" s="220"/>
      <c r="P68" s="196">
        <f t="shared" si="23"/>
        <v>135089.11287128707</v>
      </c>
      <c r="Q68" s="196">
        <f t="shared" si="79"/>
        <v>150904.07698863395</v>
      </c>
      <c r="R68" s="196">
        <f t="shared" si="80"/>
        <v>151081.09054827428</v>
      </c>
      <c r="S68" s="196">
        <f t="shared" si="26"/>
        <v>0</v>
      </c>
      <c r="T68" s="224"/>
      <c r="U68" s="196">
        <f t="shared" si="16"/>
        <v>239600.22593624424</v>
      </c>
      <c r="V68" s="196">
        <f t="shared" si="17"/>
        <v>239600.22593624424</v>
      </c>
      <c r="W68" s="196">
        <f t="shared" si="18"/>
        <v>437074.28040819528</v>
      </c>
      <c r="X68" s="199">
        <f t="shared" si="19"/>
        <v>0.43707428040819529</v>
      </c>
      <c r="Y68" s="196">
        <f t="shared" si="20"/>
        <v>437074.28040819528</v>
      </c>
      <c r="Z68" s="199">
        <f t="shared" si="21"/>
        <v>0.43707428040819529</v>
      </c>
      <c r="AA68" s="255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</row>
    <row r="69" spans="1:46" ht="19.5" customHeight="1">
      <c r="A69" s="218" t="s">
        <v>160</v>
      </c>
      <c r="B69" s="219">
        <v>36.270000000000003</v>
      </c>
      <c r="C69" s="220">
        <v>37.900002000000001</v>
      </c>
      <c r="D69" s="220">
        <v>35.82</v>
      </c>
      <c r="E69" s="220">
        <v>37.740001999999997</v>
      </c>
      <c r="F69" s="220">
        <v>32.240783999999998</v>
      </c>
      <c r="G69" s="220">
        <v>1811072200</v>
      </c>
      <c r="H69" s="220"/>
      <c r="I69" s="220">
        <f t="shared" ref="I69:N69" si="84">(I70/B70*B69)/B70*B69</f>
        <v>1.9787942886233487</v>
      </c>
      <c r="J69" s="220">
        <f t="shared" si="84"/>
        <v>2.15880640968324</v>
      </c>
      <c r="K69" s="220">
        <f t="shared" si="84"/>
        <v>1.926881488078348</v>
      </c>
      <c r="L69" s="220">
        <f t="shared" si="84"/>
        <v>2.1261894055775583</v>
      </c>
      <c r="M69" s="220">
        <f t="shared" si="84"/>
        <v>1.8090231770400935</v>
      </c>
      <c r="N69" s="220">
        <f t="shared" si="84"/>
        <v>72677981.52587615</v>
      </c>
      <c r="O69" s="220"/>
      <c r="P69" s="196">
        <f t="shared" si="23"/>
        <v>141861.3861386138</v>
      </c>
      <c r="Q69" s="196">
        <f t="shared" si="79"/>
        <v>166413.54494702557</v>
      </c>
      <c r="R69" s="196">
        <f t="shared" si="80"/>
        <v>151081.09054827428</v>
      </c>
      <c r="S69" s="196">
        <f t="shared" si="26"/>
        <v>0</v>
      </c>
      <c r="T69" s="224"/>
      <c r="U69" s="196">
        <f t="shared" si="16"/>
        <v>244340.81722337296</v>
      </c>
      <c r="V69" s="196">
        <f t="shared" si="17"/>
        <v>244340.81722337296</v>
      </c>
      <c r="W69" s="196">
        <f t="shared" si="18"/>
        <v>459356.02163391368</v>
      </c>
      <c r="X69" s="199">
        <f t="shared" si="19"/>
        <v>0.4593560216339137</v>
      </c>
      <c r="Y69" s="196">
        <f t="shared" si="20"/>
        <v>459356.02163391368</v>
      </c>
      <c r="Z69" s="199">
        <f t="shared" si="21"/>
        <v>0.4593560216339137</v>
      </c>
      <c r="AA69" s="255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</row>
    <row r="70" spans="1:46" ht="19.5" customHeight="1">
      <c r="A70" s="218" t="s">
        <v>161</v>
      </c>
      <c r="B70" s="219">
        <v>37.659999999999997</v>
      </c>
      <c r="C70" s="220">
        <v>37.659999999999997</v>
      </c>
      <c r="D70" s="220">
        <v>33.700001</v>
      </c>
      <c r="E70" s="220">
        <v>34.889999000000003</v>
      </c>
      <c r="F70" s="220">
        <v>29.806082</v>
      </c>
      <c r="G70" s="220">
        <v>2262048100</v>
      </c>
      <c r="H70" s="220"/>
      <c r="I70" s="220">
        <f t="shared" ref="I70:N70" si="85">(I71/B71*B70)/B71*B70</f>
        <v>2.1333699251249092</v>
      </c>
      <c r="J70" s="220">
        <f t="shared" si="85"/>
        <v>2.1315516689761984</v>
      </c>
      <c r="K70" s="220">
        <f t="shared" si="85"/>
        <v>1.7055469099541956</v>
      </c>
      <c r="L70" s="220">
        <f t="shared" si="85"/>
        <v>1.8171886940805926</v>
      </c>
      <c r="M70" s="220">
        <f t="shared" si="85"/>
        <v>1.5461183223984465</v>
      </c>
      <c r="N70" s="220">
        <f t="shared" si="85"/>
        <v>113379620.70827454</v>
      </c>
      <c r="O70" s="220"/>
      <c r="P70" s="196">
        <f t="shared" si="23"/>
        <v>133465.35049504947</v>
      </c>
      <c r="Q70" s="196">
        <f t="shared" si="79"/>
        <v>147298.16499611447</v>
      </c>
      <c r="R70" s="196">
        <f t="shared" si="80"/>
        <v>151081.09054827428</v>
      </c>
      <c r="S70" s="196">
        <f t="shared" si="26"/>
        <v>0</v>
      </c>
      <c r="T70" s="224"/>
      <c r="U70" s="196">
        <f t="shared" si="16"/>
        <v>238463.59227287793</v>
      </c>
      <c r="V70" s="196">
        <f t="shared" si="17"/>
        <v>238463.59227287793</v>
      </c>
      <c r="W70" s="196">
        <f t="shared" si="18"/>
        <v>431844.60603943822</v>
      </c>
      <c r="X70" s="199">
        <f t="shared" si="19"/>
        <v>0.43184460603943819</v>
      </c>
      <c r="Y70" s="196">
        <f t="shared" si="20"/>
        <v>431844.60603943822</v>
      </c>
      <c r="Z70" s="199">
        <f t="shared" si="21"/>
        <v>0.43184460603943819</v>
      </c>
      <c r="AA70" s="255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</row>
    <row r="71" spans="1:46" ht="19.5" customHeight="1">
      <c r="A71" s="218" t="s">
        <v>162</v>
      </c>
      <c r="B71" s="219">
        <v>34.610000999999997</v>
      </c>
      <c r="C71" s="220">
        <v>35.020000000000003</v>
      </c>
      <c r="D71" s="220">
        <v>32.349997999999999</v>
      </c>
      <c r="E71" s="220">
        <v>34.020000000000003</v>
      </c>
      <c r="F71" s="220">
        <v>29.062837999999999</v>
      </c>
      <c r="G71" s="220">
        <v>2012635000</v>
      </c>
      <c r="H71" s="220"/>
      <c r="I71" s="220">
        <f t="shared" ref="I71:N71" si="86">(I72/B72*B71)/B72*B71</f>
        <v>1.8018090366636665</v>
      </c>
      <c r="J71" s="220">
        <f t="shared" si="86"/>
        <v>1.8431790122124911</v>
      </c>
      <c r="K71" s="220">
        <f t="shared" si="86"/>
        <v>1.5716374093691177</v>
      </c>
      <c r="L71" s="220">
        <f t="shared" si="86"/>
        <v>1.7276936246793666</v>
      </c>
      <c r="M71" s="220">
        <f t="shared" si="86"/>
        <v>1.4699717387383875</v>
      </c>
      <c r="N71" s="220">
        <f t="shared" si="86"/>
        <v>89755561.993197098</v>
      </c>
      <c r="O71" s="220"/>
      <c r="P71" s="196">
        <f t="shared" si="23"/>
        <v>128118.80396039601</v>
      </c>
      <c r="Q71" s="196">
        <f t="shared" si="79"/>
        <v>135733.1804174975</v>
      </c>
      <c r="R71" s="196">
        <f t="shared" si="80"/>
        <v>151081.09054827428</v>
      </c>
      <c r="S71" s="196">
        <f t="shared" si="26"/>
        <v>0</v>
      </c>
      <c r="T71" s="224"/>
      <c r="U71" s="196">
        <f t="shared" si="16"/>
        <v>234721.0096986205</v>
      </c>
      <c r="V71" s="196">
        <f t="shared" si="17"/>
        <v>234721.0096986205</v>
      </c>
      <c r="W71" s="196">
        <f t="shared" si="18"/>
        <v>414933.07492616778</v>
      </c>
      <c r="X71" s="199">
        <f t="shared" si="19"/>
        <v>0.41493307492616777</v>
      </c>
      <c r="Y71" s="196">
        <f t="shared" si="20"/>
        <v>414933.07492616778</v>
      </c>
      <c r="Z71" s="199">
        <f t="shared" si="21"/>
        <v>0.41493307492616777</v>
      </c>
      <c r="AA71" s="255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</row>
    <row r="72" spans="1:46" ht="19.5" customHeight="1">
      <c r="A72" s="218" t="s">
        <v>163</v>
      </c>
      <c r="B72" s="219">
        <v>33.93</v>
      </c>
      <c r="C72" s="220">
        <v>35.849997999999999</v>
      </c>
      <c r="D72" s="220">
        <v>33.799999</v>
      </c>
      <c r="E72" s="220">
        <v>35.139999000000003</v>
      </c>
      <c r="F72" s="220">
        <v>30.019632000000001</v>
      </c>
      <c r="G72" s="220">
        <v>1951089100</v>
      </c>
      <c r="H72" s="220"/>
      <c r="I72" s="220">
        <f t="shared" ref="I72:N72" si="87">(I73/B73*B72)/B73*B72</f>
        <v>1.7317023899398918</v>
      </c>
      <c r="J72" s="220">
        <f t="shared" si="87"/>
        <v>1.9315835788307025</v>
      </c>
      <c r="K72" s="220">
        <f t="shared" si="87"/>
        <v>1.7156836644471827</v>
      </c>
      <c r="L72" s="220">
        <f t="shared" si="87"/>
        <v>1.8433236778507536</v>
      </c>
      <c r="M72" s="220">
        <f t="shared" si="87"/>
        <v>1.56835246615266</v>
      </c>
      <c r="N72" s="220">
        <f t="shared" si="87"/>
        <v>84350086.870837167</v>
      </c>
      <c r="O72" s="220"/>
      <c r="P72" s="196">
        <f t="shared" si="23"/>
        <v>133861.38217821778</v>
      </c>
      <c r="Q72" s="196">
        <f t="shared" si="79"/>
        <v>148173.61751349684</v>
      </c>
      <c r="R72" s="196">
        <f t="shared" si="80"/>
        <v>151081.09054827428</v>
      </c>
      <c r="S72" s="196">
        <f t="shared" si="26"/>
        <v>0</v>
      </c>
      <c r="T72" s="224"/>
      <c r="U72" s="196">
        <f t="shared" si="16"/>
        <v>238740.81445109576</v>
      </c>
      <c r="V72" s="196">
        <f t="shared" si="17"/>
        <v>238740.81445109576</v>
      </c>
      <c r="W72" s="196">
        <f t="shared" si="18"/>
        <v>433116.09023998893</v>
      </c>
      <c r="X72" s="199">
        <f t="shared" si="19"/>
        <v>0.43311609023998893</v>
      </c>
      <c r="Y72" s="196">
        <f t="shared" si="20"/>
        <v>433116.09023998893</v>
      </c>
      <c r="Z72" s="199">
        <f t="shared" si="21"/>
        <v>0.43311609023998893</v>
      </c>
      <c r="AA72" s="255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</row>
    <row r="73" spans="1:46" ht="19.5" customHeight="1">
      <c r="A73" s="218" t="s">
        <v>164</v>
      </c>
      <c r="B73" s="219">
        <v>35.450001</v>
      </c>
      <c r="C73" s="220">
        <v>37.240001999999997</v>
      </c>
      <c r="D73" s="220">
        <v>35.200001</v>
      </c>
      <c r="E73" s="220">
        <v>36.900002000000001</v>
      </c>
      <c r="F73" s="220">
        <v>31.523178000000001</v>
      </c>
      <c r="G73" s="220">
        <v>2259101600</v>
      </c>
      <c r="H73" s="220"/>
      <c r="I73" s="220">
        <f t="shared" ref="I73:N73" si="88">(I74/B74*B73)/B74*B73</f>
        <v>1.8903318012276433</v>
      </c>
      <c r="J73" s="220">
        <f t="shared" si="88"/>
        <v>2.0842731041565625</v>
      </c>
      <c r="K73" s="220">
        <f t="shared" si="88"/>
        <v>1.8607549929692628</v>
      </c>
      <c r="L73" s="220">
        <f t="shared" si="88"/>
        <v>2.0325951806431752</v>
      </c>
      <c r="M73" s="220">
        <f t="shared" si="88"/>
        <v>1.7293899530785684</v>
      </c>
      <c r="N73" s="220">
        <f t="shared" si="88"/>
        <v>113084440.88970542</v>
      </c>
      <c r="O73" s="220"/>
      <c r="P73" s="196">
        <f t="shared" si="23"/>
        <v>139405.9445544554</v>
      </c>
      <c r="Q73" s="196">
        <f t="shared" si="79"/>
        <v>160702.58423973291</v>
      </c>
      <c r="R73" s="196">
        <f t="shared" si="80"/>
        <v>151081.09054827428</v>
      </c>
      <c r="S73" s="196">
        <f t="shared" si="26"/>
        <v>0</v>
      </c>
      <c r="T73" s="224"/>
      <c r="U73" s="196">
        <f t="shared" si="16"/>
        <v>242622.00811446208</v>
      </c>
      <c r="V73" s="196">
        <f t="shared" si="17"/>
        <v>242622.00811446208</v>
      </c>
      <c r="W73" s="196">
        <f t="shared" si="18"/>
        <v>451189.61934246257</v>
      </c>
      <c r="X73" s="199">
        <f t="shared" si="19"/>
        <v>0.45118961934246254</v>
      </c>
      <c r="Y73" s="196">
        <f t="shared" si="20"/>
        <v>451189.61934246257</v>
      </c>
      <c r="Z73" s="199">
        <f t="shared" si="21"/>
        <v>0.45118961934246254</v>
      </c>
      <c r="AA73" s="255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</row>
    <row r="74" spans="1:46" ht="19.5" customHeight="1">
      <c r="A74" s="218" t="s">
        <v>165</v>
      </c>
      <c r="B74" s="219">
        <v>36.979999999999997</v>
      </c>
      <c r="C74" s="220">
        <v>39.639999000000003</v>
      </c>
      <c r="D74" s="220">
        <v>36.799999</v>
      </c>
      <c r="E74" s="220">
        <v>39.119999</v>
      </c>
      <c r="F74" s="220">
        <v>33.419688999999998</v>
      </c>
      <c r="G74" s="220">
        <v>1978225300</v>
      </c>
      <c r="H74" s="220"/>
      <c r="I74" s="220">
        <f t="shared" ref="I74:N74" si="89">(I75/B75*B74)/B75*B74</f>
        <v>2.0570239616015291</v>
      </c>
      <c r="J74" s="220">
        <f t="shared" si="89"/>
        <v>2.3615791334225094</v>
      </c>
      <c r="K74" s="220">
        <f t="shared" si="89"/>
        <v>2.0337588468092265</v>
      </c>
      <c r="L74" s="220">
        <f t="shared" si="89"/>
        <v>2.2845243012269663</v>
      </c>
      <c r="M74" s="220">
        <f t="shared" si="89"/>
        <v>1.9437381162900125</v>
      </c>
      <c r="N74" s="220">
        <f t="shared" si="89"/>
        <v>86712724.627831116</v>
      </c>
      <c r="O74" s="220"/>
      <c r="P74" s="196">
        <f t="shared" si="23"/>
        <v>145742.57029702966</v>
      </c>
      <c r="Q74" s="196">
        <f t="shared" si="79"/>
        <v>175643.92068680079</v>
      </c>
      <c r="R74" s="196">
        <f t="shared" si="80"/>
        <v>151081.09054827428</v>
      </c>
      <c r="S74" s="196">
        <f t="shared" si="26"/>
        <v>0</v>
      </c>
      <c r="T74" s="224"/>
      <c r="U74" s="196">
        <f t="shared" si="16"/>
        <v>247057.64613426407</v>
      </c>
      <c r="V74" s="196">
        <f t="shared" si="17"/>
        <v>247057.64613426407</v>
      </c>
      <c r="W74" s="196">
        <f t="shared" si="18"/>
        <v>472467.5815321047</v>
      </c>
      <c r="X74" s="199">
        <f t="shared" si="19"/>
        <v>0.47246758153210472</v>
      </c>
      <c r="Y74" s="196">
        <f t="shared" si="20"/>
        <v>472467.5815321047</v>
      </c>
      <c r="Z74" s="199">
        <f t="shared" si="21"/>
        <v>0.47246758153210472</v>
      </c>
      <c r="AA74" s="255"/>
      <c r="AB74" s="241"/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</row>
    <row r="75" spans="1:46" ht="19.5" customHeight="1">
      <c r="A75" s="218" t="s">
        <v>166</v>
      </c>
      <c r="B75" s="272">
        <v>39.270000000000003</v>
      </c>
      <c r="C75" s="273">
        <v>40.68</v>
      </c>
      <c r="D75" s="273">
        <v>39.090000000000003</v>
      </c>
      <c r="E75" s="273">
        <v>39.919998</v>
      </c>
      <c r="F75" s="273">
        <v>34.103149000000002</v>
      </c>
      <c r="G75" s="273">
        <v>1779424600</v>
      </c>
      <c r="H75" s="273"/>
      <c r="I75" s="273">
        <f t="shared" ref="I75:N75" si="90">(I76/B76*B75)/B76*B75</f>
        <v>2.3196760554899627</v>
      </c>
      <c r="J75" s="273">
        <f t="shared" si="90"/>
        <v>2.4871221860165669</v>
      </c>
      <c r="K75" s="273">
        <f t="shared" si="90"/>
        <v>2.2947489628438205</v>
      </c>
      <c r="L75" s="273">
        <f t="shared" si="90"/>
        <v>2.3789161454376049</v>
      </c>
      <c r="M75" s="273">
        <f t="shared" si="90"/>
        <v>2.0240531290607335</v>
      </c>
      <c r="N75" s="273">
        <f t="shared" si="90"/>
        <v>70160150.07777603</v>
      </c>
      <c r="O75" s="273"/>
      <c r="P75" s="196">
        <f t="shared" si="23"/>
        <v>154811.88118811877</v>
      </c>
      <c r="Q75" s="196">
        <f t="shared" si="79"/>
        <v>198184.11876030386</v>
      </c>
      <c r="R75" s="196">
        <f t="shared" si="80"/>
        <v>151081.09054827428</v>
      </c>
      <c r="S75" s="196">
        <f t="shared" si="26"/>
        <v>0</v>
      </c>
      <c r="T75" s="274">
        <f>(P75-P63)/P63</f>
        <v>0.14532665850200213</v>
      </c>
      <c r="U75" s="196">
        <f t="shared" si="16"/>
        <v>253406.16375802644</v>
      </c>
      <c r="V75" s="196">
        <f t="shared" si="17"/>
        <v>253406.16375802644</v>
      </c>
      <c r="W75" s="196">
        <f t="shared" si="18"/>
        <v>504077.09049669694</v>
      </c>
      <c r="X75" s="199">
        <f t="shared" si="19"/>
        <v>0.50407709049669691</v>
      </c>
      <c r="Y75" s="196">
        <f t="shared" si="20"/>
        <v>504077.09049669694</v>
      </c>
      <c r="Z75" s="199">
        <f t="shared" si="21"/>
        <v>0.50407709049669691</v>
      </c>
      <c r="AA75" s="255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</row>
    <row r="76" spans="1:46" ht="19.5" customHeight="1">
      <c r="A76" s="218" t="s">
        <v>167</v>
      </c>
      <c r="B76" s="219">
        <v>40.090000000000003</v>
      </c>
      <c r="C76" s="220">
        <v>40.290000999999997</v>
      </c>
      <c r="D76" s="220">
        <v>36.459999000000003</v>
      </c>
      <c r="E76" s="220">
        <v>37.400002000000001</v>
      </c>
      <c r="F76" s="220">
        <v>32.256324999999997</v>
      </c>
      <c r="G76" s="220">
        <v>2234773200</v>
      </c>
      <c r="H76" s="220"/>
      <c r="I76" s="220">
        <f t="shared" ref="I76:N76" si="91">(I77/B77*B76)/B77*B76</f>
        <v>2.4175621606669035</v>
      </c>
      <c r="J76" s="220">
        <f t="shared" si="91"/>
        <v>2.4396627174139938</v>
      </c>
      <c r="K76" s="220">
        <f t="shared" si="91"/>
        <v>1.9963521240495667</v>
      </c>
      <c r="L76" s="220">
        <f t="shared" si="91"/>
        <v>2.088052254871934</v>
      </c>
      <c r="M76" s="220">
        <f t="shared" si="91"/>
        <v>1.8107676014366074</v>
      </c>
      <c r="N76" s="220">
        <f t="shared" si="91"/>
        <v>110661929.40134282</v>
      </c>
      <c r="O76" s="220"/>
      <c r="P76" s="196">
        <f t="shared" si="23"/>
        <v>144396.03564356433</v>
      </c>
      <c r="Q76" s="196">
        <f>((Q75+R75)/2)*K76/K75</f>
        <v>151924.31802991329</v>
      </c>
      <c r="R76" s="196">
        <f>(Q75+R75)/2</f>
        <v>174632.60465428908</v>
      </c>
      <c r="S76" s="196">
        <f t="shared" si="26"/>
        <v>0</v>
      </c>
      <c r="T76" s="224"/>
      <c r="U76" s="196">
        <f t="shared" si="16"/>
        <v>268724.52541861252</v>
      </c>
      <c r="V76" s="196">
        <f t="shared" si="17"/>
        <v>268724.52541861252</v>
      </c>
      <c r="W76" s="196">
        <f t="shared" si="18"/>
        <v>470952.95832776674</v>
      </c>
      <c r="X76" s="199">
        <f t="shared" si="19"/>
        <v>0.47095295832776674</v>
      </c>
      <c r="Y76" s="196">
        <f t="shared" si="20"/>
        <v>470952.95832776674</v>
      </c>
      <c r="Z76" s="199">
        <f t="shared" si="21"/>
        <v>0.47095295832776674</v>
      </c>
      <c r="AA76" s="255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</row>
    <row r="77" spans="1:46" ht="19.5" customHeight="1">
      <c r="A77" s="218" t="s">
        <v>168</v>
      </c>
      <c r="B77" s="219">
        <v>37.490001999999997</v>
      </c>
      <c r="C77" s="220">
        <v>38.479999999999997</v>
      </c>
      <c r="D77" s="220">
        <v>36.700001</v>
      </c>
      <c r="E77" s="220">
        <v>37.220001000000003</v>
      </c>
      <c r="F77" s="220">
        <v>32.101101</v>
      </c>
      <c r="G77" s="220">
        <v>1765610600</v>
      </c>
      <c r="H77" s="220"/>
      <c r="I77" s="220">
        <f t="shared" ref="I77:N77" si="92">(I78/B78*B77)/B78*B77</f>
        <v>2.1141532456880845</v>
      </c>
      <c r="J77" s="220">
        <f t="shared" si="92"/>
        <v>2.2253860423111096</v>
      </c>
      <c r="K77" s="220">
        <f t="shared" si="92"/>
        <v>2.0227210474724178</v>
      </c>
      <c r="L77" s="220">
        <f t="shared" si="92"/>
        <v>2.0680016124422287</v>
      </c>
      <c r="M77" s="220">
        <f t="shared" si="92"/>
        <v>1.7933819695580606</v>
      </c>
      <c r="N77" s="220">
        <f t="shared" si="92"/>
        <v>69075046.157998666</v>
      </c>
      <c r="O77" s="220"/>
      <c r="P77" s="196">
        <f t="shared" si="23"/>
        <v>145346.53861386137</v>
      </c>
      <c r="Q77" s="196">
        <f t="shared" ref="Q77:Q87" si="93">Q76*K77/K76</f>
        <v>153931.01848117105</v>
      </c>
      <c r="R77" s="196">
        <f t="shared" ref="R77:R87" si="94">R76</f>
        <v>174632.60465428908</v>
      </c>
      <c r="S77" s="196">
        <f t="shared" si="26"/>
        <v>0</v>
      </c>
      <c r="T77" s="224"/>
      <c r="U77" s="196">
        <f t="shared" si="16"/>
        <v>269389.87749782047</v>
      </c>
      <c r="V77" s="196">
        <f t="shared" si="17"/>
        <v>269389.87749782047</v>
      </c>
      <c r="W77" s="196">
        <f t="shared" si="18"/>
        <v>473910.1617493215</v>
      </c>
      <c r="X77" s="199">
        <f t="shared" si="19"/>
        <v>0.47391016174932149</v>
      </c>
      <c r="Y77" s="196">
        <f t="shared" si="20"/>
        <v>473910.1617493215</v>
      </c>
      <c r="Z77" s="199">
        <f t="shared" si="21"/>
        <v>0.47391016174932149</v>
      </c>
      <c r="AA77" s="255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</row>
    <row r="78" spans="1:46" ht="19.5" customHeight="1">
      <c r="A78" s="218" t="s">
        <v>169</v>
      </c>
      <c r="B78" s="219">
        <v>37.369999</v>
      </c>
      <c r="C78" s="220">
        <v>38.290000999999997</v>
      </c>
      <c r="D78" s="220">
        <v>35.939999</v>
      </c>
      <c r="E78" s="220">
        <v>36.57</v>
      </c>
      <c r="F78" s="220">
        <v>31.540486999999999</v>
      </c>
      <c r="G78" s="220">
        <v>2133973700</v>
      </c>
      <c r="H78" s="220"/>
      <c r="I78" s="220">
        <f t="shared" ref="I78:N78" si="95">(I79/B79*B78)/B79*B78</f>
        <v>2.1006403797263418</v>
      </c>
      <c r="J78" s="220">
        <f t="shared" si="95"/>
        <v>2.203464147247161</v>
      </c>
      <c r="K78" s="220">
        <f t="shared" si="95"/>
        <v>1.9398134343706233</v>
      </c>
      <c r="L78" s="220">
        <f t="shared" si="95"/>
        <v>1.9964021678985724</v>
      </c>
      <c r="M78" s="220">
        <f t="shared" si="95"/>
        <v>1.7312896491626022</v>
      </c>
      <c r="N78" s="220">
        <f t="shared" si="95"/>
        <v>100904248.94864181</v>
      </c>
      <c r="O78" s="220"/>
      <c r="P78" s="196">
        <f t="shared" si="23"/>
        <v>142336.62970297027</v>
      </c>
      <c r="Q78" s="196">
        <f t="shared" si="93"/>
        <v>147621.66932966572</v>
      </c>
      <c r="R78" s="196">
        <f t="shared" si="94"/>
        <v>174632.60465428908</v>
      </c>
      <c r="S78" s="196">
        <f t="shared" si="26"/>
        <v>0</v>
      </c>
      <c r="T78" s="224"/>
      <c r="U78" s="196">
        <f t="shared" si="16"/>
        <v>267282.94126019673</v>
      </c>
      <c r="V78" s="196">
        <f t="shared" si="17"/>
        <v>267282.94126019673</v>
      </c>
      <c r="W78" s="196">
        <f t="shared" si="18"/>
        <v>464590.90368692507</v>
      </c>
      <c r="X78" s="199">
        <f t="shared" si="19"/>
        <v>0.46459090368692507</v>
      </c>
      <c r="Y78" s="196">
        <f t="shared" si="20"/>
        <v>464590.90368692507</v>
      </c>
      <c r="Z78" s="199">
        <f t="shared" si="21"/>
        <v>0.46459090368692507</v>
      </c>
      <c r="AA78" s="255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</row>
    <row r="79" spans="1:46" ht="19.5" customHeight="1">
      <c r="A79" s="218" t="s">
        <v>170</v>
      </c>
      <c r="B79" s="219">
        <v>36.82</v>
      </c>
      <c r="C79" s="220">
        <v>37.07</v>
      </c>
      <c r="D79" s="220">
        <v>34.349997999999999</v>
      </c>
      <c r="E79" s="220">
        <v>34.979999999999997</v>
      </c>
      <c r="F79" s="220">
        <v>30.169159000000001</v>
      </c>
      <c r="G79" s="220">
        <v>2345433600</v>
      </c>
      <c r="H79" s="220"/>
      <c r="I79" s="220">
        <f t="shared" ref="I79:N79" si="96">(I80/B80*B79)/B80*B79</f>
        <v>2.0392623699363597</v>
      </c>
      <c r="J79" s="220">
        <f t="shared" si="96"/>
        <v>2.0652869703722541</v>
      </c>
      <c r="K79" s="220">
        <f t="shared" si="96"/>
        <v>1.7719737076907083</v>
      </c>
      <c r="L79" s="220">
        <f t="shared" si="96"/>
        <v>1.8265758965272378</v>
      </c>
      <c r="M79" s="220">
        <f t="shared" si="96"/>
        <v>1.5840152221701616</v>
      </c>
      <c r="N79" s="220">
        <f t="shared" si="96"/>
        <v>121892676.60590279</v>
      </c>
      <c r="O79" s="220"/>
      <c r="P79" s="196">
        <f t="shared" si="23"/>
        <v>136039.59603960393</v>
      </c>
      <c r="Q79" s="196">
        <f t="shared" si="93"/>
        <v>134848.90459192547</v>
      </c>
      <c r="R79" s="196">
        <f t="shared" si="94"/>
        <v>174632.60465428908</v>
      </c>
      <c r="S79" s="196">
        <f t="shared" si="26"/>
        <v>0</v>
      </c>
      <c r="T79" s="224"/>
      <c r="U79" s="196">
        <f t="shared" si="16"/>
        <v>262875.01769584027</v>
      </c>
      <c r="V79" s="196">
        <f t="shared" si="17"/>
        <v>262875.01769584027</v>
      </c>
      <c r="W79" s="196">
        <f t="shared" si="18"/>
        <v>445521.10528581846</v>
      </c>
      <c r="X79" s="199">
        <f t="shared" si="19"/>
        <v>0.44552110528581845</v>
      </c>
      <c r="Y79" s="196">
        <f t="shared" si="20"/>
        <v>445521.10528581846</v>
      </c>
      <c r="Z79" s="199">
        <f t="shared" si="21"/>
        <v>0.44552110528581845</v>
      </c>
      <c r="AA79" s="255"/>
      <c r="AB79" s="241"/>
      <c r="AC79" s="241"/>
      <c r="AD79" s="241"/>
      <c r="AE79" s="241"/>
      <c r="AF79" s="241"/>
      <c r="AG79" s="241"/>
      <c r="AH79" s="241"/>
      <c r="AI79" s="241"/>
      <c r="AJ79" s="241"/>
      <c r="AK79" s="241"/>
      <c r="AL79" s="241"/>
      <c r="AM79" s="241"/>
      <c r="AN79" s="241"/>
      <c r="AO79" s="241"/>
      <c r="AP79" s="241"/>
      <c r="AQ79" s="241"/>
      <c r="AR79" s="241"/>
      <c r="AS79" s="241"/>
      <c r="AT79" s="241"/>
    </row>
    <row r="80" spans="1:46" ht="19.5" customHeight="1">
      <c r="A80" s="218" t="s">
        <v>171</v>
      </c>
      <c r="B80" s="219">
        <v>35.099997999999999</v>
      </c>
      <c r="C80" s="220">
        <v>38.270000000000003</v>
      </c>
      <c r="D80" s="220">
        <v>34.889999000000003</v>
      </c>
      <c r="E80" s="220">
        <v>38.080002</v>
      </c>
      <c r="F80" s="220">
        <v>32.842834000000003</v>
      </c>
      <c r="G80" s="220">
        <v>1881340000</v>
      </c>
      <c r="H80" s="220"/>
      <c r="I80" s="220">
        <f t="shared" ref="I80:N80" si="97">(I81/B81*B80)/B81*B80</f>
        <v>1.8531890289362742</v>
      </c>
      <c r="J80" s="220">
        <f t="shared" si="97"/>
        <v>2.2011627643919782</v>
      </c>
      <c r="K80" s="220">
        <f t="shared" si="97"/>
        <v>1.8281244427407144</v>
      </c>
      <c r="L80" s="220">
        <f t="shared" si="97"/>
        <v>2.1646716888503823</v>
      </c>
      <c r="M80" s="220">
        <f t="shared" si="97"/>
        <v>1.8772157679145116</v>
      </c>
      <c r="N80" s="220">
        <f t="shared" si="97"/>
        <v>78427055.046831876</v>
      </c>
      <c r="O80" s="220"/>
      <c r="P80" s="196">
        <f t="shared" si="23"/>
        <v>138178.21386138612</v>
      </c>
      <c r="Q80" s="196">
        <f t="shared" si="93"/>
        <v>139122.02957152389</v>
      </c>
      <c r="R80" s="196">
        <f t="shared" si="94"/>
        <v>174632.60465428908</v>
      </c>
      <c r="S80" s="196">
        <f t="shared" si="26"/>
        <v>0</v>
      </c>
      <c r="T80" s="224"/>
      <c r="U80" s="196">
        <f t="shared" si="16"/>
        <v>264372.05017108779</v>
      </c>
      <c r="V80" s="196">
        <f t="shared" si="17"/>
        <v>264372.05017108779</v>
      </c>
      <c r="W80" s="196">
        <f t="shared" si="18"/>
        <v>451932.84808719909</v>
      </c>
      <c r="X80" s="199">
        <f t="shared" si="19"/>
        <v>0.45193284808719908</v>
      </c>
      <c r="Y80" s="196">
        <f t="shared" si="20"/>
        <v>451932.84808719909</v>
      </c>
      <c r="Z80" s="199">
        <f t="shared" si="21"/>
        <v>0.45193284808719908</v>
      </c>
      <c r="AA80" s="255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</row>
    <row r="81" spans="1:46" ht="19.5" customHeight="1">
      <c r="A81" s="218" t="s">
        <v>172</v>
      </c>
      <c r="B81" s="219">
        <v>38.029998999999997</v>
      </c>
      <c r="C81" s="220">
        <v>38.68</v>
      </c>
      <c r="D81" s="220">
        <v>36.700001</v>
      </c>
      <c r="E81" s="220">
        <v>36.779998999999997</v>
      </c>
      <c r="F81" s="220">
        <v>31.721610999999999</v>
      </c>
      <c r="G81" s="220">
        <v>1943627500</v>
      </c>
      <c r="H81" s="220"/>
      <c r="I81" s="220">
        <f t="shared" ref="I81:N81" si="98">(I82/B82*B81)/B82*B81</f>
        <v>2.1754953783865933</v>
      </c>
      <c r="J81" s="220">
        <f t="shared" si="98"/>
        <v>2.2485790700665342</v>
      </c>
      <c r="K81" s="220">
        <f t="shared" si="98"/>
        <v>2.0227210474724178</v>
      </c>
      <c r="L81" s="220">
        <f t="shared" si="98"/>
        <v>2.0193962168211095</v>
      </c>
      <c r="M81" s="220">
        <f t="shared" si="98"/>
        <v>1.7512309063309046</v>
      </c>
      <c r="N81" s="220">
        <f t="shared" si="98"/>
        <v>83706156.136422902</v>
      </c>
      <c r="O81" s="220"/>
      <c r="P81" s="196">
        <f t="shared" si="23"/>
        <v>145346.53861386134</v>
      </c>
      <c r="Q81" s="196">
        <f t="shared" si="93"/>
        <v>153931.01848117108</v>
      </c>
      <c r="R81" s="196">
        <f t="shared" si="94"/>
        <v>174632.60465428908</v>
      </c>
      <c r="S81" s="196">
        <f t="shared" si="26"/>
        <v>0</v>
      </c>
      <c r="T81" s="224"/>
      <c r="U81" s="196">
        <f t="shared" si="16"/>
        <v>269389.87749782047</v>
      </c>
      <c r="V81" s="196">
        <f t="shared" si="17"/>
        <v>269389.87749782047</v>
      </c>
      <c r="W81" s="196">
        <f t="shared" si="18"/>
        <v>473910.1617493215</v>
      </c>
      <c r="X81" s="199">
        <f t="shared" si="19"/>
        <v>0.47391016174932149</v>
      </c>
      <c r="Y81" s="196">
        <f t="shared" si="20"/>
        <v>473910.1617493215</v>
      </c>
      <c r="Z81" s="199">
        <f t="shared" si="21"/>
        <v>0.47391016174932149</v>
      </c>
      <c r="AA81" s="255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</row>
    <row r="82" spans="1:46" ht="19.5" customHeight="1">
      <c r="A82" s="218" t="s">
        <v>173</v>
      </c>
      <c r="B82" s="219">
        <v>36.860000999999997</v>
      </c>
      <c r="C82" s="220">
        <v>39.919998</v>
      </c>
      <c r="D82" s="220">
        <v>36.549999</v>
      </c>
      <c r="E82" s="220">
        <v>39.580002</v>
      </c>
      <c r="F82" s="220">
        <v>34.168078999999999</v>
      </c>
      <c r="G82" s="220">
        <v>1620613000</v>
      </c>
      <c r="H82" s="220"/>
      <c r="I82" s="220">
        <f t="shared" ref="I82:N82" si="99">(I83/B83*B82)/B83*B82</f>
        <v>2.0436956585830517</v>
      </c>
      <c r="J82" s="220">
        <f t="shared" si="99"/>
        <v>2.3950592122186904</v>
      </c>
      <c r="K82" s="220">
        <f t="shared" si="99"/>
        <v>2.0062201137461533</v>
      </c>
      <c r="L82" s="220">
        <f t="shared" si="99"/>
        <v>2.3385665626555179</v>
      </c>
      <c r="M82" s="220">
        <f t="shared" si="99"/>
        <v>2.0317677760910438</v>
      </c>
      <c r="N82" s="220">
        <f t="shared" si="99"/>
        <v>58195575.25904569</v>
      </c>
      <c r="O82" s="220"/>
      <c r="P82" s="196">
        <f t="shared" si="23"/>
        <v>144752.47128712866</v>
      </c>
      <c r="Q82" s="196">
        <f t="shared" si="93"/>
        <v>152675.28154327339</v>
      </c>
      <c r="R82" s="196">
        <f t="shared" si="94"/>
        <v>174632.60465428908</v>
      </c>
      <c r="S82" s="196">
        <f t="shared" si="26"/>
        <v>0</v>
      </c>
      <c r="T82" s="224"/>
      <c r="U82" s="196">
        <f t="shared" si="16"/>
        <v>268974.03036910761</v>
      </c>
      <c r="V82" s="196">
        <f t="shared" si="17"/>
        <v>268974.03036910761</v>
      </c>
      <c r="W82" s="196">
        <f t="shared" si="18"/>
        <v>472060.35748469114</v>
      </c>
      <c r="X82" s="199">
        <f t="shared" si="19"/>
        <v>0.47206035748469116</v>
      </c>
      <c r="Y82" s="196">
        <f t="shared" si="20"/>
        <v>472060.35748469114</v>
      </c>
      <c r="Z82" s="199">
        <f t="shared" si="21"/>
        <v>0.47206035748469116</v>
      </c>
      <c r="AA82" s="255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</row>
    <row r="83" spans="1:46" ht="19.5" customHeight="1">
      <c r="A83" s="218" t="s">
        <v>174</v>
      </c>
      <c r="B83" s="219">
        <v>39.639999000000003</v>
      </c>
      <c r="C83" s="220">
        <v>40.139999000000003</v>
      </c>
      <c r="D83" s="220">
        <v>38.259998000000003</v>
      </c>
      <c r="E83" s="220">
        <v>38.979999999999997</v>
      </c>
      <c r="F83" s="220">
        <v>33.650126999999998</v>
      </c>
      <c r="G83" s="220">
        <v>1714890300</v>
      </c>
      <c r="H83" s="220"/>
      <c r="I83" s="220">
        <f t="shared" ref="I83:N83" si="100">(I84/B84*B83)/B84*B83</f>
        <v>2.3635936075929038</v>
      </c>
      <c r="J83" s="220">
        <f t="shared" si="100"/>
        <v>2.4215305236487175</v>
      </c>
      <c r="K83" s="220">
        <f t="shared" si="100"/>
        <v>2.1983342555636156</v>
      </c>
      <c r="L83" s="220">
        <f t="shared" si="100"/>
        <v>2.2682022749009438</v>
      </c>
      <c r="M83" s="220">
        <f t="shared" si="100"/>
        <v>1.9706357549598963</v>
      </c>
      <c r="N83" s="220">
        <f t="shared" si="100"/>
        <v>65163442.056234166</v>
      </c>
      <c r="O83" s="220"/>
      <c r="P83" s="196">
        <f t="shared" si="23"/>
        <v>151524.74455445539</v>
      </c>
      <c r="Q83" s="196">
        <f t="shared" si="93"/>
        <v>167295.35263589962</v>
      </c>
      <c r="R83" s="196">
        <f t="shared" si="94"/>
        <v>174632.60465428908</v>
      </c>
      <c r="S83" s="196">
        <f t="shared" si="26"/>
        <v>0</v>
      </c>
      <c r="T83" s="224"/>
      <c r="U83" s="196">
        <f t="shared" si="16"/>
        <v>273714.6216562363</v>
      </c>
      <c r="V83" s="196">
        <f t="shared" si="17"/>
        <v>273714.6216562363</v>
      </c>
      <c r="W83" s="196">
        <f t="shared" si="18"/>
        <v>493452.70184464409</v>
      </c>
      <c r="X83" s="199">
        <f t="shared" si="19"/>
        <v>0.49345270184464407</v>
      </c>
      <c r="Y83" s="196">
        <f t="shared" si="20"/>
        <v>493452.70184464409</v>
      </c>
      <c r="Z83" s="199">
        <f t="shared" si="21"/>
        <v>0.49345270184464407</v>
      </c>
      <c r="AA83" s="255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</row>
    <row r="84" spans="1:46" ht="19.5" customHeight="1">
      <c r="A84" s="218" t="s">
        <v>175</v>
      </c>
      <c r="B84" s="219">
        <v>39</v>
      </c>
      <c r="C84" s="220">
        <v>39.909999999999997</v>
      </c>
      <c r="D84" s="220">
        <v>38.240001999999997</v>
      </c>
      <c r="E84" s="220">
        <v>39.459999000000003</v>
      </c>
      <c r="F84" s="220">
        <v>34.064475999999999</v>
      </c>
      <c r="G84" s="220">
        <v>1676662500</v>
      </c>
      <c r="H84" s="220"/>
      <c r="I84" s="220">
        <f t="shared" ref="I84:N84" si="101">(I85/B85*B84)/B85*B84</f>
        <v>2.2878879507727472</v>
      </c>
      <c r="J84" s="220">
        <f t="shared" si="101"/>
        <v>2.3938596729111103</v>
      </c>
      <c r="K84" s="220">
        <f t="shared" si="101"/>
        <v>2.196037004799726</v>
      </c>
      <c r="L84" s="220">
        <f t="shared" si="101"/>
        <v>2.3244074136390149</v>
      </c>
      <c r="M84" s="220">
        <f t="shared" si="101"/>
        <v>2.0194651759648079</v>
      </c>
      <c r="N84" s="220">
        <f t="shared" si="101"/>
        <v>62290616.757580869</v>
      </c>
      <c r="O84" s="220"/>
      <c r="P84" s="196">
        <f t="shared" si="23"/>
        <v>151445.55247524744</v>
      </c>
      <c r="Q84" s="196">
        <f t="shared" si="93"/>
        <v>167120.52964177789</v>
      </c>
      <c r="R84" s="196">
        <f t="shared" si="94"/>
        <v>174632.60465428908</v>
      </c>
      <c r="S84" s="196">
        <f t="shared" si="26"/>
        <v>0</v>
      </c>
      <c r="T84" s="224"/>
      <c r="U84" s="196">
        <f t="shared" si="16"/>
        <v>273659.18720079074</v>
      </c>
      <c r="V84" s="196">
        <f t="shared" si="17"/>
        <v>273659.18720079074</v>
      </c>
      <c r="W84" s="196">
        <f t="shared" si="18"/>
        <v>493198.68677131442</v>
      </c>
      <c r="X84" s="199">
        <f t="shared" si="19"/>
        <v>0.4931986867713144</v>
      </c>
      <c r="Y84" s="196">
        <f t="shared" si="20"/>
        <v>493198.68677131442</v>
      </c>
      <c r="Z84" s="199">
        <f t="shared" si="21"/>
        <v>0.4931986867713144</v>
      </c>
      <c r="AA84" s="255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</row>
    <row r="85" spans="1:46" ht="19.5" customHeight="1">
      <c r="A85" s="218" t="s">
        <v>176</v>
      </c>
      <c r="B85" s="219">
        <v>39.540000999999997</v>
      </c>
      <c r="C85" s="220">
        <v>39.880001</v>
      </c>
      <c r="D85" s="220">
        <v>37.330002</v>
      </c>
      <c r="E85" s="220">
        <v>38.869999</v>
      </c>
      <c r="F85" s="220">
        <v>33.555145000000003</v>
      </c>
      <c r="G85" s="220">
        <v>2279169700</v>
      </c>
      <c r="H85" s="220"/>
      <c r="I85" s="220">
        <f t="shared" ref="I85:N85" si="102">(I86/B86*B85)/B86*B85</f>
        <v>2.3516835914954126</v>
      </c>
      <c r="J85" s="220">
        <f t="shared" si="102"/>
        <v>2.390262258404745</v>
      </c>
      <c r="K85" s="220">
        <f t="shared" si="102"/>
        <v>2.0927621295837509</v>
      </c>
      <c r="L85" s="220">
        <f t="shared" si="102"/>
        <v>2.2554186694951932</v>
      </c>
      <c r="M85" s="220">
        <f t="shared" si="102"/>
        <v>1.9595266876982529</v>
      </c>
      <c r="N85" s="220">
        <f t="shared" si="102"/>
        <v>115102472.84957969</v>
      </c>
      <c r="O85" s="220"/>
      <c r="P85" s="196">
        <f t="shared" si="23"/>
        <v>147841.59207920785</v>
      </c>
      <c r="Q85" s="196">
        <f t="shared" si="93"/>
        <v>159261.21224090544</v>
      </c>
      <c r="R85" s="196">
        <f t="shared" si="94"/>
        <v>174632.60465428908</v>
      </c>
      <c r="S85" s="196">
        <f t="shared" si="26"/>
        <v>0</v>
      </c>
      <c r="T85" s="224"/>
      <c r="U85" s="196">
        <f t="shared" si="16"/>
        <v>271136.41492356302</v>
      </c>
      <c r="V85" s="196">
        <f t="shared" si="17"/>
        <v>271136.41492356302</v>
      </c>
      <c r="W85" s="196">
        <f t="shared" si="18"/>
        <v>481735.40897440235</v>
      </c>
      <c r="X85" s="199">
        <f t="shared" si="19"/>
        <v>0.48173540897440237</v>
      </c>
      <c r="Y85" s="196">
        <f t="shared" si="20"/>
        <v>481735.40897440235</v>
      </c>
      <c r="Z85" s="199">
        <f t="shared" si="21"/>
        <v>0.48173540897440237</v>
      </c>
      <c r="AA85" s="255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</row>
    <row r="86" spans="1:46" ht="19.5" customHeight="1">
      <c r="A86" s="218" t="s">
        <v>177</v>
      </c>
      <c r="B86" s="219">
        <v>38.779998999999997</v>
      </c>
      <c r="C86" s="220">
        <v>42.02</v>
      </c>
      <c r="D86" s="220">
        <v>38.709999000000003</v>
      </c>
      <c r="E86" s="220">
        <v>41.240001999999997</v>
      </c>
      <c r="F86" s="220">
        <v>35.601101</v>
      </c>
      <c r="G86" s="220">
        <v>1718491700</v>
      </c>
      <c r="H86" s="220"/>
      <c r="I86" s="220">
        <f t="shared" ref="I86:N86" si="103">(I87/B87*B86)/B87*B86</f>
        <v>2.2621485681908728</v>
      </c>
      <c r="J86" s="220">
        <f t="shared" si="103"/>
        <v>2.653672532685865</v>
      </c>
      <c r="K86" s="220">
        <f t="shared" si="103"/>
        <v>2.2503504756713806</v>
      </c>
      <c r="L86" s="220">
        <f t="shared" si="103"/>
        <v>2.5388407913151636</v>
      </c>
      <c r="M86" s="220">
        <f t="shared" si="103"/>
        <v>2.205767844710719</v>
      </c>
      <c r="N86" s="220">
        <f t="shared" si="103"/>
        <v>65437425.812213182</v>
      </c>
      <c r="O86" s="220"/>
      <c r="P86" s="196">
        <f t="shared" si="23"/>
        <v>153306.92673267319</v>
      </c>
      <c r="Q86" s="196">
        <f t="shared" si="93"/>
        <v>171253.83704912823</v>
      </c>
      <c r="R86" s="196">
        <f t="shared" si="94"/>
        <v>174632.60465428908</v>
      </c>
      <c r="S86" s="196">
        <f t="shared" si="26"/>
        <v>0</v>
      </c>
      <c r="T86" s="224"/>
      <c r="U86" s="196">
        <f t="shared" si="16"/>
        <v>274962.14918098878</v>
      </c>
      <c r="V86" s="196">
        <f t="shared" si="17"/>
        <v>274962.14918098878</v>
      </c>
      <c r="W86" s="196">
        <f t="shared" si="18"/>
        <v>499193.36843609053</v>
      </c>
      <c r="X86" s="199">
        <f t="shared" si="19"/>
        <v>0.49919336843609052</v>
      </c>
      <c r="Y86" s="196">
        <f t="shared" si="20"/>
        <v>499193.36843609053</v>
      </c>
      <c r="Z86" s="199">
        <f t="shared" si="21"/>
        <v>0.49919336843609052</v>
      </c>
      <c r="AA86" s="255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</row>
    <row r="87" spans="1:46" ht="19.5" customHeight="1">
      <c r="A87" s="218" t="s">
        <v>178</v>
      </c>
      <c r="B87" s="272">
        <v>41.509998000000003</v>
      </c>
      <c r="C87" s="273">
        <v>42.310001</v>
      </c>
      <c r="D87" s="273">
        <v>40.360000999999997</v>
      </c>
      <c r="E87" s="273">
        <v>40.409999999999997</v>
      </c>
      <c r="F87" s="273">
        <v>34.884582999999999</v>
      </c>
      <c r="G87" s="273">
        <v>1416706400</v>
      </c>
      <c r="H87" s="273"/>
      <c r="I87" s="273">
        <f t="shared" ref="I87:N87" si="104">(I88/B88*B87)/B88*B87</f>
        <v>2.5918565543230736</v>
      </c>
      <c r="J87" s="273">
        <f t="shared" si="104"/>
        <v>2.6904275671254934</v>
      </c>
      <c r="K87" s="273">
        <f t="shared" si="104"/>
        <v>2.4462800752013241</v>
      </c>
      <c r="L87" s="273">
        <f t="shared" si="104"/>
        <v>2.4376750540927259</v>
      </c>
      <c r="M87" s="273">
        <f t="shared" si="104"/>
        <v>2.1178734931384593</v>
      </c>
      <c r="N87" s="273">
        <f t="shared" si="104"/>
        <v>44472448.463304207</v>
      </c>
      <c r="O87" s="273"/>
      <c r="P87" s="196">
        <f t="shared" si="23"/>
        <v>159841.58811881178</v>
      </c>
      <c r="Q87" s="196">
        <f t="shared" si="93"/>
        <v>186164.26814586276</v>
      </c>
      <c r="R87" s="196">
        <f t="shared" si="94"/>
        <v>174632.60465428908</v>
      </c>
      <c r="S87" s="196">
        <f t="shared" si="26"/>
        <v>0</v>
      </c>
      <c r="T87" s="274">
        <f>(P87-P75)/P75</f>
        <v>3.2489153236121372E-2</v>
      </c>
      <c r="U87" s="196">
        <f t="shared" si="16"/>
        <v>279536.4121512858</v>
      </c>
      <c r="V87" s="196">
        <f t="shared" si="17"/>
        <v>279536.4121512858</v>
      </c>
      <c r="W87" s="196">
        <f t="shared" si="18"/>
        <v>520638.46091896365</v>
      </c>
      <c r="X87" s="199">
        <f t="shared" si="19"/>
        <v>0.52063846091896371</v>
      </c>
      <c r="Y87" s="196">
        <f t="shared" si="20"/>
        <v>520638.46091896365</v>
      </c>
      <c r="Z87" s="199">
        <f t="shared" si="21"/>
        <v>0.52063846091896371</v>
      </c>
      <c r="AA87" s="255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</row>
    <row r="88" spans="1:46" ht="19.5" customHeight="1">
      <c r="A88" s="218" t="s">
        <v>179</v>
      </c>
      <c r="B88" s="219">
        <v>40.650002000000001</v>
      </c>
      <c r="C88" s="220">
        <v>43.310001</v>
      </c>
      <c r="D88" s="220">
        <v>40.159999999999997</v>
      </c>
      <c r="E88" s="220">
        <v>42</v>
      </c>
      <c r="F88" s="220">
        <v>36.344653999999998</v>
      </c>
      <c r="G88" s="220">
        <v>1968905800</v>
      </c>
      <c r="H88" s="220"/>
      <c r="I88" s="220">
        <f t="shared" ref="I88:N88" si="105">(I89/B89*B88)/B89*B88</f>
        <v>2.4855738983210847</v>
      </c>
      <c r="J88" s="220">
        <f t="shared" si="105"/>
        <v>2.8191073936421769</v>
      </c>
      <c r="K88" s="220">
        <f t="shared" si="105"/>
        <v>2.4220954266796282</v>
      </c>
      <c r="L88" s="220">
        <f t="shared" si="105"/>
        <v>2.6332778916009252</v>
      </c>
      <c r="M88" s="220">
        <f t="shared" si="105"/>
        <v>2.2988679233162519</v>
      </c>
      <c r="N88" s="220">
        <f t="shared" si="105"/>
        <v>85897634.763354361</v>
      </c>
      <c r="O88" s="220"/>
      <c r="P88" s="196">
        <f t="shared" si="23"/>
        <v>159049.50495049494</v>
      </c>
      <c r="Q88" s="196">
        <f>((Q87+R87)/2)*K88/K87</f>
        <v>178614.96408943288</v>
      </c>
      <c r="R88" s="196">
        <f>(Q87+R87)/2</f>
        <v>180398.43640007591</v>
      </c>
      <c r="S88" s="196">
        <f t="shared" si="26"/>
        <v>0</v>
      </c>
      <c r="T88" s="224"/>
      <c r="U88" s="196">
        <f t="shared" si="16"/>
        <v>284517.1524094193</v>
      </c>
      <c r="V88" s="196">
        <f t="shared" si="17"/>
        <v>284517.1524094193</v>
      </c>
      <c r="W88" s="196">
        <f t="shared" si="18"/>
        <v>518062.90544000373</v>
      </c>
      <c r="X88" s="199">
        <f t="shared" si="19"/>
        <v>0.51806290544000377</v>
      </c>
      <c r="Y88" s="196">
        <f t="shared" si="20"/>
        <v>518062.90544000373</v>
      </c>
      <c r="Z88" s="199">
        <f t="shared" si="21"/>
        <v>0.51806290544000377</v>
      </c>
      <c r="AA88" s="255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</row>
    <row r="89" spans="1:46" ht="19.5" customHeight="1">
      <c r="A89" s="218" t="s">
        <v>180</v>
      </c>
      <c r="B89" s="219">
        <v>41.740001999999997</v>
      </c>
      <c r="C89" s="220">
        <v>42.169998</v>
      </c>
      <c r="D89" s="220">
        <v>40.259998000000003</v>
      </c>
      <c r="E89" s="220">
        <v>41.099997999999999</v>
      </c>
      <c r="F89" s="220">
        <v>35.565818999999998</v>
      </c>
      <c r="G89" s="220">
        <v>1646562100</v>
      </c>
      <c r="H89" s="220"/>
      <c r="I89" s="220">
        <f t="shared" ref="I89:N89" si="106">(I90/B90*B89)/B90*B89</f>
        <v>2.6206587215841566</v>
      </c>
      <c r="J89" s="220">
        <f t="shared" si="106"/>
        <v>2.672651876828525</v>
      </c>
      <c r="K89" s="220">
        <f t="shared" si="106"/>
        <v>2.4341724307692965</v>
      </c>
      <c r="L89" s="220">
        <f t="shared" si="106"/>
        <v>2.5216320376192316</v>
      </c>
      <c r="M89" s="220">
        <f t="shared" si="106"/>
        <v>2.2013980170515426</v>
      </c>
      <c r="N89" s="220">
        <f t="shared" si="106"/>
        <v>60074139.44768896</v>
      </c>
      <c r="O89" s="220"/>
      <c r="P89" s="196">
        <f t="shared" si="23"/>
        <v>159445.53663366329</v>
      </c>
      <c r="Q89" s="196">
        <f t="shared" ref="Q89:Q99" si="107">Q88*K89/K88</f>
        <v>179505.5704743106</v>
      </c>
      <c r="R89" s="196">
        <f t="shared" ref="R89:R99" si="108">R88</f>
        <v>180398.43640007591</v>
      </c>
      <c r="S89" s="196">
        <f t="shared" si="26"/>
        <v>0</v>
      </c>
      <c r="T89" s="224"/>
      <c r="U89" s="196">
        <f t="shared" si="16"/>
        <v>284794.37458763714</v>
      </c>
      <c r="V89" s="196">
        <f t="shared" si="17"/>
        <v>284794.37458763714</v>
      </c>
      <c r="W89" s="196">
        <f t="shared" si="18"/>
        <v>519349.5435080498</v>
      </c>
      <c r="X89" s="199">
        <f t="shared" si="19"/>
        <v>0.51934954350804985</v>
      </c>
      <c r="Y89" s="196">
        <f t="shared" si="20"/>
        <v>519349.5435080498</v>
      </c>
      <c r="Z89" s="199">
        <f t="shared" si="21"/>
        <v>0.51934954350804985</v>
      </c>
      <c r="AA89" s="255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</row>
    <row r="90" spans="1:46" ht="19.5" customHeight="1">
      <c r="A90" s="218" t="s">
        <v>181</v>
      </c>
      <c r="B90" s="219">
        <v>41.23</v>
      </c>
      <c r="C90" s="220">
        <v>42.299999</v>
      </c>
      <c r="D90" s="220">
        <v>40.189999</v>
      </c>
      <c r="E90" s="220">
        <v>41.93</v>
      </c>
      <c r="F90" s="220">
        <v>36.284084</v>
      </c>
      <c r="G90" s="220">
        <v>2185862300</v>
      </c>
      <c r="H90" s="220"/>
      <c r="I90" s="220">
        <f t="shared" ref="I90:N90" si="109">(I91/B91*B90)/B91*B90</f>
        <v>2.5570087056365263</v>
      </c>
      <c r="J90" s="220">
        <f t="shared" si="109"/>
        <v>2.6891556940365859</v>
      </c>
      <c r="K90" s="220">
        <f t="shared" si="109"/>
        <v>2.4257153260276945</v>
      </c>
      <c r="L90" s="220">
        <f t="shared" si="109"/>
        <v>2.6245076132897323</v>
      </c>
      <c r="M90" s="220">
        <f t="shared" si="109"/>
        <v>2.2912119746185367</v>
      </c>
      <c r="N90" s="220">
        <f t="shared" si="109"/>
        <v>105870978.83182842</v>
      </c>
      <c r="O90" s="220"/>
      <c r="P90" s="196">
        <f t="shared" si="23"/>
        <v>159168.31287128702</v>
      </c>
      <c r="Q90" s="196">
        <f t="shared" si="107"/>
        <v>178881.90988559771</v>
      </c>
      <c r="R90" s="196">
        <f t="shared" si="108"/>
        <v>180398.43640007591</v>
      </c>
      <c r="S90" s="196">
        <f t="shared" si="26"/>
        <v>0</v>
      </c>
      <c r="T90" s="224"/>
      <c r="U90" s="196">
        <f t="shared" si="16"/>
        <v>284600.31795397378</v>
      </c>
      <c r="V90" s="196">
        <f t="shared" si="17"/>
        <v>284600.31795397378</v>
      </c>
      <c r="W90" s="196">
        <f t="shared" si="18"/>
        <v>518448.65915696067</v>
      </c>
      <c r="X90" s="199">
        <f t="shared" si="19"/>
        <v>0.5184486591569607</v>
      </c>
      <c r="Y90" s="196">
        <f t="shared" si="20"/>
        <v>518448.65915696067</v>
      </c>
      <c r="Z90" s="199">
        <f t="shared" si="21"/>
        <v>0.5184486591569607</v>
      </c>
      <c r="AA90" s="255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</row>
    <row r="91" spans="1:46" ht="19.5" customHeight="1">
      <c r="A91" s="218" t="s">
        <v>182</v>
      </c>
      <c r="B91" s="219">
        <v>42.150002000000001</v>
      </c>
      <c r="C91" s="220">
        <v>43.049999</v>
      </c>
      <c r="D91" s="220">
        <v>41.389999000000003</v>
      </c>
      <c r="E91" s="220">
        <v>41.849997999999999</v>
      </c>
      <c r="F91" s="220">
        <v>36.240245999999999</v>
      </c>
      <c r="G91" s="220">
        <v>1763904700</v>
      </c>
      <c r="H91" s="220"/>
      <c r="I91" s="220">
        <f t="shared" ref="I91:N91" si="110">(I92/B92*B91)/B92*B91</f>
        <v>2.672395526995182</v>
      </c>
      <c r="J91" s="220">
        <f t="shared" si="110"/>
        <v>2.7853612185573575</v>
      </c>
      <c r="K91" s="220">
        <f t="shared" si="110"/>
        <v>2.5727327394896342</v>
      </c>
      <c r="L91" s="220">
        <f t="shared" si="110"/>
        <v>2.6145021016392929</v>
      </c>
      <c r="M91" s="220">
        <f t="shared" si="110"/>
        <v>2.2856788888702093</v>
      </c>
      <c r="N91" s="220">
        <f t="shared" si="110"/>
        <v>68941632.599885881</v>
      </c>
      <c r="O91" s="220"/>
      <c r="P91" s="196">
        <f t="shared" si="23"/>
        <v>163920.78811881179</v>
      </c>
      <c r="Q91" s="196">
        <f t="shared" si="107"/>
        <v>189723.55953192234</v>
      </c>
      <c r="R91" s="196">
        <f t="shared" si="108"/>
        <v>180398.43640007591</v>
      </c>
      <c r="S91" s="196">
        <f t="shared" si="26"/>
        <v>0</v>
      </c>
      <c r="T91" s="224"/>
      <c r="U91" s="196">
        <f t="shared" si="16"/>
        <v>287927.05062724114</v>
      </c>
      <c r="V91" s="196">
        <f t="shared" si="17"/>
        <v>287927.05062724114</v>
      </c>
      <c r="W91" s="196">
        <f t="shared" si="18"/>
        <v>534042.78405081003</v>
      </c>
      <c r="X91" s="199">
        <f t="shared" si="19"/>
        <v>0.53404278405081007</v>
      </c>
      <c r="Y91" s="196">
        <f t="shared" si="20"/>
        <v>534042.78405081003</v>
      </c>
      <c r="Z91" s="199">
        <f t="shared" si="21"/>
        <v>0.53404278405081007</v>
      </c>
      <c r="AA91" s="255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</row>
    <row r="92" spans="1:46" ht="19.5" customHeight="1">
      <c r="A92" s="218" t="s">
        <v>183</v>
      </c>
      <c r="B92" s="219">
        <v>41.919998</v>
      </c>
      <c r="C92" s="220">
        <v>42.279998999999997</v>
      </c>
      <c r="D92" s="220">
        <v>38.229999999999997</v>
      </c>
      <c r="E92" s="220">
        <v>38.82</v>
      </c>
      <c r="F92" s="220">
        <v>33.616390000000003</v>
      </c>
      <c r="G92" s="220">
        <v>2709535300</v>
      </c>
      <c r="H92" s="220"/>
      <c r="I92" s="220">
        <f t="shared" ref="I92:N92" si="111">(I93/B93*B92)/B93*B92</f>
        <v>2.6433096627112258</v>
      </c>
      <c r="J92" s="220">
        <f t="shared" si="111"/>
        <v>2.6866133583170839</v>
      </c>
      <c r="K92" s="220">
        <f t="shared" si="111"/>
        <v>2.1948883704672193</v>
      </c>
      <c r="L92" s="220">
        <f t="shared" si="111"/>
        <v>2.2496200508676973</v>
      </c>
      <c r="M92" s="220">
        <f t="shared" si="111"/>
        <v>1.9666862892727477</v>
      </c>
      <c r="N92" s="220">
        <f t="shared" si="111"/>
        <v>162675052.52293307</v>
      </c>
      <c r="O92" s="220"/>
      <c r="P92" s="196">
        <f t="shared" si="23"/>
        <v>151405.9405940593</v>
      </c>
      <c r="Q92" s="196">
        <f t="shared" si="107"/>
        <v>161859.81078736892</v>
      </c>
      <c r="R92" s="196">
        <f t="shared" si="108"/>
        <v>180398.43640007591</v>
      </c>
      <c r="S92" s="196">
        <f t="shared" si="26"/>
        <v>0</v>
      </c>
      <c r="T92" s="224"/>
      <c r="U92" s="196">
        <f t="shared" si="16"/>
        <v>279166.65735991439</v>
      </c>
      <c r="V92" s="196">
        <f t="shared" si="17"/>
        <v>279166.65735991439</v>
      </c>
      <c r="W92" s="196">
        <f t="shared" si="18"/>
        <v>493664.18778150412</v>
      </c>
      <c r="X92" s="199">
        <f t="shared" si="19"/>
        <v>0.49366418778150412</v>
      </c>
      <c r="Y92" s="196">
        <f t="shared" si="20"/>
        <v>493664.18778150412</v>
      </c>
      <c r="Z92" s="199">
        <f t="shared" si="21"/>
        <v>0.49366418778150412</v>
      </c>
      <c r="AA92" s="255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</row>
    <row r="93" spans="1:46" ht="19.5" customHeight="1">
      <c r="A93" s="218" t="s">
        <v>184</v>
      </c>
      <c r="B93" s="219">
        <v>38.93</v>
      </c>
      <c r="C93" s="220">
        <v>40</v>
      </c>
      <c r="D93" s="220">
        <v>37.159999999999997</v>
      </c>
      <c r="E93" s="220">
        <v>38.770000000000003</v>
      </c>
      <c r="F93" s="220">
        <v>33.573109000000002</v>
      </c>
      <c r="G93" s="220">
        <v>3052135000</v>
      </c>
      <c r="H93" s="220"/>
      <c r="I93" s="220">
        <f t="shared" ref="I93:N93" si="112">(I94/B94*B93)/B94*B93</f>
        <v>2.2796823902466055</v>
      </c>
      <c r="J93" s="220">
        <f t="shared" si="112"/>
        <v>2.4046685075608152</v>
      </c>
      <c r="K93" s="220">
        <f t="shared" si="112"/>
        <v>2.0737445230403222</v>
      </c>
      <c r="L93" s="220">
        <f t="shared" si="112"/>
        <v>2.2438287801304719</v>
      </c>
      <c r="M93" s="220">
        <f t="shared" si="112"/>
        <v>1.9616253441017044</v>
      </c>
      <c r="N93" s="220">
        <f t="shared" si="112"/>
        <v>206413837.05845332</v>
      </c>
      <c r="O93" s="220"/>
      <c r="P93" s="196">
        <f t="shared" si="23"/>
        <v>147168.31683168307</v>
      </c>
      <c r="Q93" s="196">
        <f t="shared" si="107"/>
        <v>152926.18095616365</v>
      </c>
      <c r="R93" s="196">
        <f t="shared" si="108"/>
        <v>180398.43640007591</v>
      </c>
      <c r="S93" s="196">
        <f t="shared" si="26"/>
        <v>0</v>
      </c>
      <c r="T93" s="224"/>
      <c r="U93" s="196">
        <f t="shared" si="16"/>
        <v>276200.320726251</v>
      </c>
      <c r="V93" s="196">
        <f t="shared" si="17"/>
        <v>276200.320726251</v>
      </c>
      <c r="W93" s="196">
        <f t="shared" si="18"/>
        <v>480492.93418792263</v>
      </c>
      <c r="X93" s="199">
        <f t="shared" si="19"/>
        <v>0.4804929341879226</v>
      </c>
      <c r="Y93" s="196">
        <f t="shared" si="20"/>
        <v>480492.93418792263</v>
      </c>
      <c r="Z93" s="199">
        <f t="shared" si="21"/>
        <v>0.4804929341879226</v>
      </c>
      <c r="AA93" s="255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</row>
    <row r="94" spans="1:46" ht="19.5" customHeight="1">
      <c r="A94" s="218" t="s">
        <v>185</v>
      </c>
      <c r="B94" s="219">
        <v>38.889999000000003</v>
      </c>
      <c r="C94" s="220">
        <v>39</v>
      </c>
      <c r="D94" s="220">
        <v>35.540000999999997</v>
      </c>
      <c r="E94" s="220">
        <v>37.099997999999999</v>
      </c>
      <c r="F94" s="220">
        <v>32.148589999999999</v>
      </c>
      <c r="G94" s="220">
        <v>2462886000</v>
      </c>
      <c r="H94" s="225" t="s">
        <v>185</v>
      </c>
      <c r="I94" s="220">
        <v>2.2749999999999999</v>
      </c>
      <c r="J94" s="220">
        <v>2.2859379999999998</v>
      </c>
      <c r="K94" s="220">
        <v>1.8968750000000001</v>
      </c>
      <c r="L94" s="220">
        <v>2.0546880000000001</v>
      </c>
      <c r="M94" s="220">
        <v>1.798692</v>
      </c>
      <c r="N94" s="220">
        <v>134406400</v>
      </c>
      <c r="O94" s="220"/>
      <c r="P94" s="196">
        <f t="shared" si="23"/>
        <v>140752.4792079207</v>
      </c>
      <c r="Q94" s="196">
        <f t="shared" si="107"/>
        <v>139883.11784709778</v>
      </c>
      <c r="R94" s="196">
        <f t="shared" si="108"/>
        <v>180398.43640007591</v>
      </c>
      <c r="S94" s="196">
        <f t="shared" si="26"/>
        <v>0</v>
      </c>
      <c r="T94" s="224"/>
      <c r="U94" s="196">
        <f t="shared" si="16"/>
        <v>271709.23438961734</v>
      </c>
      <c r="V94" s="196">
        <f t="shared" si="17"/>
        <v>271709.23438961734</v>
      </c>
      <c r="W94" s="196">
        <f t="shared" si="18"/>
        <v>461034.03345509438</v>
      </c>
      <c r="X94" s="199">
        <f t="shared" si="19"/>
        <v>0.46103403345509436</v>
      </c>
      <c r="Y94" s="196">
        <f t="shared" si="20"/>
        <v>461034.03345509438</v>
      </c>
      <c r="Z94" s="199">
        <f t="shared" si="21"/>
        <v>0.46103403345509436</v>
      </c>
      <c r="AA94" s="255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</row>
    <row r="95" spans="1:46" ht="19.5" customHeight="1">
      <c r="A95" s="218" t="s">
        <v>186</v>
      </c>
      <c r="B95" s="219">
        <v>36.770000000000003</v>
      </c>
      <c r="C95" s="220">
        <v>39.029998999999997</v>
      </c>
      <c r="D95" s="220">
        <v>36.259998000000003</v>
      </c>
      <c r="E95" s="220">
        <v>38.869999</v>
      </c>
      <c r="F95" s="220">
        <v>33.682358000000001</v>
      </c>
      <c r="G95" s="220">
        <v>2281929100</v>
      </c>
      <c r="H95" s="225" t="s">
        <v>186</v>
      </c>
      <c r="I95" s="220">
        <v>2.017188</v>
      </c>
      <c r="J95" s="220">
        <v>2.2593749999999999</v>
      </c>
      <c r="K95" s="220">
        <v>1.9624999999999999</v>
      </c>
      <c r="L95" s="220">
        <v>2.2406250000000001</v>
      </c>
      <c r="M95" s="220">
        <v>1.961462</v>
      </c>
      <c r="N95" s="220">
        <v>236656000</v>
      </c>
      <c r="O95" s="220"/>
      <c r="P95" s="196">
        <f t="shared" si="23"/>
        <v>143603.95247524744</v>
      </c>
      <c r="Q95" s="196">
        <f t="shared" si="107"/>
        <v>144722.56673472389</v>
      </c>
      <c r="R95" s="196">
        <f t="shared" si="108"/>
        <v>180398.43640007591</v>
      </c>
      <c r="S95" s="196">
        <f t="shared" si="26"/>
        <v>0</v>
      </c>
      <c r="T95" s="224"/>
      <c r="U95" s="196">
        <f t="shared" si="16"/>
        <v>273705.26567674609</v>
      </c>
      <c r="V95" s="196">
        <f t="shared" si="17"/>
        <v>273705.26567674609</v>
      </c>
      <c r="W95" s="196">
        <f t="shared" si="18"/>
        <v>468724.95561004721</v>
      </c>
      <c r="X95" s="199">
        <f t="shared" si="19"/>
        <v>0.46872495561004723</v>
      </c>
      <c r="Y95" s="196">
        <f t="shared" si="20"/>
        <v>468724.95561004721</v>
      </c>
      <c r="Z95" s="199">
        <f t="shared" si="21"/>
        <v>0.46872495561004723</v>
      </c>
      <c r="AA95" s="255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</row>
    <row r="96" spans="1:46" ht="19.5" customHeight="1">
      <c r="A96" s="218" t="s">
        <v>187</v>
      </c>
      <c r="B96" s="219">
        <v>39.080002</v>
      </c>
      <c r="C96" s="220">
        <v>40.950001</v>
      </c>
      <c r="D96" s="220">
        <v>38.32</v>
      </c>
      <c r="E96" s="220">
        <v>40.650002000000001</v>
      </c>
      <c r="F96" s="220">
        <v>35.224795999999998</v>
      </c>
      <c r="G96" s="220">
        <v>2234461000</v>
      </c>
      <c r="H96" s="225" t="s">
        <v>187</v>
      </c>
      <c r="I96" s="220">
        <v>2.2718750000000001</v>
      </c>
      <c r="J96" s="220">
        <v>2.5509379999999999</v>
      </c>
      <c r="K96" s="220">
        <v>2.1687500000000002</v>
      </c>
      <c r="L96" s="220">
        <v>2.4343750000000002</v>
      </c>
      <c r="M96" s="220">
        <v>2.1310730000000002</v>
      </c>
      <c r="N96" s="220">
        <v>223068800</v>
      </c>
      <c r="O96" s="220"/>
      <c r="P96" s="196">
        <f t="shared" si="23"/>
        <v>151762.37623762366</v>
      </c>
      <c r="Q96" s="196">
        <f t="shared" si="107"/>
        <v>159932.26323869172</v>
      </c>
      <c r="R96" s="196">
        <f t="shared" si="108"/>
        <v>180398.43640007591</v>
      </c>
      <c r="S96" s="196">
        <f t="shared" si="26"/>
        <v>0</v>
      </c>
      <c r="T96" s="224"/>
      <c r="U96" s="196">
        <f t="shared" si="16"/>
        <v>279416.16231040942</v>
      </c>
      <c r="V96" s="196">
        <f t="shared" si="17"/>
        <v>279416.16231040942</v>
      </c>
      <c r="W96" s="196">
        <f t="shared" si="18"/>
        <v>492093.07587639126</v>
      </c>
      <c r="X96" s="199">
        <f t="shared" si="19"/>
        <v>0.49209307587639128</v>
      </c>
      <c r="Y96" s="196">
        <f t="shared" si="20"/>
        <v>492093.07587639126</v>
      </c>
      <c r="Z96" s="199">
        <f t="shared" si="21"/>
        <v>0.49209307587639128</v>
      </c>
      <c r="AA96" s="255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</row>
    <row r="97" spans="1:46" ht="19.5" customHeight="1">
      <c r="A97" s="218" t="s">
        <v>188</v>
      </c>
      <c r="B97" s="219">
        <v>40.599997999999999</v>
      </c>
      <c r="C97" s="220">
        <v>42.919998</v>
      </c>
      <c r="D97" s="220">
        <v>39.880001</v>
      </c>
      <c r="E97" s="220">
        <v>42.580002</v>
      </c>
      <c r="F97" s="220">
        <v>36.918461000000001</v>
      </c>
      <c r="G97" s="220">
        <v>2410484000</v>
      </c>
      <c r="H97" s="225" t="s">
        <v>188</v>
      </c>
      <c r="I97" s="220">
        <v>2.423438</v>
      </c>
      <c r="J97" s="220">
        <v>2.6971880000000001</v>
      </c>
      <c r="K97" s="220">
        <v>2.3387500000000001</v>
      </c>
      <c r="L97" s="220">
        <v>2.6531250000000002</v>
      </c>
      <c r="M97" s="220">
        <v>2.3225690000000001</v>
      </c>
      <c r="N97" s="220">
        <v>285491200</v>
      </c>
      <c r="O97" s="220"/>
      <c r="P97" s="196">
        <f t="shared" si="23"/>
        <v>157940.59801980187</v>
      </c>
      <c r="Q97" s="196">
        <f t="shared" si="107"/>
        <v>172468.74035711365</v>
      </c>
      <c r="R97" s="196">
        <f t="shared" si="108"/>
        <v>180398.43640007591</v>
      </c>
      <c r="S97" s="196">
        <f t="shared" si="26"/>
        <v>0</v>
      </c>
      <c r="T97" s="224"/>
      <c r="U97" s="196">
        <f t="shared" si="16"/>
        <v>283740.91755793418</v>
      </c>
      <c r="V97" s="196">
        <f t="shared" si="17"/>
        <v>283740.91755793418</v>
      </c>
      <c r="W97" s="196">
        <f t="shared" si="18"/>
        <v>510807.77477699146</v>
      </c>
      <c r="X97" s="199">
        <f t="shared" si="19"/>
        <v>0.51080777477699146</v>
      </c>
      <c r="Y97" s="196">
        <f t="shared" si="20"/>
        <v>510807.77477699146</v>
      </c>
      <c r="Z97" s="199">
        <f t="shared" si="21"/>
        <v>0.51080777477699146</v>
      </c>
      <c r="AA97" s="255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</row>
    <row r="98" spans="1:46" ht="19.5" customHeight="1">
      <c r="A98" s="218" t="s">
        <v>189</v>
      </c>
      <c r="B98" s="219">
        <v>42.73</v>
      </c>
      <c r="C98" s="220">
        <v>44.860000999999997</v>
      </c>
      <c r="D98" s="220">
        <v>41.610000999999997</v>
      </c>
      <c r="E98" s="220">
        <v>44.040000999999997</v>
      </c>
      <c r="F98" s="220">
        <v>38.184303</v>
      </c>
      <c r="G98" s="220">
        <v>2370363000</v>
      </c>
      <c r="H98" s="225" t="s">
        <v>189</v>
      </c>
      <c r="I98" s="220">
        <v>2.671875</v>
      </c>
      <c r="J98" s="220">
        <v>2.9296880000000001</v>
      </c>
      <c r="K98" s="220">
        <v>2.5299999999999998</v>
      </c>
      <c r="L98" s="220">
        <v>2.8131249999999999</v>
      </c>
      <c r="M98" s="220">
        <v>2.462634</v>
      </c>
      <c r="N98" s="220">
        <v>342918400</v>
      </c>
      <c r="O98" s="220"/>
      <c r="P98" s="196">
        <f t="shared" si="23"/>
        <v>164792.08316831669</v>
      </c>
      <c r="Q98" s="196">
        <f t="shared" si="107"/>
        <v>186572.27711533834</v>
      </c>
      <c r="R98" s="196">
        <f t="shared" si="108"/>
        <v>180398.43640007591</v>
      </c>
      <c r="S98" s="196">
        <f t="shared" si="26"/>
        <v>0</v>
      </c>
      <c r="T98" s="224"/>
      <c r="U98" s="196">
        <f t="shared" si="16"/>
        <v>288536.95716189453</v>
      </c>
      <c r="V98" s="196">
        <f t="shared" si="17"/>
        <v>288536.95716189453</v>
      </c>
      <c r="W98" s="196">
        <f t="shared" si="18"/>
        <v>531762.79668373091</v>
      </c>
      <c r="X98" s="199">
        <f t="shared" si="19"/>
        <v>0.53176279668373094</v>
      </c>
      <c r="Y98" s="196">
        <f t="shared" si="20"/>
        <v>531762.79668373091</v>
      </c>
      <c r="Z98" s="199">
        <f t="shared" si="21"/>
        <v>0.53176279668373094</v>
      </c>
      <c r="AA98" s="255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</row>
    <row r="99" spans="1:46" ht="19.5" customHeight="1">
      <c r="A99" s="218" t="s">
        <v>190</v>
      </c>
      <c r="B99" s="272">
        <v>44</v>
      </c>
      <c r="C99" s="273">
        <v>44.759998000000003</v>
      </c>
      <c r="D99" s="273">
        <v>42.880001</v>
      </c>
      <c r="E99" s="273">
        <v>43.16</v>
      </c>
      <c r="F99" s="273">
        <v>37.421340999999998</v>
      </c>
      <c r="G99" s="273">
        <v>1898275500</v>
      </c>
      <c r="H99" s="275" t="s">
        <v>190</v>
      </c>
      <c r="I99" s="273">
        <v>2.8196880000000002</v>
      </c>
      <c r="J99" s="273">
        <v>2.9081250000000001</v>
      </c>
      <c r="K99" s="273">
        <v>2.5031249999999998</v>
      </c>
      <c r="L99" s="273">
        <v>2.5325000000000002</v>
      </c>
      <c r="M99" s="273">
        <v>2.2169720000000002</v>
      </c>
      <c r="N99" s="273">
        <v>363651200</v>
      </c>
      <c r="O99" s="273"/>
      <c r="P99" s="196">
        <f t="shared" si="23"/>
        <v>169821.78613861374</v>
      </c>
      <c r="Q99" s="196">
        <f t="shared" si="107"/>
        <v>184590.40757088191</v>
      </c>
      <c r="R99" s="196">
        <f t="shared" si="108"/>
        <v>180398.43640007591</v>
      </c>
      <c r="S99" s="196">
        <f t="shared" si="26"/>
        <v>0</v>
      </c>
      <c r="T99" s="274">
        <f>(P99-P87)/P87</f>
        <v>6.2438055935627859E-2</v>
      </c>
      <c r="U99" s="196">
        <f t="shared" si="16"/>
        <v>292057.74924110249</v>
      </c>
      <c r="V99" s="196">
        <f t="shared" si="17"/>
        <v>292057.74924110249</v>
      </c>
      <c r="W99" s="196">
        <f t="shared" si="18"/>
        <v>534810.63010957162</v>
      </c>
      <c r="X99" s="199">
        <f t="shared" si="19"/>
        <v>0.53481063010957164</v>
      </c>
      <c r="Y99" s="196">
        <f t="shared" si="20"/>
        <v>534810.63010957162</v>
      </c>
      <c r="Z99" s="199">
        <f t="shared" si="21"/>
        <v>0.53481063010957164</v>
      </c>
      <c r="AA99" s="255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</row>
    <row r="100" spans="1:46" ht="19.5" customHeight="1">
      <c r="A100" s="218" t="s">
        <v>191</v>
      </c>
      <c r="B100" s="219">
        <v>43.459999000000003</v>
      </c>
      <c r="C100" s="220">
        <v>45.400002000000001</v>
      </c>
      <c r="D100" s="220">
        <v>42.52</v>
      </c>
      <c r="E100" s="220">
        <v>44.07</v>
      </c>
      <c r="F100" s="220">
        <v>38.256889000000001</v>
      </c>
      <c r="G100" s="220">
        <v>2620557700</v>
      </c>
      <c r="H100" s="225" t="s">
        <v>191</v>
      </c>
      <c r="I100" s="220">
        <v>2.5862500000000002</v>
      </c>
      <c r="J100" s="220">
        <v>2.7943750000000001</v>
      </c>
      <c r="K100" s="220">
        <v>2.4624999999999999</v>
      </c>
      <c r="L100" s="220">
        <v>2.6078130000000002</v>
      </c>
      <c r="M100" s="220">
        <v>2.4304429999999999</v>
      </c>
      <c r="N100" s="220">
        <v>498256000</v>
      </c>
      <c r="O100" s="220"/>
      <c r="P100" s="196">
        <f t="shared" si="23"/>
        <v>168396.03960396029</v>
      </c>
      <c r="Q100" s="196">
        <f>((Q99+R99)/2)*K100/K99</f>
        <v>179532.58991829885</v>
      </c>
      <c r="R100" s="196">
        <f>(Q99+R99)/2</f>
        <v>182494.4219854789</v>
      </c>
      <c r="S100" s="196">
        <f t="shared" si="26"/>
        <v>0</v>
      </c>
      <c r="T100" s="224"/>
      <c r="U100" s="196">
        <f t="shared" si="16"/>
        <v>293071.8728288319</v>
      </c>
      <c r="V100" s="196">
        <f t="shared" si="17"/>
        <v>293071.8728288319</v>
      </c>
      <c r="W100" s="196">
        <f t="shared" si="18"/>
        <v>530423.05150773795</v>
      </c>
      <c r="X100" s="199">
        <f t="shared" si="19"/>
        <v>0.53042305150773794</v>
      </c>
      <c r="Y100" s="196">
        <f t="shared" si="20"/>
        <v>530423.05150773795</v>
      </c>
      <c r="Z100" s="199">
        <f t="shared" si="21"/>
        <v>0.53042305150773794</v>
      </c>
      <c r="AA100" s="255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</row>
    <row r="101" spans="1:46" ht="19.5" customHeight="1">
      <c r="A101" s="218" t="s">
        <v>192</v>
      </c>
      <c r="B101" s="219">
        <v>44.27</v>
      </c>
      <c r="C101" s="220">
        <v>45.549999</v>
      </c>
      <c r="D101" s="220">
        <v>42.93</v>
      </c>
      <c r="E101" s="220">
        <v>43.330002</v>
      </c>
      <c r="F101" s="220">
        <v>37.614505999999999</v>
      </c>
      <c r="G101" s="220">
        <v>2394303300</v>
      </c>
      <c r="H101" s="225" t="s">
        <v>192</v>
      </c>
      <c r="I101" s="220">
        <v>2.639688</v>
      </c>
      <c r="J101" s="220">
        <v>2.7853129999999999</v>
      </c>
      <c r="K101" s="220">
        <v>2.453125</v>
      </c>
      <c r="L101" s="220">
        <v>2.5153129999999999</v>
      </c>
      <c r="M101" s="220">
        <v>2.3442340000000002</v>
      </c>
      <c r="N101" s="220">
        <v>468374400</v>
      </c>
      <c r="O101" s="220"/>
      <c r="P101" s="196">
        <f t="shared" si="23"/>
        <v>170019.8019801979</v>
      </c>
      <c r="Q101" s="196">
        <f t="shared" ref="Q101:Q111" si="113">Q100*K101/K100</f>
        <v>178849.09021048807</v>
      </c>
      <c r="R101" s="196">
        <f t="shared" ref="R101:R111" si="114">R100</f>
        <v>182494.4219854789</v>
      </c>
      <c r="S101" s="196">
        <f t="shared" si="26"/>
        <v>0</v>
      </c>
      <c r="T101" s="224"/>
      <c r="U101" s="196">
        <f t="shared" si="16"/>
        <v>294208.50649219827</v>
      </c>
      <c r="V101" s="196">
        <f t="shared" si="17"/>
        <v>294208.50649219827</v>
      </c>
      <c r="W101" s="196">
        <f t="shared" si="18"/>
        <v>531363.3141761648</v>
      </c>
      <c r="X101" s="199">
        <f t="shared" si="19"/>
        <v>0.53136331417616478</v>
      </c>
      <c r="Y101" s="196">
        <f t="shared" si="20"/>
        <v>531363.3141761648</v>
      </c>
      <c r="Z101" s="199">
        <f t="shared" si="21"/>
        <v>0.53136331417616478</v>
      </c>
      <c r="AA101" s="255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</row>
    <row r="102" spans="1:46" ht="19.5" customHeight="1">
      <c r="A102" s="218" t="s">
        <v>193</v>
      </c>
      <c r="B102" s="219">
        <v>42.549999</v>
      </c>
      <c r="C102" s="220">
        <v>44.450001</v>
      </c>
      <c r="D102" s="220">
        <v>42.060001</v>
      </c>
      <c r="E102" s="220">
        <v>43.529998999999997</v>
      </c>
      <c r="F102" s="220">
        <v>37.788136000000002</v>
      </c>
      <c r="G102" s="220">
        <v>2886831700</v>
      </c>
      <c r="H102" s="225" t="s">
        <v>193</v>
      </c>
      <c r="I102" s="220">
        <v>2.439063</v>
      </c>
      <c r="J102" s="220">
        <v>2.6324999999999998</v>
      </c>
      <c r="K102" s="220">
        <v>2.3634379999999999</v>
      </c>
      <c r="L102" s="220">
        <v>2.5306250000000001</v>
      </c>
      <c r="M102" s="220">
        <v>2.3585039999999999</v>
      </c>
      <c r="N102" s="220">
        <v>958201600</v>
      </c>
      <c r="O102" s="220"/>
      <c r="P102" s="196">
        <f t="shared" si="23"/>
        <v>166574.26138613847</v>
      </c>
      <c r="Q102" s="196">
        <f t="shared" si="113"/>
        <v>172310.31279241599</v>
      </c>
      <c r="R102" s="196">
        <f t="shared" si="114"/>
        <v>182494.4219854789</v>
      </c>
      <c r="S102" s="196">
        <f t="shared" si="26"/>
        <v>0</v>
      </c>
      <c r="T102" s="224"/>
      <c r="U102" s="196">
        <f t="shared" si="16"/>
        <v>291796.62807635666</v>
      </c>
      <c r="V102" s="196">
        <f t="shared" si="17"/>
        <v>291796.62807635666</v>
      </c>
      <c r="W102" s="196">
        <f t="shared" si="18"/>
        <v>521378.99616403336</v>
      </c>
      <c r="X102" s="199">
        <f t="shared" si="19"/>
        <v>0.52137899616403338</v>
      </c>
      <c r="Y102" s="196">
        <f t="shared" si="20"/>
        <v>521378.99616403336</v>
      </c>
      <c r="Z102" s="199">
        <f t="shared" si="21"/>
        <v>0.52137899616403338</v>
      </c>
      <c r="AA102" s="255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</row>
    <row r="103" spans="1:46" ht="19.5" customHeight="1">
      <c r="A103" s="218" t="s">
        <v>194</v>
      </c>
      <c r="B103" s="219">
        <v>43.669998</v>
      </c>
      <c r="C103" s="220">
        <v>46.700001</v>
      </c>
      <c r="D103" s="220">
        <v>43.299999</v>
      </c>
      <c r="E103" s="220">
        <v>45.959999000000003</v>
      </c>
      <c r="F103" s="220">
        <v>39.922725999999997</v>
      </c>
      <c r="G103" s="220">
        <v>1840448700</v>
      </c>
      <c r="H103" s="225" t="s">
        <v>194</v>
      </c>
      <c r="I103" s="220">
        <v>2.5390630000000001</v>
      </c>
      <c r="J103" s="220">
        <v>2.8781249999999998</v>
      </c>
      <c r="K103" s="220">
        <v>2.4950000000000001</v>
      </c>
      <c r="L103" s="220">
        <v>2.7953130000000002</v>
      </c>
      <c r="M103" s="220">
        <v>2.6055649999999999</v>
      </c>
      <c r="N103" s="220">
        <v>543574400</v>
      </c>
      <c r="O103" s="220"/>
      <c r="P103" s="196">
        <f t="shared" si="23"/>
        <v>171485.1445544553</v>
      </c>
      <c r="Q103" s="196">
        <f t="shared" si="113"/>
        <v>181902.05557204288</v>
      </c>
      <c r="R103" s="196">
        <f t="shared" si="114"/>
        <v>182494.4219854789</v>
      </c>
      <c r="S103" s="196">
        <f t="shared" si="26"/>
        <v>0</v>
      </c>
      <c r="T103" s="224"/>
      <c r="U103" s="196">
        <f t="shared" si="16"/>
        <v>295234.24629417842</v>
      </c>
      <c r="V103" s="196">
        <f t="shared" si="17"/>
        <v>295234.24629417842</v>
      </c>
      <c r="W103" s="196">
        <f t="shared" si="18"/>
        <v>535881.62211197708</v>
      </c>
      <c r="X103" s="199">
        <f t="shared" si="19"/>
        <v>0.5358816221119771</v>
      </c>
      <c r="Y103" s="196">
        <f t="shared" si="20"/>
        <v>535881.62211197708</v>
      </c>
      <c r="Z103" s="199">
        <f t="shared" si="21"/>
        <v>0.5358816221119771</v>
      </c>
      <c r="AA103" s="255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</row>
    <row r="104" spans="1:46" ht="19.5" customHeight="1">
      <c r="A104" s="218" t="s">
        <v>195</v>
      </c>
      <c r="B104" s="219">
        <v>45.970001000000003</v>
      </c>
      <c r="C104" s="220">
        <v>47.52</v>
      </c>
      <c r="D104" s="220">
        <v>45.66</v>
      </c>
      <c r="E104" s="220">
        <v>47.41</v>
      </c>
      <c r="F104" s="220">
        <v>41.182246999999997</v>
      </c>
      <c r="G104" s="220">
        <v>2575501900</v>
      </c>
      <c r="H104" s="225" t="s">
        <v>195</v>
      </c>
      <c r="I104" s="220">
        <v>2.796875</v>
      </c>
      <c r="J104" s="220">
        <v>2.9631249999999998</v>
      </c>
      <c r="K104" s="220">
        <v>2.7556250000000002</v>
      </c>
      <c r="L104" s="220">
        <v>2.9596879999999999</v>
      </c>
      <c r="M104" s="220">
        <v>2.7587820000000001</v>
      </c>
      <c r="N104" s="220">
        <v>728966400</v>
      </c>
      <c r="O104" s="220"/>
      <c r="P104" s="196">
        <f t="shared" si="23"/>
        <v>180831.68316831667</v>
      </c>
      <c r="Q104" s="196">
        <f t="shared" si="113"/>
        <v>200903.34744918265</v>
      </c>
      <c r="R104" s="196">
        <f t="shared" si="114"/>
        <v>182494.4219854789</v>
      </c>
      <c r="S104" s="196">
        <f t="shared" si="26"/>
        <v>0</v>
      </c>
      <c r="T104" s="224"/>
      <c r="U104" s="196">
        <f t="shared" si="16"/>
        <v>301776.82332388137</v>
      </c>
      <c r="V104" s="196">
        <f t="shared" si="17"/>
        <v>301776.82332388137</v>
      </c>
      <c r="W104" s="196">
        <f t="shared" si="18"/>
        <v>564229.45260297821</v>
      </c>
      <c r="X104" s="199">
        <f t="shared" si="19"/>
        <v>0.56422945260297819</v>
      </c>
      <c r="Y104" s="196">
        <f t="shared" si="20"/>
        <v>564229.45260297821</v>
      </c>
      <c r="Z104" s="199">
        <f t="shared" si="21"/>
        <v>0.56422945260297819</v>
      </c>
      <c r="AA104" s="255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</row>
    <row r="105" spans="1:46" ht="19.5" customHeight="1">
      <c r="A105" s="218" t="s">
        <v>196</v>
      </c>
      <c r="B105" s="219">
        <v>47.580002</v>
      </c>
      <c r="C105" s="220">
        <v>47.919998</v>
      </c>
      <c r="D105" s="220">
        <v>46.16</v>
      </c>
      <c r="E105" s="220">
        <v>47.599997999999999</v>
      </c>
      <c r="F105" s="220">
        <v>41.347279</v>
      </c>
      <c r="G105" s="220">
        <v>2815209900</v>
      </c>
      <c r="H105" s="225" t="s">
        <v>196</v>
      </c>
      <c r="I105" s="220">
        <v>2.9709379999999999</v>
      </c>
      <c r="J105" s="220">
        <v>3.0065629999999999</v>
      </c>
      <c r="K105" s="220">
        <v>2.7921879999999999</v>
      </c>
      <c r="L105" s="220">
        <v>2.9728129999999999</v>
      </c>
      <c r="M105" s="220">
        <v>2.7710159999999999</v>
      </c>
      <c r="N105" s="220">
        <v>859814400</v>
      </c>
      <c r="O105" s="220"/>
      <c r="P105" s="196">
        <f t="shared" si="23"/>
        <v>182811.88118811866</v>
      </c>
      <c r="Q105" s="196">
        <f t="shared" si="113"/>
        <v>203569.03276296242</v>
      </c>
      <c r="R105" s="196">
        <f t="shared" si="114"/>
        <v>182494.4219854789</v>
      </c>
      <c r="S105" s="196">
        <f t="shared" si="26"/>
        <v>0</v>
      </c>
      <c r="T105" s="224"/>
      <c r="U105" s="196">
        <f t="shared" si="16"/>
        <v>303162.96193774277</v>
      </c>
      <c r="V105" s="196">
        <f t="shared" si="17"/>
        <v>303162.96193774277</v>
      </c>
      <c r="W105" s="196">
        <f t="shared" si="18"/>
        <v>568875.33593656006</v>
      </c>
      <c r="X105" s="199">
        <f t="shared" si="19"/>
        <v>0.56887533593656003</v>
      </c>
      <c r="Y105" s="196">
        <f t="shared" si="20"/>
        <v>568875.33593656006</v>
      </c>
      <c r="Z105" s="199">
        <f t="shared" si="21"/>
        <v>0.56887533593656003</v>
      </c>
      <c r="AA105" s="255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</row>
    <row r="106" spans="1:46" ht="19.5" customHeight="1">
      <c r="A106" s="218" t="s">
        <v>197</v>
      </c>
      <c r="B106" s="219">
        <v>47.709999000000003</v>
      </c>
      <c r="C106" s="220">
        <v>50.66</v>
      </c>
      <c r="D106" s="220">
        <v>47.43</v>
      </c>
      <c r="E106" s="220">
        <v>47.529998999999997</v>
      </c>
      <c r="F106" s="220">
        <v>41.318756</v>
      </c>
      <c r="G106" s="220">
        <v>2780452500</v>
      </c>
      <c r="H106" s="225" t="s">
        <v>197</v>
      </c>
      <c r="I106" s="220">
        <v>2.9734379999999998</v>
      </c>
      <c r="J106" s="220">
        <v>3.339375</v>
      </c>
      <c r="K106" s="220">
        <v>2.9224999999999999</v>
      </c>
      <c r="L106" s="220">
        <v>2.9375</v>
      </c>
      <c r="M106" s="220">
        <v>2.7381009999999999</v>
      </c>
      <c r="N106" s="220">
        <v>1026566400</v>
      </c>
      <c r="O106" s="220"/>
      <c r="P106" s="196">
        <f t="shared" si="23"/>
        <v>187841.5841584157</v>
      </c>
      <c r="Q106" s="196">
        <f t="shared" si="113"/>
        <v>213069.64224821457</v>
      </c>
      <c r="R106" s="196">
        <f t="shared" si="114"/>
        <v>182494.4219854789</v>
      </c>
      <c r="S106" s="196">
        <f t="shared" si="26"/>
        <v>0</v>
      </c>
      <c r="T106" s="224"/>
      <c r="U106" s="196">
        <f t="shared" si="16"/>
        <v>306683.75401695073</v>
      </c>
      <c r="V106" s="196">
        <f t="shared" si="17"/>
        <v>306683.75401695073</v>
      </c>
      <c r="W106" s="196">
        <f t="shared" si="18"/>
        <v>583405.6483921092</v>
      </c>
      <c r="X106" s="199">
        <f t="shared" si="19"/>
        <v>0.58340564839210918</v>
      </c>
      <c r="Y106" s="196">
        <f t="shared" si="20"/>
        <v>583405.6483921092</v>
      </c>
      <c r="Z106" s="199">
        <f t="shared" si="21"/>
        <v>0.58340564839210918</v>
      </c>
      <c r="AA106" s="255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</row>
    <row r="107" spans="1:46" ht="19.5" customHeight="1">
      <c r="A107" s="218" t="s">
        <v>198</v>
      </c>
      <c r="B107" s="219">
        <v>47.389999000000003</v>
      </c>
      <c r="C107" s="220">
        <v>49.060001</v>
      </c>
      <c r="D107" s="220">
        <v>44.389999000000003</v>
      </c>
      <c r="E107" s="220">
        <v>48.869999</v>
      </c>
      <c r="F107" s="220">
        <v>42.483643000000001</v>
      </c>
      <c r="G107" s="220">
        <v>3835583500</v>
      </c>
      <c r="H107" s="225" t="s">
        <v>198</v>
      </c>
      <c r="I107" s="220">
        <v>2.916563</v>
      </c>
      <c r="J107" s="220">
        <v>3.1124999999999998</v>
      </c>
      <c r="K107" s="220">
        <v>2.5431249999999999</v>
      </c>
      <c r="L107" s="220">
        <v>3.0603129999999998</v>
      </c>
      <c r="M107" s="220">
        <v>2.852576</v>
      </c>
      <c r="N107" s="220">
        <v>2002668800</v>
      </c>
      <c r="O107" s="220"/>
      <c r="P107" s="196">
        <f t="shared" si="23"/>
        <v>175801.97623762363</v>
      </c>
      <c r="Q107" s="196">
        <f t="shared" si="113"/>
        <v>185410.68740547157</v>
      </c>
      <c r="R107" s="196">
        <f t="shared" si="114"/>
        <v>182494.4219854789</v>
      </c>
      <c r="S107" s="196">
        <f t="shared" si="26"/>
        <v>0</v>
      </c>
      <c r="T107" s="224"/>
      <c r="U107" s="196">
        <f t="shared" si="16"/>
        <v>298256.02847239625</v>
      </c>
      <c r="V107" s="196">
        <f t="shared" si="17"/>
        <v>298256.02847239625</v>
      </c>
      <c r="W107" s="196">
        <f t="shared" si="18"/>
        <v>543707.08562857402</v>
      </c>
      <c r="X107" s="199">
        <f t="shared" si="19"/>
        <v>0.54370708562857406</v>
      </c>
      <c r="Y107" s="196">
        <f t="shared" si="20"/>
        <v>543707.08562857402</v>
      </c>
      <c r="Z107" s="199">
        <f t="shared" si="21"/>
        <v>0.54370708562857406</v>
      </c>
      <c r="AA107" s="255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</row>
    <row r="108" spans="1:46" ht="19.5" customHeight="1">
      <c r="A108" s="218" t="s">
        <v>199</v>
      </c>
      <c r="B108" s="219">
        <v>48.93</v>
      </c>
      <c r="C108" s="220">
        <v>51.68</v>
      </c>
      <c r="D108" s="220">
        <v>47.810001</v>
      </c>
      <c r="E108" s="220">
        <v>51.41</v>
      </c>
      <c r="F108" s="220">
        <v>44.691727</v>
      </c>
      <c r="G108" s="220">
        <v>1980639900</v>
      </c>
      <c r="H108" s="225" t="s">
        <v>199</v>
      </c>
      <c r="I108" s="220">
        <v>3.0775000000000001</v>
      </c>
      <c r="J108" s="220">
        <v>3.4068749999999999</v>
      </c>
      <c r="K108" s="220">
        <v>2.9271880000000001</v>
      </c>
      <c r="L108" s="220">
        <v>3.3781249999999998</v>
      </c>
      <c r="M108" s="220">
        <v>3.1488160000000001</v>
      </c>
      <c r="N108" s="220">
        <v>1138864000</v>
      </c>
      <c r="O108" s="220"/>
      <c r="P108" s="196">
        <f t="shared" si="23"/>
        <v>189346.53861386122</v>
      </c>
      <c r="Q108" s="196">
        <f t="shared" si="113"/>
        <v>213411.42855543771</v>
      </c>
      <c r="R108" s="196">
        <f t="shared" si="114"/>
        <v>182494.4219854789</v>
      </c>
      <c r="S108" s="196">
        <f t="shared" si="26"/>
        <v>0</v>
      </c>
      <c r="T108" s="224"/>
      <c r="U108" s="196">
        <f t="shared" si="16"/>
        <v>307737.22213576257</v>
      </c>
      <c r="V108" s="196">
        <f t="shared" si="17"/>
        <v>307737.22213576257</v>
      </c>
      <c r="W108" s="196">
        <f t="shared" si="18"/>
        <v>585252.38915477786</v>
      </c>
      <c r="X108" s="199">
        <f t="shared" si="19"/>
        <v>0.58525238915477784</v>
      </c>
      <c r="Y108" s="196">
        <f t="shared" si="20"/>
        <v>585252.38915477786</v>
      </c>
      <c r="Z108" s="199">
        <f t="shared" si="21"/>
        <v>0.58525238915477784</v>
      </c>
      <c r="AA108" s="255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</row>
    <row r="109" spans="1:46" ht="19.5" customHeight="1">
      <c r="A109" s="218" t="s">
        <v>200</v>
      </c>
      <c r="B109" s="219">
        <v>51.450001</v>
      </c>
      <c r="C109" s="220">
        <v>55.07</v>
      </c>
      <c r="D109" s="220">
        <v>51.34</v>
      </c>
      <c r="E109" s="220">
        <v>55.029998999999997</v>
      </c>
      <c r="F109" s="220">
        <v>47.863543999999997</v>
      </c>
      <c r="G109" s="220">
        <v>3400285100</v>
      </c>
      <c r="H109" s="225" t="s">
        <v>200</v>
      </c>
      <c r="I109" s="220">
        <v>3.3834379999999999</v>
      </c>
      <c r="J109" s="220">
        <v>3.8359380000000001</v>
      </c>
      <c r="K109" s="220">
        <v>3.36</v>
      </c>
      <c r="L109" s="220">
        <v>3.827188</v>
      </c>
      <c r="M109" s="220">
        <v>3.5673949999999999</v>
      </c>
      <c r="N109" s="220">
        <v>1824924800</v>
      </c>
      <c r="O109" s="220"/>
      <c r="P109" s="196">
        <f t="shared" si="23"/>
        <v>203326.73267326719</v>
      </c>
      <c r="Q109" s="196">
        <f t="shared" si="113"/>
        <v>244966.29527938442</v>
      </c>
      <c r="R109" s="196">
        <f t="shared" si="114"/>
        <v>182494.4219854789</v>
      </c>
      <c r="S109" s="196">
        <f t="shared" si="26"/>
        <v>0</v>
      </c>
      <c r="T109" s="224"/>
      <c r="U109" s="196">
        <f t="shared" si="16"/>
        <v>317523.35797734675</v>
      </c>
      <c r="V109" s="196">
        <f t="shared" si="17"/>
        <v>317523.35797734675</v>
      </c>
      <c r="W109" s="196">
        <f t="shared" si="18"/>
        <v>630787.44993813056</v>
      </c>
      <c r="X109" s="199">
        <f t="shared" si="19"/>
        <v>0.63078744993813052</v>
      </c>
      <c r="Y109" s="196">
        <f t="shared" si="20"/>
        <v>630787.44993813056</v>
      </c>
      <c r="Z109" s="199">
        <f t="shared" si="21"/>
        <v>0.63078744993813052</v>
      </c>
      <c r="AA109" s="255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</row>
    <row r="110" spans="1:46" ht="19.5" customHeight="1">
      <c r="A110" s="218" t="s">
        <v>201</v>
      </c>
      <c r="B110" s="219">
        <v>54.68</v>
      </c>
      <c r="C110" s="220">
        <v>54.77</v>
      </c>
      <c r="D110" s="220">
        <v>48.650002000000001</v>
      </c>
      <c r="E110" s="220">
        <v>51.310001</v>
      </c>
      <c r="F110" s="220">
        <v>44.627986999999997</v>
      </c>
      <c r="G110" s="220">
        <v>4567776300</v>
      </c>
      <c r="H110" s="225" t="s">
        <v>201</v>
      </c>
      <c r="I110" s="220">
        <v>3.78125</v>
      </c>
      <c r="J110" s="220">
        <v>3.8031250000000001</v>
      </c>
      <c r="K110" s="220">
        <v>2.9750000000000001</v>
      </c>
      <c r="L110" s="220">
        <v>3.2956249999999998</v>
      </c>
      <c r="M110" s="220">
        <v>3.0719150000000002</v>
      </c>
      <c r="N110" s="220">
        <v>3321216000</v>
      </c>
      <c r="O110" s="220"/>
      <c r="P110" s="196">
        <f t="shared" si="23"/>
        <v>192673.27524752464</v>
      </c>
      <c r="Q110" s="196">
        <f t="shared" si="113"/>
        <v>216897.24061195497</v>
      </c>
      <c r="R110" s="196">
        <f t="shared" si="114"/>
        <v>182494.4219854789</v>
      </c>
      <c r="S110" s="196">
        <f t="shared" si="26"/>
        <v>0</v>
      </c>
      <c r="T110" s="224"/>
      <c r="U110" s="196">
        <f t="shared" si="16"/>
        <v>310065.93777932698</v>
      </c>
      <c r="V110" s="196">
        <f t="shared" si="17"/>
        <v>310065.93777932698</v>
      </c>
      <c r="W110" s="196">
        <f t="shared" si="18"/>
        <v>592064.93784495851</v>
      </c>
      <c r="X110" s="199">
        <f t="shared" si="19"/>
        <v>0.59206493784495851</v>
      </c>
      <c r="Y110" s="196">
        <f t="shared" si="20"/>
        <v>592064.93784495851</v>
      </c>
      <c r="Z110" s="199">
        <f t="shared" si="21"/>
        <v>0.59206493784495851</v>
      </c>
      <c r="AA110" s="255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</row>
    <row r="111" spans="1:46" ht="19.5" customHeight="1">
      <c r="A111" s="218" t="s">
        <v>202</v>
      </c>
      <c r="B111" s="272">
        <v>51.09</v>
      </c>
      <c r="C111" s="273">
        <v>52.84</v>
      </c>
      <c r="D111" s="273">
        <v>49.18</v>
      </c>
      <c r="E111" s="273">
        <v>51.220001000000003</v>
      </c>
      <c r="F111" s="273">
        <v>44.549709</v>
      </c>
      <c r="G111" s="273">
        <v>2233867700</v>
      </c>
      <c r="H111" s="275" t="s">
        <v>202</v>
      </c>
      <c r="I111" s="273">
        <v>3.2581250000000002</v>
      </c>
      <c r="J111" s="273">
        <v>3.481563</v>
      </c>
      <c r="K111" s="273">
        <v>2.9718749999999998</v>
      </c>
      <c r="L111" s="273">
        <v>3.100625</v>
      </c>
      <c r="M111" s="273">
        <v>2.8901520000000001</v>
      </c>
      <c r="N111" s="273">
        <v>2457235200</v>
      </c>
      <c r="O111" s="273"/>
      <c r="P111" s="196">
        <f t="shared" si="23"/>
        <v>194772.27722772266</v>
      </c>
      <c r="Q111" s="196">
        <f t="shared" si="113"/>
        <v>216669.40737601803</v>
      </c>
      <c r="R111" s="196">
        <f t="shared" si="114"/>
        <v>182494.4219854789</v>
      </c>
      <c r="S111" s="196">
        <f t="shared" si="26"/>
        <v>0</v>
      </c>
      <c r="T111" s="274">
        <f>(P111-P99)/P99</f>
        <v>0.1469216150438058</v>
      </c>
      <c r="U111" s="196">
        <f t="shared" si="16"/>
        <v>311535.23916546558</v>
      </c>
      <c r="V111" s="196">
        <f t="shared" si="17"/>
        <v>311535.23916546558</v>
      </c>
      <c r="W111" s="196">
        <f t="shared" si="18"/>
        <v>593936.10658921953</v>
      </c>
      <c r="X111" s="199">
        <f t="shared" si="19"/>
        <v>0.59393610658921958</v>
      </c>
      <c r="Y111" s="196">
        <f t="shared" si="20"/>
        <v>593936.10658921953</v>
      </c>
      <c r="Z111" s="199">
        <f t="shared" si="21"/>
        <v>0.59393610658921958</v>
      </c>
      <c r="AA111" s="255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</row>
    <row r="112" spans="1:46" ht="19.5" customHeight="1">
      <c r="A112" s="218" t="s">
        <v>203</v>
      </c>
      <c r="B112" s="219">
        <v>51.27</v>
      </c>
      <c r="C112" s="220">
        <v>51.470001000000003</v>
      </c>
      <c r="D112" s="220">
        <v>41.610000999999997</v>
      </c>
      <c r="E112" s="220">
        <v>45.130001</v>
      </c>
      <c r="F112" s="220">
        <v>39.293712999999997</v>
      </c>
      <c r="G112" s="220">
        <v>4828694600</v>
      </c>
      <c r="H112" s="225" t="s">
        <v>203</v>
      </c>
      <c r="I112" s="220">
        <v>3.1062500000000002</v>
      </c>
      <c r="J112" s="220">
        <v>3.125</v>
      </c>
      <c r="K112" s="220">
        <v>2.0165630000000001</v>
      </c>
      <c r="L112" s="220">
        <v>2.345313</v>
      </c>
      <c r="M112" s="220">
        <v>2.3036129999999999</v>
      </c>
      <c r="N112" s="220">
        <v>8814496000</v>
      </c>
      <c r="O112" s="220"/>
      <c r="P112" s="196">
        <f t="shared" si="23"/>
        <v>164792.08316831672</v>
      </c>
      <c r="Q112" s="196">
        <f>((Q111+R111)/2)*K112/K111</f>
        <v>135426.12142649145</v>
      </c>
      <c r="R112" s="196">
        <f>(Q111+R111)/2</f>
        <v>199581.91468074848</v>
      </c>
      <c r="S112" s="196">
        <f t="shared" si="26"/>
        <v>0</v>
      </c>
      <c r="T112" s="224"/>
      <c r="U112" s="196">
        <f t="shared" si="16"/>
        <v>306953.09631134022</v>
      </c>
      <c r="V112" s="196">
        <f t="shared" si="17"/>
        <v>306953.09631134022</v>
      </c>
      <c r="W112" s="196">
        <f t="shared" si="18"/>
        <v>499800.11927555664</v>
      </c>
      <c r="X112" s="199">
        <f t="shared" si="19"/>
        <v>0.49980011927555662</v>
      </c>
      <c r="Y112" s="196">
        <f t="shared" si="20"/>
        <v>499800.11927555664</v>
      </c>
      <c r="Z112" s="199">
        <f t="shared" si="21"/>
        <v>0.49980011927555662</v>
      </c>
      <c r="AA112" s="255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</row>
    <row r="113" spans="1:46" ht="19.5" customHeight="1">
      <c r="A113" s="218" t="s">
        <v>204</v>
      </c>
      <c r="B113" s="219">
        <v>45.5</v>
      </c>
      <c r="C113" s="220">
        <v>45.880001</v>
      </c>
      <c r="D113" s="220">
        <v>42.150002000000001</v>
      </c>
      <c r="E113" s="220">
        <v>42.950001</v>
      </c>
      <c r="F113" s="220">
        <v>37.395637999999998</v>
      </c>
      <c r="G113" s="220">
        <v>3020516600</v>
      </c>
      <c r="H113" s="225" t="s">
        <v>204</v>
      </c>
      <c r="I113" s="220">
        <v>2.4065629999999998</v>
      </c>
      <c r="J113" s="220">
        <v>2.4496880000000001</v>
      </c>
      <c r="K113" s="220">
        <v>2.0665629999999999</v>
      </c>
      <c r="L113" s="220">
        <v>2.1481249999999998</v>
      </c>
      <c r="M113" s="220">
        <v>2.109931</v>
      </c>
      <c r="N113" s="220">
        <v>6540435200</v>
      </c>
      <c r="O113" s="220"/>
      <c r="P113" s="196">
        <f t="shared" si="23"/>
        <v>166930.70099009891</v>
      </c>
      <c r="Q113" s="196">
        <f t="shared" ref="Q113:Q123" si="115">Q112*K113/K112</f>
        <v>138783.96646843886</v>
      </c>
      <c r="R113" s="196">
        <f t="shared" ref="R113:R123" si="116">R112</f>
        <v>199581.91468074848</v>
      </c>
      <c r="S113" s="196">
        <f t="shared" si="26"/>
        <v>0</v>
      </c>
      <c r="T113" s="224"/>
      <c r="U113" s="196">
        <f t="shared" si="16"/>
        <v>308450.12878658774</v>
      </c>
      <c r="V113" s="196">
        <f t="shared" si="17"/>
        <v>308450.12878658774</v>
      </c>
      <c r="W113" s="196">
        <f t="shared" si="18"/>
        <v>505296.58213928621</v>
      </c>
      <c r="X113" s="199">
        <f t="shared" si="19"/>
        <v>0.50529658213928619</v>
      </c>
      <c r="Y113" s="196">
        <f t="shared" si="20"/>
        <v>505296.58213928621</v>
      </c>
      <c r="Z113" s="199">
        <f t="shared" si="21"/>
        <v>0.50529658213928619</v>
      </c>
      <c r="AA113" s="255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</row>
    <row r="114" spans="1:46" ht="19.5" customHeight="1">
      <c r="A114" s="218" t="s">
        <v>205</v>
      </c>
      <c r="B114" s="219">
        <v>42.919998</v>
      </c>
      <c r="C114" s="220">
        <v>45.07</v>
      </c>
      <c r="D114" s="220">
        <v>41.049999</v>
      </c>
      <c r="E114" s="220">
        <v>43.720001000000003</v>
      </c>
      <c r="F114" s="220">
        <v>38.066054999999999</v>
      </c>
      <c r="G114" s="220">
        <v>3404279700</v>
      </c>
      <c r="H114" s="225" t="s">
        <v>205</v>
      </c>
      <c r="I114" s="220">
        <v>2.1303130000000001</v>
      </c>
      <c r="J114" s="220">
        <v>2.3265630000000002</v>
      </c>
      <c r="K114" s="220">
        <v>1.937813</v>
      </c>
      <c r="L114" s="220">
        <v>2.1859380000000002</v>
      </c>
      <c r="M114" s="220">
        <v>2.1470720000000001</v>
      </c>
      <c r="N114" s="220">
        <v>8812089600</v>
      </c>
      <c r="O114" s="220"/>
      <c r="P114" s="196">
        <f t="shared" si="23"/>
        <v>162574.25346534644</v>
      </c>
      <c r="Q114" s="196">
        <f t="shared" si="115"/>
        <v>130137.51548542432</v>
      </c>
      <c r="R114" s="196">
        <f t="shared" si="116"/>
        <v>199581.91468074848</v>
      </c>
      <c r="S114" s="196">
        <f t="shared" si="26"/>
        <v>0</v>
      </c>
      <c r="T114" s="224"/>
      <c r="U114" s="196">
        <f t="shared" si="16"/>
        <v>305400.61551926105</v>
      </c>
      <c r="V114" s="196">
        <f t="shared" si="17"/>
        <v>305400.61551926105</v>
      </c>
      <c r="W114" s="196">
        <f t="shared" si="18"/>
        <v>492293.6836315192</v>
      </c>
      <c r="X114" s="199">
        <f t="shared" si="19"/>
        <v>0.49229368363151921</v>
      </c>
      <c r="Y114" s="196">
        <f t="shared" si="20"/>
        <v>492293.6836315192</v>
      </c>
      <c r="Z114" s="199">
        <f t="shared" si="21"/>
        <v>0.49229368363151921</v>
      </c>
      <c r="AA114" s="255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</row>
    <row r="115" spans="1:46" ht="19.5" customHeight="1">
      <c r="A115" s="218" t="s">
        <v>206</v>
      </c>
      <c r="B115" s="219">
        <v>44.419998</v>
      </c>
      <c r="C115" s="220">
        <v>48.060001</v>
      </c>
      <c r="D115" s="220">
        <v>43.68</v>
      </c>
      <c r="E115" s="220">
        <v>47.209999000000003</v>
      </c>
      <c r="F115" s="220">
        <v>41.136848000000001</v>
      </c>
      <c r="G115" s="220">
        <v>2616810900</v>
      </c>
      <c r="H115" s="225" t="s">
        <v>206</v>
      </c>
      <c r="I115" s="220">
        <v>2.2640630000000002</v>
      </c>
      <c r="J115" s="220">
        <v>2.6231249999999999</v>
      </c>
      <c r="K115" s="220">
        <v>2.1759379999999999</v>
      </c>
      <c r="L115" s="220">
        <v>2.5265629999999999</v>
      </c>
      <c r="M115" s="220">
        <v>2.4816400000000001</v>
      </c>
      <c r="N115" s="220">
        <v>8311296000</v>
      </c>
      <c r="O115" s="220"/>
      <c r="P115" s="196">
        <f t="shared" si="23"/>
        <v>172990.09900990091</v>
      </c>
      <c r="Q115" s="196">
        <f t="shared" si="115"/>
        <v>146129.25249769882</v>
      </c>
      <c r="R115" s="196">
        <f t="shared" si="116"/>
        <v>199581.91468074848</v>
      </c>
      <c r="S115" s="196">
        <f t="shared" si="26"/>
        <v>0</v>
      </c>
      <c r="T115" s="224"/>
      <c r="U115" s="196">
        <f t="shared" si="16"/>
        <v>312691.70740044914</v>
      </c>
      <c r="V115" s="196">
        <f t="shared" si="17"/>
        <v>312691.70740044914</v>
      </c>
      <c r="W115" s="196">
        <f t="shared" si="18"/>
        <v>518701.26618834818</v>
      </c>
      <c r="X115" s="199">
        <f t="shared" si="19"/>
        <v>0.51870126618834822</v>
      </c>
      <c r="Y115" s="196">
        <f t="shared" si="20"/>
        <v>518701.26618834818</v>
      </c>
      <c r="Z115" s="199">
        <f t="shared" si="21"/>
        <v>0.51870126618834822</v>
      </c>
      <c r="AA115" s="255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</row>
    <row r="116" spans="1:46" ht="19.5" customHeight="1">
      <c r="A116" s="218" t="s">
        <v>207</v>
      </c>
      <c r="B116" s="219">
        <v>47.23</v>
      </c>
      <c r="C116" s="220">
        <v>50.470001000000003</v>
      </c>
      <c r="D116" s="220">
        <v>47.220001000000003</v>
      </c>
      <c r="E116" s="220">
        <v>50.009998000000003</v>
      </c>
      <c r="F116" s="220">
        <v>43.576656</v>
      </c>
      <c r="G116" s="220">
        <v>2682797700</v>
      </c>
      <c r="H116" s="225" t="s">
        <v>207</v>
      </c>
      <c r="I116" s="220">
        <v>2.5293749999999999</v>
      </c>
      <c r="J116" s="220">
        <v>2.880938</v>
      </c>
      <c r="K116" s="220">
        <v>2.5293749999999999</v>
      </c>
      <c r="L116" s="220">
        <v>2.828125</v>
      </c>
      <c r="M116" s="220">
        <v>2.777841</v>
      </c>
      <c r="N116" s="220">
        <v>9386915200</v>
      </c>
      <c r="O116" s="220"/>
      <c r="P116" s="196">
        <f t="shared" si="23"/>
        <v>187009.90495049497</v>
      </c>
      <c r="Q116" s="196">
        <f t="shared" si="115"/>
        <v>169864.98605951408</v>
      </c>
      <c r="R116" s="196">
        <f t="shared" si="116"/>
        <v>199581.91468074848</v>
      </c>
      <c r="S116" s="196">
        <f t="shared" si="26"/>
        <v>0</v>
      </c>
      <c r="T116" s="224"/>
      <c r="U116" s="196">
        <f t="shared" si="16"/>
        <v>322505.57155886502</v>
      </c>
      <c r="V116" s="196">
        <f t="shared" si="17"/>
        <v>322505.57155886502</v>
      </c>
      <c r="W116" s="196">
        <f t="shared" si="18"/>
        <v>556456.80569075746</v>
      </c>
      <c r="X116" s="199">
        <f t="shared" si="19"/>
        <v>0.55645680569075751</v>
      </c>
      <c r="Y116" s="196">
        <f t="shared" si="20"/>
        <v>556456.80569075746</v>
      </c>
      <c r="Z116" s="199">
        <f t="shared" si="21"/>
        <v>0.55645680569075751</v>
      </c>
      <c r="AA116" s="255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</row>
    <row r="117" spans="1:46" ht="19.5" customHeight="1">
      <c r="A117" s="218" t="s">
        <v>208</v>
      </c>
      <c r="B117" s="219">
        <v>49.919998</v>
      </c>
      <c r="C117" s="220">
        <v>50.610000999999997</v>
      </c>
      <c r="D117" s="220">
        <v>44.970001000000003</v>
      </c>
      <c r="E117" s="220">
        <v>45.169998</v>
      </c>
      <c r="F117" s="220">
        <v>39.359279999999998</v>
      </c>
      <c r="G117" s="220">
        <v>3542909100</v>
      </c>
      <c r="H117" s="225" t="s">
        <v>208</v>
      </c>
      <c r="I117" s="220">
        <v>2.811563</v>
      </c>
      <c r="J117" s="220">
        <v>2.892188</v>
      </c>
      <c r="K117" s="220">
        <v>2.265625</v>
      </c>
      <c r="L117" s="220">
        <v>2.2921879999999999</v>
      </c>
      <c r="M117" s="220">
        <v>2.251433</v>
      </c>
      <c r="N117" s="220">
        <v>10309196800</v>
      </c>
      <c r="O117" s="220"/>
      <c r="P117" s="196">
        <f t="shared" si="23"/>
        <v>178099.01386138605</v>
      </c>
      <c r="Q117" s="196">
        <f t="shared" si="115"/>
        <v>152152.35346324154</v>
      </c>
      <c r="R117" s="196">
        <f t="shared" si="116"/>
        <v>199581.91468074848</v>
      </c>
      <c r="S117" s="196">
        <f t="shared" si="26"/>
        <v>0</v>
      </c>
      <c r="T117" s="224"/>
      <c r="U117" s="196">
        <f t="shared" si="16"/>
        <v>316267.94779648876</v>
      </c>
      <c r="V117" s="196">
        <f t="shared" si="17"/>
        <v>316267.94779648876</v>
      </c>
      <c r="W117" s="196">
        <f t="shared" si="18"/>
        <v>529833.28200537607</v>
      </c>
      <c r="X117" s="199">
        <f t="shared" si="19"/>
        <v>0.52983328200537605</v>
      </c>
      <c r="Y117" s="196">
        <f t="shared" si="20"/>
        <v>529833.28200537607</v>
      </c>
      <c r="Z117" s="199">
        <f t="shared" si="21"/>
        <v>0.52983328200537605</v>
      </c>
      <c r="AA117" s="255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</row>
    <row r="118" spans="1:46" ht="19.5" customHeight="1">
      <c r="A118" s="218" t="s">
        <v>209</v>
      </c>
      <c r="B118" s="219">
        <v>44.810001</v>
      </c>
      <c r="C118" s="220">
        <v>46.150002000000001</v>
      </c>
      <c r="D118" s="220">
        <v>43.299999</v>
      </c>
      <c r="E118" s="220">
        <v>45.459999000000003</v>
      </c>
      <c r="F118" s="220">
        <v>39.639614000000002</v>
      </c>
      <c r="G118" s="220">
        <v>3953264300</v>
      </c>
      <c r="H118" s="225" t="s">
        <v>209</v>
      </c>
      <c r="I118" s="220">
        <v>2.2509380000000001</v>
      </c>
      <c r="J118" s="220">
        <v>2.38375</v>
      </c>
      <c r="K118" s="220">
        <v>2.0918749999999999</v>
      </c>
      <c r="L118" s="220">
        <v>2.3021880000000001</v>
      </c>
      <c r="M118" s="220">
        <v>2.2621950000000002</v>
      </c>
      <c r="N118" s="220">
        <v>12459043200</v>
      </c>
      <c r="O118" s="220"/>
      <c r="P118" s="196">
        <f t="shared" si="23"/>
        <v>171485.14455445533</v>
      </c>
      <c r="Q118" s="196">
        <f t="shared" si="115"/>
        <v>140483.84194247433</v>
      </c>
      <c r="R118" s="196">
        <f t="shared" si="116"/>
        <v>199581.91468074848</v>
      </c>
      <c r="S118" s="196">
        <f t="shared" si="26"/>
        <v>0</v>
      </c>
      <c r="T118" s="224"/>
      <c r="U118" s="196">
        <f t="shared" si="16"/>
        <v>311638.23928163724</v>
      </c>
      <c r="V118" s="196">
        <f t="shared" si="17"/>
        <v>311638.23928163724</v>
      </c>
      <c r="W118" s="196">
        <f t="shared" si="18"/>
        <v>511550.90117767814</v>
      </c>
      <c r="X118" s="199">
        <f t="shared" si="19"/>
        <v>0.5115509011776781</v>
      </c>
      <c r="Y118" s="196">
        <f t="shared" si="20"/>
        <v>511550.90117767814</v>
      </c>
      <c r="Z118" s="199">
        <f t="shared" si="21"/>
        <v>0.5115509011776781</v>
      </c>
      <c r="AA118" s="255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</row>
    <row r="119" spans="1:46" ht="19.5" customHeight="1">
      <c r="A119" s="218" t="s">
        <v>210</v>
      </c>
      <c r="B119" s="219">
        <v>45.509998000000003</v>
      </c>
      <c r="C119" s="220">
        <v>48.57</v>
      </c>
      <c r="D119" s="220">
        <v>44.299999</v>
      </c>
      <c r="E119" s="220">
        <v>46.119999</v>
      </c>
      <c r="F119" s="220">
        <v>40.215099000000002</v>
      </c>
      <c r="G119" s="220">
        <v>2893866300</v>
      </c>
      <c r="H119" s="225" t="s">
        <v>210</v>
      </c>
      <c r="I119" s="220">
        <v>2.3031250000000001</v>
      </c>
      <c r="J119" s="220">
        <v>2.610938</v>
      </c>
      <c r="K119" s="220">
        <v>2.1803129999999999</v>
      </c>
      <c r="L119" s="220">
        <v>2.3462499999999999</v>
      </c>
      <c r="M119" s="220">
        <v>2.305491</v>
      </c>
      <c r="N119" s="220">
        <v>8982672000</v>
      </c>
      <c r="O119" s="220"/>
      <c r="P119" s="196">
        <f t="shared" si="23"/>
        <v>175445.5405940593</v>
      </c>
      <c r="Q119" s="196">
        <f t="shared" si="115"/>
        <v>146423.06393886922</v>
      </c>
      <c r="R119" s="196">
        <f t="shared" si="116"/>
        <v>199581.91468074848</v>
      </c>
      <c r="S119" s="196">
        <f t="shared" si="26"/>
        <v>0</v>
      </c>
      <c r="T119" s="224"/>
      <c r="U119" s="196">
        <f t="shared" si="16"/>
        <v>314410.51650936005</v>
      </c>
      <c r="V119" s="196">
        <f t="shared" si="17"/>
        <v>314410.51650936005</v>
      </c>
      <c r="W119" s="196">
        <f t="shared" si="18"/>
        <v>521450.51921367703</v>
      </c>
      <c r="X119" s="199">
        <f t="shared" si="19"/>
        <v>0.52145051921367702</v>
      </c>
      <c r="Y119" s="196">
        <f t="shared" si="20"/>
        <v>521450.51921367703</v>
      </c>
      <c r="Z119" s="199">
        <f t="shared" si="21"/>
        <v>0.52145051921367702</v>
      </c>
      <c r="AA119" s="255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</row>
    <row r="120" spans="1:46" ht="19.5" customHeight="1">
      <c r="A120" s="218" t="s">
        <v>211</v>
      </c>
      <c r="B120" s="219">
        <v>46.869999</v>
      </c>
      <c r="C120" s="220">
        <v>47.080002</v>
      </c>
      <c r="D120" s="220">
        <v>37.18</v>
      </c>
      <c r="E120" s="220">
        <v>38.909999999999997</v>
      </c>
      <c r="F120" s="220">
        <v>33.928226000000002</v>
      </c>
      <c r="G120" s="220">
        <v>5188670400</v>
      </c>
      <c r="H120" s="225" t="s">
        <v>211</v>
      </c>
      <c r="I120" s="220">
        <v>2.4240629999999999</v>
      </c>
      <c r="J120" s="220">
        <v>2.4440629999999999</v>
      </c>
      <c r="K120" s="220">
        <v>1.4624999999999999</v>
      </c>
      <c r="L120" s="220">
        <v>1.6368750000000001</v>
      </c>
      <c r="M120" s="220">
        <v>1.6084400000000001</v>
      </c>
      <c r="N120" s="220">
        <v>16277628800</v>
      </c>
      <c r="O120" s="220"/>
      <c r="P120" s="196">
        <f t="shared" si="23"/>
        <v>147247.52475247518</v>
      </c>
      <c r="Q120" s="196">
        <f t="shared" si="115"/>
        <v>98216.967476961436</v>
      </c>
      <c r="R120" s="196">
        <f t="shared" si="116"/>
        <v>199581.91468074848</v>
      </c>
      <c r="S120" s="196">
        <f t="shared" si="26"/>
        <v>0</v>
      </c>
      <c r="T120" s="224"/>
      <c r="U120" s="196">
        <f t="shared" si="16"/>
        <v>294671.90542025113</v>
      </c>
      <c r="V120" s="196">
        <f t="shared" si="17"/>
        <v>294671.90542025113</v>
      </c>
      <c r="W120" s="196">
        <f t="shared" si="18"/>
        <v>445046.40691018512</v>
      </c>
      <c r="X120" s="199">
        <f t="shared" si="19"/>
        <v>0.4450464069101851</v>
      </c>
      <c r="Y120" s="196">
        <f t="shared" si="20"/>
        <v>445046.40691018512</v>
      </c>
      <c r="Z120" s="199">
        <f t="shared" si="21"/>
        <v>0.4450464069101851</v>
      </c>
      <c r="AA120" s="255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</row>
    <row r="121" spans="1:46" ht="19.5" customHeight="1">
      <c r="A121" s="218" t="s">
        <v>212</v>
      </c>
      <c r="B121" s="219">
        <v>38.840000000000003</v>
      </c>
      <c r="C121" s="220">
        <v>38.970001000000003</v>
      </c>
      <c r="D121" s="220">
        <v>28.09</v>
      </c>
      <c r="E121" s="220">
        <v>32.889999000000003</v>
      </c>
      <c r="F121" s="220">
        <v>28.698312999999999</v>
      </c>
      <c r="G121" s="220">
        <v>7240779800</v>
      </c>
      <c r="H121" s="225" t="s">
        <v>212</v>
      </c>
      <c r="I121" s="220">
        <v>1.6125</v>
      </c>
      <c r="J121" s="220">
        <v>1.6271880000000001</v>
      </c>
      <c r="K121" s="220">
        <v>0.79812499999999997</v>
      </c>
      <c r="L121" s="220">
        <v>1.086875</v>
      </c>
      <c r="M121" s="220">
        <v>1.0679940000000001</v>
      </c>
      <c r="N121" s="220">
        <v>38949555200</v>
      </c>
      <c r="O121" s="220"/>
      <c r="P121" s="196">
        <f t="shared" si="23"/>
        <v>111247.5247524752</v>
      </c>
      <c r="Q121" s="196">
        <f t="shared" si="115"/>
        <v>53599.60148208536</v>
      </c>
      <c r="R121" s="196">
        <f t="shared" si="116"/>
        <v>199581.91468074848</v>
      </c>
      <c r="S121" s="196">
        <f t="shared" si="26"/>
        <v>0</v>
      </c>
      <c r="T121" s="224"/>
      <c r="U121" s="196">
        <f t="shared" si="16"/>
        <v>269471.90542025119</v>
      </c>
      <c r="V121" s="196">
        <f t="shared" si="17"/>
        <v>269471.90542025119</v>
      </c>
      <c r="W121" s="196">
        <f t="shared" si="18"/>
        <v>364429.04091530904</v>
      </c>
      <c r="X121" s="199">
        <f t="shared" si="19"/>
        <v>0.36442904091530903</v>
      </c>
      <c r="Y121" s="196">
        <f t="shared" si="20"/>
        <v>364429.04091530904</v>
      </c>
      <c r="Z121" s="199">
        <f t="shared" si="21"/>
        <v>0.36442904091530903</v>
      </c>
      <c r="AA121" s="255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  <c r="AR121" s="241"/>
      <c r="AS121" s="241"/>
      <c r="AT121" s="241"/>
    </row>
    <row r="122" spans="1:46" ht="21" customHeight="1">
      <c r="A122" s="276" t="s">
        <v>213</v>
      </c>
      <c r="B122" s="277">
        <v>32.810001</v>
      </c>
      <c r="C122" s="278">
        <v>34.009998000000003</v>
      </c>
      <c r="D122" s="278">
        <v>25.049999</v>
      </c>
      <c r="E122" s="278">
        <v>29.120000999999998</v>
      </c>
      <c r="F122" s="278">
        <v>25.408783</v>
      </c>
      <c r="G122" s="278">
        <v>3919285900</v>
      </c>
      <c r="H122" s="279" t="s">
        <v>213</v>
      </c>
      <c r="I122" s="278">
        <v>1.0856250000000001</v>
      </c>
      <c r="J122" s="278">
        <v>1.165313</v>
      </c>
      <c r="K122" s="278">
        <v>0.61624999999999996</v>
      </c>
      <c r="L122" s="278">
        <v>0.82625000000000004</v>
      </c>
      <c r="M122" s="278">
        <v>0.81189699999999998</v>
      </c>
      <c r="N122" s="278">
        <v>30249542400</v>
      </c>
      <c r="O122" s="278"/>
      <c r="P122" s="196">
        <f t="shared" si="23"/>
        <v>99207.91683168312</v>
      </c>
      <c r="Q122" s="196">
        <f t="shared" si="115"/>
        <v>41385.440142001695</v>
      </c>
      <c r="R122" s="196">
        <f t="shared" si="116"/>
        <v>199581.91468074848</v>
      </c>
      <c r="S122" s="196">
        <f t="shared" si="26"/>
        <v>0</v>
      </c>
      <c r="T122" s="280"/>
      <c r="U122" s="227">
        <f t="shared" si="16"/>
        <v>261044.17987569672</v>
      </c>
      <c r="V122" s="196">
        <f t="shared" si="17"/>
        <v>261044.17987569672</v>
      </c>
      <c r="W122" s="227">
        <f t="shared" si="18"/>
        <v>340175.27165443328</v>
      </c>
      <c r="X122" s="288">
        <f t="shared" si="19"/>
        <v>0.34017527165443329</v>
      </c>
      <c r="Y122" s="227">
        <f t="shared" si="20"/>
        <v>340175.27165443328</v>
      </c>
      <c r="Z122" s="288">
        <f t="shared" si="21"/>
        <v>0.34017527165443329</v>
      </c>
      <c r="AA122" s="283"/>
      <c r="AB122" s="284"/>
      <c r="AC122" s="284"/>
      <c r="AD122" s="284"/>
      <c r="AE122" s="284"/>
      <c r="AF122" s="284"/>
      <c r="AG122" s="284"/>
      <c r="AH122" s="284"/>
      <c r="AI122" s="284"/>
      <c r="AJ122" s="284"/>
      <c r="AK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</row>
    <row r="123" spans="1:46" ht="19.5" customHeight="1">
      <c r="A123" s="218" t="s">
        <v>214</v>
      </c>
      <c r="B123" s="272">
        <v>28.5</v>
      </c>
      <c r="C123" s="273">
        <v>30.83</v>
      </c>
      <c r="D123" s="273">
        <v>26.84</v>
      </c>
      <c r="E123" s="273">
        <v>29.74</v>
      </c>
      <c r="F123" s="273">
        <v>25.949766</v>
      </c>
      <c r="G123" s="273">
        <v>2944238700</v>
      </c>
      <c r="H123" s="275" t="s">
        <v>214</v>
      </c>
      <c r="I123" s="273">
        <v>0.79156300000000002</v>
      </c>
      <c r="J123" s="273">
        <v>0.91156300000000001</v>
      </c>
      <c r="K123" s="273">
        <v>0.69718800000000003</v>
      </c>
      <c r="L123" s="273">
        <v>0.84031299999999998</v>
      </c>
      <c r="M123" s="273">
        <v>0.82571499999999998</v>
      </c>
      <c r="N123" s="273">
        <v>22043404800</v>
      </c>
      <c r="O123" s="273"/>
      <c r="P123" s="196">
        <f t="shared" si="23"/>
        <v>106297.02970297023</v>
      </c>
      <c r="Q123" s="196">
        <f t="shared" si="115"/>
        <v>46820.985382104474</v>
      </c>
      <c r="R123" s="196">
        <f t="shared" si="116"/>
        <v>199581.91468074848</v>
      </c>
      <c r="S123" s="196">
        <f t="shared" si="26"/>
        <v>0</v>
      </c>
      <c r="T123" s="274">
        <f>(P123-P111)/P111</f>
        <v>-0.45424969499796669</v>
      </c>
      <c r="U123" s="196">
        <f t="shared" si="16"/>
        <v>266006.55888559768</v>
      </c>
      <c r="V123" s="196">
        <f t="shared" si="17"/>
        <v>266006.55888559768</v>
      </c>
      <c r="W123" s="196">
        <f t="shared" si="18"/>
        <v>352699.92976582318</v>
      </c>
      <c r="X123" s="199">
        <f t="shared" si="19"/>
        <v>0.35269992976582321</v>
      </c>
      <c r="Y123" s="196">
        <f t="shared" si="20"/>
        <v>352699.92976582318</v>
      </c>
      <c r="Z123" s="199">
        <f t="shared" si="21"/>
        <v>0.35269992976582321</v>
      </c>
      <c r="AA123" s="255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</row>
    <row r="124" spans="1:46" ht="19.5" customHeight="1">
      <c r="A124" s="218" t="s">
        <v>215</v>
      </c>
      <c r="B124" s="219">
        <v>29.75</v>
      </c>
      <c r="C124" s="220">
        <v>31.629999000000002</v>
      </c>
      <c r="D124" s="220">
        <v>27.959999</v>
      </c>
      <c r="E124" s="220">
        <v>29.059999000000001</v>
      </c>
      <c r="F124" s="220">
        <v>25.393248</v>
      </c>
      <c r="G124" s="220">
        <v>2829542600</v>
      </c>
      <c r="H124" s="225" t="s">
        <v>215</v>
      </c>
      <c r="I124" s="220">
        <v>0.84624999999999995</v>
      </c>
      <c r="J124" s="220">
        <v>0.95156300000000005</v>
      </c>
      <c r="K124" s="220">
        <v>0.73875000000000002</v>
      </c>
      <c r="L124" s="220">
        <v>0.79156300000000002</v>
      </c>
      <c r="M124" s="220">
        <v>0.77781199999999995</v>
      </c>
      <c r="N124" s="220">
        <v>19043852800</v>
      </c>
      <c r="O124" s="220"/>
      <c r="P124" s="196">
        <f t="shared" si="23"/>
        <v>110732.66930693062</v>
      </c>
      <c r="Q124" s="196">
        <f>((Q123+R123)/2)*K124/K123</f>
        <v>130545.95203978886</v>
      </c>
      <c r="R124" s="196">
        <f>(Q123+R123)/2</f>
        <v>123201.45003142647</v>
      </c>
      <c r="S124" s="196">
        <f t="shared" si="26"/>
        <v>0</v>
      </c>
      <c r="T124" s="224"/>
      <c r="U124" s="196">
        <f t="shared" si="16"/>
        <v>195786.26054502086</v>
      </c>
      <c r="V124" s="196">
        <f t="shared" si="17"/>
        <v>195786.26054502086</v>
      </c>
      <c r="W124" s="196">
        <f t="shared" si="18"/>
        <v>364480.07137814595</v>
      </c>
      <c r="X124" s="199">
        <f t="shared" si="19"/>
        <v>0.36448007137814598</v>
      </c>
      <c r="Y124" s="196">
        <f t="shared" si="20"/>
        <v>364480.07137814595</v>
      </c>
      <c r="Z124" s="199">
        <f t="shared" si="21"/>
        <v>0.36448007137814598</v>
      </c>
      <c r="AA124" s="255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</row>
    <row r="125" spans="1:46" ht="19.5" customHeight="1">
      <c r="A125" s="218" t="s">
        <v>216</v>
      </c>
      <c r="B125" s="219">
        <v>28.780000999999999</v>
      </c>
      <c r="C125" s="220">
        <v>31.68</v>
      </c>
      <c r="D125" s="220">
        <v>27.389999</v>
      </c>
      <c r="E125" s="220">
        <v>27.530000999999999</v>
      </c>
      <c r="F125" s="220">
        <v>24.056301000000001</v>
      </c>
      <c r="G125" s="220">
        <v>3324074200</v>
      </c>
      <c r="H125" s="225" t="s">
        <v>216</v>
      </c>
      <c r="I125" s="220">
        <v>0.77687499999999998</v>
      </c>
      <c r="J125" s="220">
        <v>0.94093800000000005</v>
      </c>
      <c r="K125" s="220">
        <v>0.69750000000000001</v>
      </c>
      <c r="L125" s="220">
        <v>0.70374999999999999</v>
      </c>
      <c r="M125" s="220">
        <v>0.69152499999999995</v>
      </c>
      <c r="N125" s="220">
        <v>23277392000</v>
      </c>
      <c r="O125" s="220"/>
      <c r="P125" s="196">
        <f t="shared" si="23"/>
        <v>108475.24356435637</v>
      </c>
      <c r="Q125" s="196">
        <f t="shared" ref="Q125:Q135" si="117">Q124*K125/K124</f>
        <v>123256.58415939455</v>
      </c>
      <c r="R125" s="196">
        <f t="shared" ref="R125:R135" si="118">R124</f>
        <v>123201.45003142647</v>
      </c>
      <c r="S125" s="196">
        <f t="shared" si="26"/>
        <v>0</v>
      </c>
      <c r="T125" s="224"/>
      <c r="U125" s="196">
        <f t="shared" si="16"/>
        <v>194206.06252521888</v>
      </c>
      <c r="V125" s="196">
        <f t="shared" si="17"/>
        <v>194206.06252521888</v>
      </c>
      <c r="W125" s="196">
        <f t="shared" si="18"/>
        <v>354933.27775517735</v>
      </c>
      <c r="X125" s="199">
        <f t="shared" si="19"/>
        <v>0.35493327775517736</v>
      </c>
      <c r="Y125" s="196">
        <f t="shared" si="20"/>
        <v>354933.27775517735</v>
      </c>
      <c r="Z125" s="199">
        <f t="shared" si="21"/>
        <v>0.35493327775517736</v>
      </c>
      <c r="AA125" s="255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</row>
    <row r="126" spans="1:46" ht="22.5" customHeight="1">
      <c r="A126" s="218" t="s">
        <v>217</v>
      </c>
      <c r="B126" s="219">
        <v>27.120000999999998</v>
      </c>
      <c r="C126" s="220">
        <v>31.459999</v>
      </c>
      <c r="D126" s="220">
        <v>25.629999000000002</v>
      </c>
      <c r="E126" s="220">
        <v>30.32</v>
      </c>
      <c r="F126" s="220">
        <v>26.494261000000002</v>
      </c>
      <c r="G126" s="220">
        <v>3805123800</v>
      </c>
      <c r="H126" s="225" t="s">
        <v>217</v>
      </c>
      <c r="I126" s="220">
        <v>0.68343799999999999</v>
      </c>
      <c r="J126" s="220">
        <v>0.90625</v>
      </c>
      <c r="K126" s="220">
        <v>0.60812500000000003</v>
      </c>
      <c r="L126" s="220">
        <v>0.84406300000000001</v>
      </c>
      <c r="M126" s="220">
        <v>0.82940000000000003</v>
      </c>
      <c r="N126" s="220">
        <v>25932819200</v>
      </c>
      <c r="O126" s="220"/>
      <c r="P126" s="196">
        <f t="shared" si="23"/>
        <v>101504.94653465341</v>
      </c>
      <c r="Q126" s="196">
        <f t="shared" si="117"/>
        <v>107462.95375187356</v>
      </c>
      <c r="R126" s="196">
        <f t="shared" si="118"/>
        <v>123201.45003142647</v>
      </c>
      <c r="S126" s="196">
        <f t="shared" si="26"/>
        <v>0</v>
      </c>
      <c r="T126" s="224"/>
      <c r="U126" s="285">
        <f t="shared" si="16"/>
        <v>189326.8546044268</v>
      </c>
      <c r="V126" s="285">
        <f t="shared" si="17"/>
        <v>189326.8546044268</v>
      </c>
      <c r="W126" s="285">
        <f t="shared" si="18"/>
        <v>332169.35031795345</v>
      </c>
      <c r="X126" s="289">
        <f t="shared" si="19"/>
        <v>0.33216935031795347</v>
      </c>
      <c r="Y126" s="285">
        <f t="shared" si="20"/>
        <v>332169.35031795345</v>
      </c>
      <c r="Z126" s="289">
        <f t="shared" si="21"/>
        <v>0.33216935031795347</v>
      </c>
      <c r="AA126" s="255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</row>
    <row r="127" spans="1:46" ht="19.5" customHeight="1">
      <c r="A127" s="218" t="s">
        <v>218</v>
      </c>
      <c r="B127" s="219">
        <v>29.940000999999999</v>
      </c>
      <c r="C127" s="220">
        <v>34.900002000000001</v>
      </c>
      <c r="D127" s="220">
        <v>29.790001</v>
      </c>
      <c r="E127" s="220">
        <v>34.279998999999997</v>
      </c>
      <c r="F127" s="220">
        <v>30.00412</v>
      </c>
      <c r="G127" s="220">
        <v>2991632100</v>
      </c>
      <c r="H127" s="225" t="s">
        <v>218</v>
      </c>
      <c r="I127" s="220">
        <v>0.82031299999999996</v>
      </c>
      <c r="J127" s="220">
        <v>1.105313</v>
      </c>
      <c r="K127" s="220">
        <v>0.8125</v>
      </c>
      <c r="L127" s="220">
        <v>1.0662499999999999</v>
      </c>
      <c r="M127" s="220">
        <v>1.0477270000000001</v>
      </c>
      <c r="N127" s="220">
        <v>17941001600</v>
      </c>
      <c r="O127" s="220"/>
      <c r="P127" s="196">
        <f t="shared" si="23"/>
        <v>117980.20198019796</v>
      </c>
      <c r="Q127" s="196">
        <f t="shared" si="117"/>
        <v>143578.45825019077</v>
      </c>
      <c r="R127" s="196">
        <f t="shared" si="118"/>
        <v>123201.45003142647</v>
      </c>
      <c r="S127" s="196">
        <f t="shared" si="26"/>
        <v>0</v>
      </c>
      <c r="T127" s="224"/>
      <c r="U127" s="196">
        <f t="shared" si="16"/>
        <v>200859.533416308</v>
      </c>
      <c r="V127" s="196">
        <f t="shared" si="17"/>
        <v>200859.533416308</v>
      </c>
      <c r="W127" s="196">
        <f t="shared" si="18"/>
        <v>384760.11026181525</v>
      </c>
      <c r="X127" s="199">
        <f t="shared" si="19"/>
        <v>0.38476011026181522</v>
      </c>
      <c r="Y127" s="196">
        <f t="shared" si="20"/>
        <v>384760.11026181525</v>
      </c>
      <c r="Z127" s="199">
        <f t="shared" si="21"/>
        <v>0.38476011026181522</v>
      </c>
      <c r="AA127" s="255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</row>
    <row r="128" spans="1:46" ht="19.5" customHeight="1">
      <c r="A128" s="218" t="s">
        <v>219</v>
      </c>
      <c r="B128" s="219">
        <v>34.270000000000003</v>
      </c>
      <c r="C128" s="220">
        <v>35.5</v>
      </c>
      <c r="D128" s="220">
        <v>32.959999000000003</v>
      </c>
      <c r="E128" s="220">
        <v>35.380001</v>
      </c>
      <c r="F128" s="220">
        <v>30.966920999999999</v>
      </c>
      <c r="G128" s="220">
        <v>2734076200</v>
      </c>
      <c r="H128" s="225" t="s">
        <v>219</v>
      </c>
      <c r="I128" s="220">
        <v>1.0674999999999999</v>
      </c>
      <c r="J128" s="220">
        <v>1.1328130000000001</v>
      </c>
      <c r="K128" s="220">
        <v>0.98499999999999999</v>
      </c>
      <c r="L128" s="220">
        <v>1.128125</v>
      </c>
      <c r="M128" s="220">
        <v>1.108527</v>
      </c>
      <c r="N128" s="220">
        <v>12688473600</v>
      </c>
      <c r="O128" s="220"/>
      <c r="P128" s="196">
        <f t="shared" si="23"/>
        <v>130534.64950495044</v>
      </c>
      <c r="Q128" s="196">
        <f t="shared" si="117"/>
        <v>174061.2693863851</v>
      </c>
      <c r="R128" s="196">
        <f t="shared" si="118"/>
        <v>123201.45003142647</v>
      </c>
      <c r="S128" s="196">
        <f t="shared" si="26"/>
        <v>0</v>
      </c>
      <c r="T128" s="224"/>
      <c r="U128" s="196">
        <f t="shared" si="16"/>
        <v>209647.64668363472</v>
      </c>
      <c r="V128" s="196">
        <f t="shared" si="17"/>
        <v>209647.64668363472</v>
      </c>
      <c r="W128" s="196">
        <f t="shared" si="18"/>
        <v>427797.36892276199</v>
      </c>
      <c r="X128" s="199">
        <f t="shared" si="19"/>
        <v>0.42779736892276199</v>
      </c>
      <c r="Y128" s="196">
        <f t="shared" si="20"/>
        <v>427797.36892276199</v>
      </c>
      <c r="Z128" s="199">
        <f t="shared" si="21"/>
        <v>0.42779736892276199</v>
      </c>
      <c r="AA128" s="255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</row>
    <row r="129" spans="1:46" ht="19.5" customHeight="1">
      <c r="A129" s="218" t="s">
        <v>220</v>
      </c>
      <c r="B129" s="219">
        <v>35.759998000000003</v>
      </c>
      <c r="C129" s="220">
        <v>37.229999999999997</v>
      </c>
      <c r="D129" s="220">
        <v>34.770000000000003</v>
      </c>
      <c r="E129" s="220">
        <v>36.380001</v>
      </c>
      <c r="F129" s="220">
        <v>31.842188</v>
      </c>
      <c r="G129" s="220">
        <v>2511948000</v>
      </c>
      <c r="H129" s="225" t="s">
        <v>220</v>
      </c>
      <c r="I129" s="220">
        <v>1.1525000000000001</v>
      </c>
      <c r="J129" s="220">
        <v>1.2493749999999999</v>
      </c>
      <c r="K129" s="220">
        <v>1.0900000000000001</v>
      </c>
      <c r="L129" s="220">
        <v>1.190625</v>
      </c>
      <c r="M129" s="220">
        <v>1.169942</v>
      </c>
      <c r="N129" s="220">
        <v>12273801600</v>
      </c>
      <c r="O129" s="220"/>
      <c r="P129" s="196">
        <f t="shared" si="23"/>
        <v>137702.97029702965</v>
      </c>
      <c r="Q129" s="196">
        <f t="shared" si="117"/>
        <v>192616.02399102517</v>
      </c>
      <c r="R129" s="196">
        <f t="shared" si="118"/>
        <v>123201.45003142647</v>
      </c>
      <c r="S129" s="196">
        <f t="shared" si="26"/>
        <v>0</v>
      </c>
      <c r="T129" s="224"/>
      <c r="U129" s="196">
        <f t="shared" si="16"/>
        <v>214665.47123809016</v>
      </c>
      <c r="V129" s="196">
        <f t="shared" si="17"/>
        <v>214665.47123809016</v>
      </c>
      <c r="W129" s="196">
        <f t="shared" si="18"/>
        <v>453520.44431948126</v>
      </c>
      <c r="X129" s="199">
        <f t="shared" si="19"/>
        <v>0.45352044431948124</v>
      </c>
      <c r="Y129" s="196">
        <f t="shared" si="20"/>
        <v>453520.44431948126</v>
      </c>
      <c r="Z129" s="199">
        <f t="shared" si="21"/>
        <v>0.45352044431948124</v>
      </c>
      <c r="AA129" s="255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  <c r="AR129" s="241"/>
      <c r="AS129" s="241"/>
      <c r="AT129" s="241"/>
    </row>
    <row r="130" spans="1:46" ht="19.5" customHeight="1">
      <c r="A130" s="218" t="s">
        <v>221</v>
      </c>
      <c r="B130" s="219">
        <v>36.560001</v>
      </c>
      <c r="C130" s="220">
        <v>40.18</v>
      </c>
      <c r="D130" s="220">
        <v>34.299999</v>
      </c>
      <c r="E130" s="220">
        <v>39.450001</v>
      </c>
      <c r="F130" s="220">
        <v>34.571716000000002</v>
      </c>
      <c r="G130" s="220">
        <v>2575607800</v>
      </c>
      <c r="H130" s="225" t="s">
        <v>221</v>
      </c>
      <c r="I130" s="220">
        <v>1.201875</v>
      </c>
      <c r="J130" s="220">
        <v>1.4468749999999999</v>
      </c>
      <c r="K130" s="220">
        <v>1.0587500000000001</v>
      </c>
      <c r="L130" s="220">
        <v>1.3931249999999999</v>
      </c>
      <c r="M130" s="220">
        <v>1.368924</v>
      </c>
      <c r="N130" s="220">
        <v>9588550400</v>
      </c>
      <c r="O130" s="220"/>
      <c r="P130" s="196">
        <f t="shared" si="23"/>
        <v>135841.58019801971</v>
      </c>
      <c r="Q130" s="196">
        <f t="shared" si="117"/>
        <v>187093.77559678708</v>
      </c>
      <c r="R130" s="196">
        <f t="shared" si="118"/>
        <v>123201.45003142647</v>
      </c>
      <c r="S130" s="196">
        <f t="shared" si="26"/>
        <v>0</v>
      </c>
      <c r="T130" s="224"/>
      <c r="U130" s="196">
        <f t="shared" si="16"/>
        <v>213362.4981687832</v>
      </c>
      <c r="V130" s="196">
        <f t="shared" si="17"/>
        <v>213362.4981687832</v>
      </c>
      <c r="W130" s="196">
        <f t="shared" si="18"/>
        <v>446136.80582623323</v>
      </c>
      <c r="X130" s="199">
        <f t="shared" si="19"/>
        <v>0.44613680582623322</v>
      </c>
      <c r="Y130" s="196">
        <f t="shared" si="20"/>
        <v>446136.80582623323</v>
      </c>
      <c r="Z130" s="199">
        <f t="shared" si="21"/>
        <v>0.44613680582623322</v>
      </c>
      <c r="AA130" s="255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</row>
    <row r="131" spans="1:46" ht="19.5" customHeight="1">
      <c r="A131" s="218" t="s">
        <v>222</v>
      </c>
      <c r="B131" s="219">
        <v>39.869999</v>
      </c>
      <c r="C131" s="220">
        <v>41.080002</v>
      </c>
      <c r="D131" s="220">
        <v>38.459999000000003</v>
      </c>
      <c r="E131" s="220">
        <v>40.029998999999997</v>
      </c>
      <c r="F131" s="220">
        <v>35.079987000000003</v>
      </c>
      <c r="G131" s="220">
        <v>2248149500</v>
      </c>
      <c r="H131" s="225" t="s">
        <v>222</v>
      </c>
      <c r="I131" s="220">
        <v>1.4259379999999999</v>
      </c>
      <c r="J131" s="220">
        <v>1.5075000000000001</v>
      </c>
      <c r="K131" s="220">
        <v>1.322813</v>
      </c>
      <c r="L131" s="220">
        <v>1.4303129999999999</v>
      </c>
      <c r="M131" s="220">
        <v>1.4054660000000001</v>
      </c>
      <c r="N131" s="220">
        <v>7643193600</v>
      </c>
      <c r="O131" s="220"/>
      <c r="P131" s="196">
        <f t="shared" si="23"/>
        <v>152316.8277227722</v>
      </c>
      <c r="Q131" s="196">
        <f t="shared" si="117"/>
        <v>233756.86288407337</v>
      </c>
      <c r="R131" s="196">
        <f t="shared" si="118"/>
        <v>123201.45003142647</v>
      </c>
      <c r="S131" s="196">
        <f t="shared" si="26"/>
        <v>0</v>
      </c>
      <c r="T131" s="224"/>
      <c r="U131" s="196">
        <f t="shared" si="16"/>
        <v>224895.17143610993</v>
      </c>
      <c r="V131" s="196">
        <f t="shared" si="17"/>
        <v>224895.17143610993</v>
      </c>
      <c r="W131" s="196">
        <f t="shared" si="18"/>
        <v>509275.14063827205</v>
      </c>
      <c r="X131" s="199">
        <f t="shared" si="19"/>
        <v>0.50927514063827206</v>
      </c>
      <c r="Y131" s="196">
        <f t="shared" si="20"/>
        <v>509275.14063827205</v>
      </c>
      <c r="Z131" s="199">
        <f t="shared" si="21"/>
        <v>0.50927514063827206</v>
      </c>
      <c r="AA131" s="255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</row>
    <row r="132" spans="1:46" ht="19.5" customHeight="1">
      <c r="A132" s="218" t="s">
        <v>223</v>
      </c>
      <c r="B132" s="219">
        <v>39.889999000000003</v>
      </c>
      <c r="C132" s="220">
        <v>43.169998</v>
      </c>
      <c r="D132" s="220">
        <v>39.020000000000003</v>
      </c>
      <c r="E132" s="220">
        <v>42.25</v>
      </c>
      <c r="F132" s="220">
        <v>37.025475</v>
      </c>
      <c r="G132" s="220">
        <v>2114774900</v>
      </c>
      <c r="H132" s="225" t="s">
        <v>223</v>
      </c>
      <c r="I132" s="220">
        <v>1.4203129999999999</v>
      </c>
      <c r="J132" s="220">
        <v>1.6646879999999999</v>
      </c>
      <c r="K132" s="220">
        <v>1.36</v>
      </c>
      <c r="L132" s="220">
        <v>1.592813</v>
      </c>
      <c r="M132" s="220">
        <v>1.565143</v>
      </c>
      <c r="N132" s="220">
        <v>6605910400</v>
      </c>
      <c r="O132" s="220"/>
      <c r="P132" s="196">
        <f t="shared" si="23"/>
        <v>154534.65346534646</v>
      </c>
      <c r="Q132" s="196">
        <f t="shared" si="117"/>
        <v>240328.25011724242</v>
      </c>
      <c r="R132" s="196">
        <f t="shared" si="118"/>
        <v>123201.45003142647</v>
      </c>
      <c r="S132" s="196">
        <f t="shared" si="26"/>
        <v>0</v>
      </c>
      <c r="T132" s="224"/>
      <c r="U132" s="196">
        <f t="shared" si="16"/>
        <v>226447.64945591195</v>
      </c>
      <c r="V132" s="196">
        <f t="shared" si="17"/>
        <v>226447.64945591195</v>
      </c>
      <c r="W132" s="196">
        <f t="shared" si="18"/>
        <v>518064.35361401539</v>
      </c>
      <c r="X132" s="199">
        <f t="shared" si="19"/>
        <v>0.51806435361401537</v>
      </c>
      <c r="Y132" s="196">
        <f t="shared" si="20"/>
        <v>518064.35361401539</v>
      </c>
      <c r="Z132" s="199">
        <f t="shared" si="21"/>
        <v>0.51806435361401537</v>
      </c>
      <c r="AA132" s="255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</row>
    <row r="133" spans="1:46" ht="19.5" customHeight="1">
      <c r="A133" s="218" t="s">
        <v>224</v>
      </c>
      <c r="B133" s="219">
        <v>42.099997999999999</v>
      </c>
      <c r="C133" s="220">
        <v>43.82</v>
      </c>
      <c r="D133" s="220">
        <v>40.720001000000003</v>
      </c>
      <c r="E133" s="220">
        <v>40.959999000000003</v>
      </c>
      <c r="F133" s="220">
        <v>35.929726000000002</v>
      </c>
      <c r="G133" s="220">
        <v>2291065900</v>
      </c>
      <c r="H133" s="225" t="s">
        <v>224</v>
      </c>
      <c r="I133" s="220">
        <v>1.5821879999999999</v>
      </c>
      <c r="J133" s="220">
        <v>1.70875</v>
      </c>
      <c r="K133" s="220">
        <v>1.4784379999999999</v>
      </c>
      <c r="L133" s="220">
        <v>1.4906250000000001</v>
      </c>
      <c r="M133" s="220">
        <v>1.4647300000000001</v>
      </c>
      <c r="N133" s="220">
        <v>7437600000</v>
      </c>
      <c r="O133" s="220"/>
      <c r="P133" s="196">
        <f t="shared" si="23"/>
        <v>161267.33069306923</v>
      </c>
      <c r="Q133" s="196">
        <f t="shared" si="117"/>
        <v>261257.65988737909</v>
      </c>
      <c r="R133" s="196">
        <f t="shared" si="118"/>
        <v>123201.45003142647</v>
      </c>
      <c r="S133" s="196">
        <f t="shared" si="26"/>
        <v>0</v>
      </c>
      <c r="T133" s="224"/>
      <c r="U133" s="196">
        <f t="shared" si="16"/>
        <v>231160.52351531788</v>
      </c>
      <c r="V133" s="196">
        <f t="shared" si="17"/>
        <v>231160.52351531788</v>
      </c>
      <c r="W133" s="196">
        <f t="shared" si="18"/>
        <v>545726.4406118748</v>
      </c>
      <c r="X133" s="199">
        <f t="shared" si="19"/>
        <v>0.54572644061187481</v>
      </c>
      <c r="Y133" s="196">
        <f t="shared" si="20"/>
        <v>545726.4406118748</v>
      </c>
      <c r="Z133" s="199">
        <f t="shared" si="21"/>
        <v>0.54572644061187481</v>
      </c>
      <c r="AA133" s="255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</row>
    <row r="134" spans="1:46" ht="19.5" customHeight="1">
      <c r="A134" s="218" t="s">
        <v>225</v>
      </c>
      <c r="B134" s="219">
        <v>41</v>
      </c>
      <c r="C134" s="220">
        <v>44.650002000000001</v>
      </c>
      <c r="D134" s="220">
        <v>40.639999000000003</v>
      </c>
      <c r="E134" s="220">
        <v>43.560001</v>
      </c>
      <c r="F134" s="220">
        <v>38.210425999999998</v>
      </c>
      <c r="G134" s="220">
        <v>1807922400</v>
      </c>
      <c r="H134" s="225" t="s">
        <v>225</v>
      </c>
      <c r="I134" s="220">
        <v>1.4940629999999999</v>
      </c>
      <c r="J134" s="220">
        <v>1.76875</v>
      </c>
      <c r="K134" s="220">
        <v>1.467813</v>
      </c>
      <c r="L134" s="220">
        <v>1.67875</v>
      </c>
      <c r="M134" s="220">
        <v>1.6495869999999999</v>
      </c>
      <c r="N134" s="220">
        <v>5741020800</v>
      </c>
      <c r="O134" s="220"/>
      <c r="P134" s="196">
        <f t="shared" si="23"/>
        <v>160950.49108910884</v>
      </c>
      <c r="Q134" s="196">
        <f t="shared" si="117"/>
        <v>259380.09543333817</v>
      </c>
      <c r="R134" s="196">
        <f t="shared" si="118"/>
        <v>123201.45003142647</v>
      </c>
      <c r="S134" s="196">
        <f t="shared" si="26"/>
        <v>0</v>
      </c>
      <c r="T134" s="224"/>
      <c r="U134" s="196">
        <f t="shared" si="16"/>
        <v>230938.7357925456</v>
      </c>
      <c r="V134" s="196">
        <f t="shared" si="17"/>
        <v>230938.7357925456</v>
      </c>
      <c r="W134" s="196">
        <f t="shared" si="18"/>
        <v>543532.03655387345</v>
      </c>
      <c r="X134" s="199">
        <f t="shared" si="19"/>
        <v>0.5435320365538735</v>
      </c>
      <c r="Y134" s="196">
        <f t="shared" si="20"/>
        <v>543532.03655387345</v>
      </c>
      <c r="Z134" s="199">
        <f t="shared" si="21"/>
        <v>0.5435320365538735</v>
      </c>
      <c r="AA134" s="255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</row>
    <row r="135" spans="1:46" ht="19.5" customHeight="1">
      <c r="A135" s="218" t="s">
        <v>226</v>
      </c>
      <c r="B135" s="272">
        <v>43.889999000000003</v>
      </c>
      <c r="C135" s="273">
        <v>46.299999</v>
      </c>
      <c r="D135" s="273">
        <v>43.32</v>
      </c>
      <c r="E135" s="273">
        <v>45.75</v>
      </c>
      <c r="F135" s="273">
        <v>40.13147</v>
      </c>
      <c r="G135" s="273">
        <v>1524036700</v>
      </c>
      <c r="H135" s="275" t="s">
        <v>226</v>
      </c>
      <c r="I135" s="273">
        <v>1.7053130000000001</v>
      </c>
      <c r="J135" s="273">
        <v>1.900625</v>
      </c>
      <c r="K135" s="273">
        <v>1.657813</v>
      </c>
      <c r="L135" s="273">
        <v>1.8587499999999999</v>
      </c>
      <c r="M135" s="273">
        <v>1.82646</v>
      </c>
      <c r="N135" s="273">
        <v>4159523200</v>
      </c>
      <c r="O135" s="273"/>
      <c r="P135" s="196">
        <f t="shared" si="23"/>
        <v>171564.35643564348</v>
      </c>
      <c r="Q135" s="196">
        <f t="shared" si="117"/>
        <v>292955.36567030585</v>
      </c>
      <c r="R135" s="196">
        <f t="shared" si="118"/>
        <v>123201.45003142647</v>
      </c>
      <c r="S135" s="196">
        <f t="shared" si="26"/>
        <v>0</v>
      </c>
      <c r="T135" s="274">
        <f>(P135-P123)/P123</f>
        <v>0.61400894187779453</v>
      </c>
      <c r="U135" s="196">
        <f t="shared" si="16"/>
        <v>238368.44153511984</v>
      </c>
      <c r="V135" s="196">
        <f t="shared" si="17"/>
        <v>238368.44153511984</v>
      </c>
      <c r="W135" s="196">
        <f t="shared" si="18"/>
        <v>587721.1721373758</v>
      </c>
      <c r="X135" s="199">
        <f t="shared" si="19"/>
        <v>0.58772117213737585</v>
      </c>
      <c r="Y135" s="196">
        <f t="shared" si="20"/>
        <v>587721.1721373758</v>
      </c>
      <c r="Z135" s="199">
        <f t="shared" si="21"/>
        <v>0.58772117213737585</v>
      </c>
      <c r="AA135" s="255"/>
      <c r="AB135" s="241"/>
      <c r="AC135" s="241"/>
      <c r="AD135" s="241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  <c r="AO135" s="241"/>
      <c r="AP135" s="241"/>
      <c r="AQ135" s="241"/>
      <c r="AR135" s="241"/>
      <c r="AS135" s="241"/>
      <c r="AT135" s="241"/>
    </row>
    <row r="136" spans="1:46" ht="19.5" customHeight="1">
      <c r="A136" s="218" t="s">
        <v>227</v>
      </c>
      <c r="B136" s="219">
        <v>46.330002</v>
      </c>
      <c r="C136" s="220">
        <v>46.639999000000003</v>
      </c>
      <c r="D136" s="220">
        <v>42.630001</v>
      </c>
      <c r="E136" s="220">
        <v>42.790000999999997</v>
      </c>
      <c r="F136" s="220">
        <v>37.597622000000001</v>
      </c>
      <c r="G136" s="220">
        <v>2382152500</v>
      </c>
      <c r="H136" s="225" t="s">
        <v>227</v>
      </c>
      <c r="I136" s="220">
        <v>1.900938</v>
      </c>
      <c r="J136" s="220">
        <v>1.9281250000000001</v>
      </c>
      <c r="K136" s="220">
        <v>1.6043750000000001</v>
      </c>
      <c r="L136" s="220">
        <v>1.6168750000000001</v>
      </c>
      <c r="M136" s="220">
        <v>1.5887869999999999</v>
      </c>
      <c r="N136" s="220">
        <v>5404748800</v>
      </c>
      <c r="O136" s="220"/>
      <c r="P136" s="196">
        <f t="shared" si="23"/>
        <v>168831.6871287128</v>
      </c>
      <c r="Q136" s="196">
        <f>((Q135+R135)/2)*K136/K135</f>
        <v>201371.20145380293</v>
      </c>
      <c r="R136" s="196">
        <f>(Q135+R135)/2</f>
        <v>208078.40785086615</v>
      </c>
      <c r="S136" s="196">
        <f t="shared" si="26"/>
        <v>0</v>
      </c>
      <c r="T136" s="224"/>
      <c r="U136" s="196">
        <f t="shared" si="16"/>
        <v>317937.45252693043</v>
      </c>
      <c r="V136" s="196">
        <f t="shared" si="17"/>
        <v>317937.45252693043</v>
      </c>
      <c r="W136" s="196">
        <f t="shared" si="18"/>
        <v>578281.29643338197</v>
      </c>
      <c r="X136" s="199">
        <f t="shared" si="19"/>
        <v>0.578281296433382</v>
      </c>
      <c r="Y136" s="196">
        <f t="shared" si="20"/>
        <v>578281.29643338197</v>
      </c>
      <c r="Z136" s="199">
        <f t="shared" si="21"/>
        <v>0.578281296433382</v>
      </c>
      <c r="AA136" s="255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</row>
    <row r="137" spans="1:46" ht="19.5" customHeight="1">
      <c r="A137" s="218" t="s">
        <v>228</v>
      </c>
      <c r="B137" s="219">
        <v>42.900002000000001</v>
      </c>
      <c r="C137" s="220">
        <v>45.049999</v>
      </c>
      <c r="D137" s="220">
        <v>42.119999</v>
      </c>
      <c r="E137" s="220">
        <v>44.759998000000003</v>
      </c>
      <c r="F137" s="220">
        <v>39.328567999999997</v>
      </c>
      <c r="G137" s="220">
        <v>1932176400</v>
      </c>
      <c r="H137" s="225" t="s">
        <v>228</v>
      </c>
      <c r="I137" s="220">
        <v>1.6256250000000001</v>
      </c>
      <c r="J137" s="220">
        <v>1.7875000000000001</v>
      </c>
      <c r="K137" s="220">
        <v>1.564063</v>
      </c>
      <c r="L137" s="220">
        <v>1.7649999999999999</v>
      </c>
      <c r="M137" s="220">
        <v>1.7343390000000001</v>
      </c>
      <c r="N137" s="220">
        <v>5114070400</v>
      </c>
      <c r="O137" s="220"/>
      <c r="P137" s="196">
        <f t="shared" si="23"/>
        <v>166811.8772277227</v>
      </c>
      <c r="Q137" s="196">
        <f t="shared" ref="Q137:Q147" si="119">Q136*K137/K136</f>
        <v>196311.48918391232</v>
      </c>
      <c r="R137" s="196">
        <f t="shared" ref="R137:R147" si="120">R136</f>
        <v>208078.40785086615</v>
      </c>
      <c r="S137" s="196">
        <f t="shared" si="26"/>
        <v>0</v>
      </c>
      <c r="T137" s="224"/>
      <c r="U137" s="196">
        <f t="shared" si="16"/>
        <v>316523.58559623733</v>
      </c>
      <c r="V137" s="196">
        <f t="shared" si="17"/>
        <v>316523.58559623733</v>
      </c>
      <c r="W137" s="196">
        <f t="shared" si="18"/>
        <v>571201.77426250116</v>
      </c>
      <c r="X137" s="199">
        <f t="shared" si="19"/>
        <v>0.57120177426250118</v>
      </c>
      <c r="Y137" s="196">
        <f t="shared" si="20"/>
        <v>571201.77426250116</v>
      </c>
      <c r="Z137" s="199">
        <f t="shared" si="21"/>
        <v>0.57120177426250118</v>
      </c>
      <c r="AA137" s="255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</row>
    <row r="138" spans="1:46" ht="19.5" customHeight="1">
      <c r="A138" s="218" t="s">
        <v>229</v>
      </c>
      <c r="B138" s="219">
        <v>44.959999000000003</v>
      </c>
      <c r="C138" s="220">
        <v>48.599997999999999</v>
      </c>
      <c r="D138" s="220">
        <v>44.950001</v>
      </c>
      <c r="E138" s="220">
        <v>48.16</v>
      </c>
      <c r="F138" s="220">
        <v>42.316009999999999</v>
      </c>
      <c r="G138" s="220">
        <v>1623606900</v>
      </c>
      <c r="H138" s="225" t="s">
        <v>229</v>
      </c>
      <c r="I138" s="220">
        <v>1.778125</v>
      </c>
      <c r="J138" s="220">
        <v>2.0803129999999999</v>
      </c>
      <c r="K138" s="220">
        <v>1.778125</v>
      </c>
      <c r="L138" s="220">
        <v>2.0449999999999999</v>
      </c>
      <c r="M138" s="220">
        <v>2.0094750000000001</v>
      </c>
      <c r="N138" s="220">
        <v>4287104000</v>
      </c>
      <c r="O138" s="220"/>
      <c r="P138" s="196">
        <f t="shared" si="23"/>
        <v>178019.80594059397</v>
      </c>
      <c r="Q138" s="196">
        <f t="shared" si="119"/>
        <v>223179.22404989062</v>
      </c>
      <c r="R138" s="196">
        <f t="shared" si="120"/>
        <v>208078.40785086615</v>
      </c>
      <c r="S138" s="196">
        <f t="shared" si="26"/>
        <v>0</v>
      </c>
      <c r="T138" s="224"/>
      <c r="U138" s="196">
        <f t="shared" si="16"/>
        <v>324369.13569524727</v>
      </c>
      <c r="V138" s="196">
        <f t="shared" si="17"/>
        <v>324369.13569524727</v>
      </c>
      <c r="W138" s="196">
        <f t="shared" si="18"/>
        <v>609277.43784135068</v>
      </c>
      <c r="X138" s="199">
        <f t="shared" si="19"/>
        <v>0.60927743784135069</v>
      </c>
      <c r="Y138" s="196">
        <f t="shared" si="20"/>
        <v>609277.43784135068</v>
      </c>
      <c r="Z138" s="199">
        <f t="shared" si="21"/>
        <v>0.60927743784135069</v>
      </c>
      <c r="AA138" s="255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</row>
    <row r="139" spans="1:46" ht="19.5" customHeight="1">
      <c r="A139" s="218" t="s">
        <v>230</v>
      </c>
      <c r="B139" s="219">
        <v>48.360000999999997</v>
      </c>
      <c r="C139" s="220">
        <v>50.650002000000001</v>
      </c>
      <c r="D139" s="220">
        <v>47.790000999999997</v>
      </c>
      <c r="E139" s="220">
        <v>49.240001999999997</v>
      </c>
      <c r="F139" s="220">
        <v>43.311126999999999</v>
      </c>
      <c r="G139" s="220">
        <v>1701457500</v>
      </c>
      <c r="H139" s="225" t="s">
        <v>230</v>
      </c>
      <c r="I139" s="220">
        <v>2.0584380000000002</v>
      </c>
      <c r="J139" s="220">
        <v>2.255938</v>
      </c>
      <c r="K139" s="220">
        <v>2.0109379999999999</v>
      </c>
      <c r="L139" s="220">
        <v>2.1312500000000001</v>
      </c>
      <c r="M139" s="220">
        <v>2.0942259999999999</v>
      </c>
      <c r="N139" s="220">
        <v>5211523200</v>
      </c>
      <c r="O139" s="220"/>
      <c r="P139" s="196">
        <f t="shared" si="23"/>
        <v>189267.33069306921</v>
      </c>
      <c r="Q139" s="196">
        <f t="shared" si="119"/>
        <v>252400.46816305877</v>
      </c>
      <c r="R139" s="196">
        <f t="shared" si="120"/>
        <v>208078.40785086615</v>
      </c>
      <c r="S139" s="196">
        <f t="shared" si="26"/>
        <v>0</v>
      </c>
      <c r="T139" s="224"/>
      <c r="U139" s="196">
        <f t="shared" si="16"/>
        <v>332242.40302197996</v>
      </c>
      <c r="V139" s="196">
        <f t="shared" si="17"/>
        <v>332242.40302197996</v>
      </c>
      <c r="W139" s="196">
        <f t="shared" si="18"/>
        <v>649746.20670699421</v>
      </c>
      <c r="X139" s="199">
        <f t="shared" si="19"/>
        <v>0.64974620670699423</v>
      </c>
      <c r="Y139" s="196">
        <f t="shared" si="20"/>
        <v>649746.20670699421</v>
      </c>
      <c r="Z139" s="199">
        <f t="shared" si="21"/>
        <v>0.64974620670699423</v>
      </c>
      <c r="AA139" s="255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</row>
    <row r="140" spans="1:46" ht="19.5" customHeight="1">
      <c r="A140" s="218" t="s">
        <v>231</v>
      </c>
      <c r="B140" s="219">
        <v>49.450001</v>
      </c>
      <c r="C140" s="220">
        <v>50.169998</v>
      </c>
      <c r="D140" s="220">
        <v>42.639999000000003</v>
      </c>
      <c r="E140" s="220">
        <v>45.599997999999999</v>
      </c>
      <c r="F140" s="220">
        <v>40.109406</v>
      </c>
      <c r="G140" s="220">
        <v>2952228100</v>
      </c>
      <c r="H140" s="225" t="s">
        <v>231</v>
      </c>
      <c r="I140" s="220">
        <v>2.1456249999999999</v>
      </c>
      <c r="J140" s="220">
        <v>2.209063</v>
      </c>
      <c r="K140" s="220">
        <v>1.504375</v>
      </c>
      <c r="L140" s="220">
        <v>1.805938</v>
      </c>
      <c r="M140" s="220">
        <v>1.7745660000000001</v>
      </c>
      <c r="N140" s="220">
        <v>7442380800</v>
      </c>
      <c r="O140" s="220"/>
      <c r="P140" s="196">
        <f t="shared" si="23"/>
        <v>168871.28316831676</v>
      </c>
      <c r="Q140" s="196">
        <f t="shared" si="119"/>
        <v>188819.82154238547</v>
      </c>
      <c r="R140" s="196">
        <f t="shared" si="120"/>
        <v>208078.40785086615</v>
      </c>
      <c r="S140" s="196">
        <f t="shared" si="26"/>
        <v>0</v>
      </c>
      <c r="T140" s="224"/>
      <c r="U140" s="196">
        <f t="shared" si="16"/>
        <v>317965.16975465324</v>
      </c>
      <c r="V140" s="196">
        <f t="shared" si="17"/>
        <v>317965.16975465324</v>
      </c>
      <c r="W140" s="196">
        <f t="shared" si="18"/>
        <v>565769.51256156829</v>
      </c>
      <c r="X140" s="199">
        <f t="shared" si="19"/>
        <v>0.56576951256156827</v>
      </c>
      <c r="Y140" s="196">
        <f t="shared" si="20"/>
        <v>565769.51256156829</v>
      </c>
      <c r="Z140" s="199">
        <f t="shared" si="21"/>
        <v>0.56576951256156827</v>
      </c>
      <c r="AA140" s="255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</row>
    <row r="141" spans="1:46" ht="19.5" customHeight="1">
      <c r="A141" s="218" t="s">
        <v>232</v>
      </c>
      <c r="B141" s="219">
        <v>45.43</v>
      </c>
      <c r="C141" s="220">
        <v>47.68</v>
      </c>
      <c r="D141" s="220">
        <v>42.639999000000003</v>
      </c>
      <c r="E141" s="220">
        <v>42.709999000000003</v>
      </c>
      <c r="F141" s="220">
        <v>37.567379000000003</v>
      </c>
      <c r="G141" s="220">
        <v>2058088600</v>
      </c>
      <c r="H141" s="225" t="s">
        <v>232</v>
      </c>
      <c r="I141" s="220">
        <v>1.7953129999999999</v>
      </c>
      <c r="J141" s="220">
        <v>1.973125</v>
      </c>
      <c r="K141" s="220">
        <v>1.5734379999999999</v>
      </c>
      <c r="L141" s="220">
        <v>1.58125</v>
      </c>
      <c r="M141" s="220">
        <v>1.5537810000000001</v>
      </c>
      <c r="N141" s="220">
        <v>5623404800</v>
      </c>
      <c r="O141" s="220"/>
      <c r="P141" s="196">
        <f t="shared" si="23"/>
        <v>168871.28316831676</v>
      </c>
      <c r="Q141" s="196">
        <f t="shared" si="119"/>
        <v>197488.18105060764</v>
      </c>
      <c r="R141" s="196">
        <f t="shared" si="120"/>
        <v>208078.40785086615</v>
      </c>
      <c r="S141" s="196">
        <f t="shared" si="26"/>
        <v>0</v>
      </c>
      <c r="T141" s="224"/>
      <c r="U141" s="196">
        <f t="shared" si="16"/>
        <v>317965.16975465324</v>
      </c>
      <c r="V141" s="196">
        <f t="shared" si="17"/>
        <v>317965.16975465324</v>
      </c>
      <c r="W141" s="196">
        <f t="shared" si="18"/>
        <v>574437.87206979049</v>
      </c>
      <c r="X141" s="199">
        <f t="shared" si="19"/>
        <v>0.57443787206979047</v>
      </c>
      <c r="Y141" s="196">
        <f t="shared" si="20"/>
        <v>574437.87206979049</v>
      </c>
      <c r="Z141" s="199">
        <f t="shared" si="21"/>
        <v>0.57443787206979047</v>
      </c>
      <c r="AA141" s="255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</row>
    <row r="142" spans="1:46" ht="19.5" customHeight="1">
      <c r="A142" s="218" t="s">
        <v>233</v>
      </c>
      <c r="B142" s="219">
        <v>42.84</v>
      </c>
      <c r="C142" s="220">
        <v>46.720001000000003</v>
      </c>
      <c r="D142" s="220">
        <v>41.77</v>
      </c>
      <c r="E142" s="220">
        <v>45.810001</v>
      </c>
      <c r="F142" s="220">
        <v>40.449874999999999</v>
      </c>
      <c r="G142" s="220">
        <v>1748673600</v>
      </c>
      <c r="H142" s="225" t="s">
        <v>233</v>
      </c>
      <c r="I142" s="220">
        <v>1.5887500000000001</v>
      </c>
      <c r="J142" s="220">
        <v>1.8825000000000001</v>
      </c>
      <c r="K142" s="220">
        <v>1.5106250000000001</v>
      </c>
      <c r="L142" s="220">
        <v>1.8106249999999999</v>
      </c>
      <c r="M142" s="220">
        <v>1.7791710000000001</v>
      </c>
      <c r="N142" s="220">
        <v>4884784000</v>
      </c>
      <c r="O142" s="220"/>
      <c r="P142" s="196">
        <f t="shared" si="23"/>
        <v>165425.74257425737</v>
      </c>
      <c r="Q142" s="196">
        <f t="shared" si="119"/>
        <v>189604.28278684907</v>
      </c>
      <c r="R142" s="196">
        <f t="shared" si="120"/>
        <v>208078.40785086615</v>
      </c>
      <c r="S142" s="196">
        <f t="shared" si="26"/>
        <v>0</v>
      </c>
      <c r="T142" s="224"/>
      <c r="U142" s="196">
        <f t="shared" si="16"/>
        <v>315553.29133881163</v>
      </c>
      <c r="V142" s="196">
        <f t="shared" si="17"/>
        <v>315553.29133881163</v>
      </c>
      <c r="W142" s="196">
        <f t="shared" si="18"/>
        <v>563108.43321197259</v>
      </c>
      <c r="X142" s="199">
        <f t="shared" si="19"/>
        <v>0.56310843321197257</v>
      </c>
      <c r="Y142" s="196">
        <f t="shared" si="20"/>
        <v>563108.43321197259</v>
      </c>
      <c r="Z142" s="199">
        <f t="shared" si="21"/>
        <v>0.56310843321197257</v>
      </c>
      <c r="AA142" s="255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</row>
    <row r="143" spans="1:46" ht="19.5" customHeight="1">
      <c r="A143" s="218" t="s">
        <v>234</v>
      </c>
      <c r="B143" s="219">
        <v>46.389999000000003</v>
      </c>
      <c r="C143" s="220">
        <v>47.189999</v>
      </c>
      <c r="D143" s="220">
        <v>42.970001000000003</v>
      </c>
      <c r="E143" s="220">
        <v>43.459999000000003</v>
      </c>
      <c r="F143" s="220">
        <v>38.374847000000003</v>
      </c>
      <c r="G143" s="220">
        <v>1483278100</v>
      </c>
      <c r="H143" s="225" t="s">
        <v>234</v>
      </c>
      <c r="I143" s="220">
        <v>1.855</v>
      </c>
      <c r="J143" s="220">
        <v>1.91875</v>
      </c>
      <c r="K143" s="220">
        <v>1.5865629999999999</v>
      </c>
      <c r="L143" s="220">
        <v>1.6256250000000001</v>
      </c>
      <c r="M143" s="220">
        <v>1.5973850000000001</v>
      </c>
      <c r="N143" s="220">
        <v>4210108800</v>
      </c>
      <c r="O143" s="220"/>
      <c r="P143" s="196">
        <f t="shared" si="23"/>
        <v>170178.22178217815</v>
      </c>
      <c r="Q143" s="196">
        <f t="shared" si="119"/>
        <v>199135.54966398119</v>
      </c>
      <c r="R143" s="196">
        <f t="shared" si="120"/>
        <v>208078.40785086615</v>
      </c>
      <c r="S143" s="196">
        <f t="shared" si="26"/>
        <v>0</v>
      </c>
      <c r="T143" s="224"/>
      <c r="U143" s="196">
        <f t="shared" si="16"/>
        <v>318880.02678435616</v>
      </c>
      <c r="V143" s="196">
        <f t="shared" si="17"/>
        <v>318880.02678435616</v>
      </c>
      <c r="W143" s="196">
        <f t="shared" si="18"/>
        <v>577392.17929702555</v>
      </c>
      <c r="X143" s="199">
        <f t="shared" si="19"/>
        <v>0.57739217929702558</v>
      </c>
      <c r="Y143" s="196">
        <f t="shared" si="20"/>
        <v>577392.17929702555</v>
      </c>
      <c r="Z143" s="199">
        <f t="shared" si="21"/>
        <v>0.57739217929702558</v>
      </c>
      <c r="AA143" s="255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</row>
    <row r="144" spans="1:46" ht="19.5" customHeight="1">
      <c r="A144" s="218" t="s">
        <v>235</v>
      </c>
      <c r="B144" s="219">
        <v>44.099997999999999</v>
      </c>
      <c r="C144" s="220">
        <v>49.84</v>
      </c>
      <c r="D144" s="220">
        <v>44.07</v>
      </c>
      <c r="E144" s="220">
        <v>49.07</v>
      </c>
      <c r="F144" s="220">
        <v>43.328426</v>
      </c>
      <c r="G144" s="220">
        <v>1574743200</v>
      </c>
      <c r="H144" s="225" t="s">
        <v>235</v>
      </c>
      <c r="I144" s="220">
        <v>1.67</v>
      </c>
      <c r="J144" s="220">
        <v>2.1375000000000002</v>
      </c>
      <c r="K144" s="220">
        <v>1.6684380000000001</v>
      </c>
      <c r="L144" s="220">
        <v>2.0715629999999998</v>
      </c>
      <c r="M144" s="220">
        <v>2.0355759999999998</v>
      </c>
      <c r="N144" s="220">
        <v>4178566400</v>
      </c>
      <c r="O144" s="220"/>
      <c r="P144" s="196">
        <f t="shared" si="23"/>
        <v>174534.65346534646</v>
      </c>
      <c r="Q144" s="196">
        <f t="shared" si="119"/>
        <v>209411.9919664542</v>
      </c>
      <c r="R144" s="196">
        <f t="shared" si="120"/>
        <v>208078.40785086615</v>
      </c>
      <c r="S144" s="196">
        <f t="shared" si="26"/>
        <v>0</v>
      </c>
      <c r="T144" s="224"/>
      <c r="U144" s="196">
        <f t="shared" si="16"/>
        <v>321929.52896257397</v>
      </c>
      <c r="V144" s="196">
        <f t="shared" si="17"/>
        <v>321929.52896257397</v>
      </c>
      <c r="W144" s="196">
        <f t="shared" si="18"/>
        <v>592025.05328266672</v>
      </c>
      <c r="X144" s="199">
        <f t="shared" si="19"/>
        <v>0.59202505328266675</v>
      </c>
      <c r="Y144" s="196">
        <f t="shared" si="20"/>
        <v>592025.05328266672</v>
      </c>
      <c r="Z144" s="199">
        <f t="shared" si="21"/>
        <v>0.59202505328266675</v>
      </c>
      <c r="AA144" s="255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</row>
    <row r="145" spans="1:46" ht="19.5" customHeight="1">
      <c r="A145" s="218" t="s">
        <v>236</v>
      </c>
      <c r="B145" s="219">
        <v>49.48</v>
      </c>
      <c r="C145" s="220">
        <v>52.490001999999997</v>
      </c>
      <c r="D145" s="220">
        <v>48.200001</v>
      </c>
      <c r="E145" s="220">
        <v>52.18</v>
      </c>
      <c r="F145" s="220">
        <v>46.182437999999998</v>
      </c>
      <c r="G145" s="220">
        <v>1538354800</v>
      </c>
      <c r="H145" s="225" t="s">
        <v>236</v>
      </c>
      <c r="I145" s="220">
        <v>2.1056249999999999</v>
      </c>
      <c r="J145" s="220">
        <v>2.3643749999999999</v>
      </c>
      <c r="K145" s="220">
        <v>1.99875</v>
      </c>
      <c r="L145" s="220">
        <v>2.3396880000000002</v>
      </c>
      <c r="M145" s="220">
        <v>2.2990430000000002</v>
      </c>
      <c r="N145" s="220">
        <v>3973340800</v>
      </c>
      <c r="O145" s="220"/>
      <c r="P145" s="196">
        <f t="shared" si="23"/>
        <v>190891.09306930684</v>
      </c>
      <c r="Q145" s="196">
        <f t="shared" si="119"/>
        <v>250870.7059794552</v>
      </c>
      <c r="R145" s="196">
        <f t="shared" si="120"/>
        <v>208078.40785086615</v>
      </c>
      <c r="S145" s="196">
        <f t="shared" si="26"/>
        <v>0</v>
      </c>
      <c r="T145" s="224"/>
      <c r="U145" s="196">
        <f t="shared" si="16"/>
        <v>333379.03668534628</v>
      </c>
      <c r="V145" s="196">
        <f t="shared" si="17"/>
        <v>333379.03668534628</v>
      </c>
      <c r="W145" s="196">
        <f t="shared" si="18"/>
        <v>649840.20689962828</v>
      </c>
      <c r="X145" s="199">
        <f t="shared" si="19"/>
        <v>0.64984020689962829</v>
      </c>
      <c r="Y145" s="196">
        <f t="shared" si="20"/>
        <v>649840.20689962828</v>
      </c>
      <c r="Z145" s="199">
        <f t="shared" si="21"/>
        <v>0.64984020689962829</v>
      </c>
      <c r="AA145" s="255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</row>
    <row r="146" spans="1:46" ht="19.5" customHeight="1">
      <c r="A146" s="218" t="s">
        <v>237</v>
      </c>
      <c r="B146" s="219">
        <v>52.369999</v>
      </c>
      <c r="C146" s="220">
        <v>54.040000999999997</v>
      </c>
      <c r="D146" s="220">
        <v>50.849997999999999</v>
      </c>
      <c r="E146" s="220">
        <v>52.09</v>
      </c>
      <c r="F146" s="220">
        <v>46.102767999999998</v>
      </c>
      <c r="G146" s="220">
        <v>1564994700</v>
      </c>
      <c r="H146" s="225" t="s">
        <v>237</v>
      </c>
      <c r="I146" s="220">
        <v>2.355</v>
      </c>
      <c r="J146" s="220">
        <v>2.5053130000000001</v>
      </c>
      <c r="K146" s="220">
        <v>2.249063</v>
      </c>
      <c r="L146" s="220">
        <v>2.3199999999999998</v>
      </c>
      <c r="M146" s="220">
        <v>2.2796970000000001</v>
      </c>
      <c r="N146" s="220">
        <v>3456963200</v>
      </c>
      <c r="O146" s="220"/>
      <c r="P146" s="196">
        <f t="shared" si="23"/>
        <v>201386.13069306922</v>
      </c>
      <c r="Q146" s="196">
        <f t="shared" si="119"/>
        <v>282288.44157712144</v>
      </c>
      <c r="R146" s="196">
        <f t="shared" si="120"/>
        <v>208078.40785086615</v>
      </c>
      <c r="S146" s="196">
        <f t="shared" si="26"/>
        <v>0</v>
      </c>
      <c r="T146" s="224"/>
      <c r="U146" s="196">
        <f t="shared" si="16"/>
        <v>340725.56302197994</v>
      </c>
      <c r="V146" s="196">
        <f t="shared" si="17"/>
        <v>340725.56302197994</v>
      </c>
      <c r="W146" s="196">
        <f t="shared" si="18"/>
        <v>691752.98012105678</v>
      </c>
      <c r="X146" s="199">
        <f t="shared" si="19"/>
        <v>0.69175298012105679</v>
      </c>
      <c r="Y146" s="196">
        <f t="shared" si="20"/>
        <v>691752.98012105678</v>
      </c>
      <c r="Z146" s="199">
        <f t="shared" si="21"/>
        <v>0.69175298012105679</v>
      </c>
      <c r="AA146" s="255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</row>
    <row r="147" spans="1:46" ht="19.5" customHeight="1">
      <c r="A147" s="218" t="s">
        <v>238</v>
      </c>
      <c r="B147" s="272">
        <v>52.860000999999997</v>
      </c>
      <c r="C147" s="273">
        <v>54.959999000000003</v>
      </c>
      <c r="D147" s="273">
        <v>52.84</v>
      </c>
      <c r="E147" s="273">
        <v>54.459999000000003</v>
      </c>
      <c r="F147" s="273">
        <v>48.200367</v>
      </c>
      <c r="G147" s="273">
        <v>1006766900</v>
      </c>
      <c r="H147" s="275" t="s">
        <v>238</v>
      </c>
      <c r="I147" s="273">
        <v>2.3915630000000001</v>
      </c>
      <c r="J147" s="273">
        <v>2.5915629999999998</v>
      </c>
      <c r="K147" s="273">
        <v>2.3884379999999998</v>
      </c>
      <c r="L147" s="273">
        <v>2.5446879999999998</v>
      </c>
      <c r="M147" s="273">
        <v>2.5004819999999999</v>
      </c>
      <c r="N147" s="273">
        <v>2348400000</v>
      </c>
      <c r="O147" s="273"/>
      <c r="P147" s="196">
        <f t="shared" si="23"/>
        <v>209267.32673267319</v>
      </c>
      <c r="Q147" s="196">
        <f t="shared" si="119"/>
        <v>299781.9273286594</v>
      </c>
      <c r="R147" s="196">
        <f t="shared" si="120"/>
        <v>208078.40785086615</v>
      </c>
      <c r="S147" s="196">
        <f t="shared" si="26"/>
        <v>0</v>
      </c>
      <c r="T147" s="274">
        <f>(P147-P135)/P135</f>
        <v>0.21975992613111739</v>
      </c>
      <c r="U147" s="196">
        <f t="shared" si="16"/>
        <v>346242.40024970274</v>
      </c>
      <c r="V147" s="196">
        <f t="shared" si="17"/>
        <v>346242.40024970274</v>
      </c>
      <c r="W147" s="196">
        <f t="shared" si="18"/>
        <v>717127.66191219864</v>
      </c>
      <c r="X147" s="199">
        <f t="shared" si="19"/>
        <v>0.71712766191219868</v>
      </c>
      <c r="Y147" s="196">
        <f t="shared" si="20"/>
        <v>717127.66191219864</v>
      </c>
      <c r="Z147" s="199">
        <f t="shared" si="21"/>
        <v>0.71712766191219868</v>
      </c>
      <c r="AA147" s="255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</row>
    <row r="148" spans="1:46" ht="19.5" customHeight="1">
      <c r="A148" s="218" t="s">
        <v>239</v>
      </c>
      <c r="B148" s="219">
        <v>54.970001000000003</v>
      </c>
      <c r="C148" s="220">
        <v>57.349997999999999</v>
      </c>
      <c r="D148" s="220">
        <v>54.919998</v>
      </c>
      <c r="E148" s="220">
        <v>56</v>
      </c>
      <c r="F148" s="220">
        <v>49.661620999999997</v>
      </c>
      <c r="G148" s="220">
        <v>1265608600</v>
      </c>
      <c r="H148" s="225" t="s">
        <v>239</v>
      </c>
      <c r="I148" s="220">
        <v>2.5912500000000001</v>
      </c>
      <c r="J148" s="220">
        <v>2.8156249999999998</v>
      </c>
      <c r="K148" s="220">
        <v>2.5865629999999999</v>
      </c>
      <c r="L148" s="220">
        <v>2.6843750000000002</v>
      </c>
      <c r="M148" s="220">
        <v>2.6377419999999998</v>
      </c>
      <c r="N148" s="220">
        <v>2504080000</v>
      </c>
      <c r="O148" s="220"/>
      <c r="P148" s="196">
        <f t="shared" si="23"/>
        <v>217504.94257425732</v>
      </c>
      <c r="Q148" s="196">
        <f>((Q147+R147)/2)*K148/K147</f>
        <v>274994.10747588152</v>
      </c>
      <c r="R148" s="196">
        <f>(Q147+R147)/2</f>
        <v>253930.16758976277</v>
      </c>
      <c r="S148" s="196">
        <f t="shared" si="26"/>
        <v>0</v>
      </c>
      <c r="T148" s="224"/>
      <c r="U148" s="196">
        <f t="shared" si="16"/>
        <v>396026.42068815237</v>
      </c>
      <c r="V148" s="196">
        <f t="shared" si="17"/>
        <v>396026.42068815237</v>
      </c>
      <c r="W148" s="196">
        <f t="shared" si="18"/>
        <v>746429.21763990168</v>
      </c>
      <c r="X148" s="199">
        <f t="shared" si="19"/>
        <v>0.74642921763990167</v>
      </c>
      <c r="Y148" s="196">
        <f t="shared" si="20"/>
        <v>746429.21763990168</v>
      </c>
      <c r="Z148" s="199">
        <f t="shared" si="21"/>
        <v>0.74642921763990167</v>
      </c>
      <c r="AA148" s="255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</row>
    <row r="149" spans="1:46" ht="19.5" customHeight="1">
      <c r="A149" s="218" t="s">
        <v>240</v>
      </c>
      <c r="B149" s="219">
        <v>56.419998</v>
      </c>
      <c r="C149" s="220">
        <v>59.040000999999997</v>
      </c>
      <c r="D149" s="220">
        <v>56.130001</v>
      </c>
      <c r="E149" s="220">
        <v>57.77</v>
      </c>
      <c r="F149" s="220">
        <v>51.231285</v>
      </c>
      <c r="G149" s="220">
        <v>1101561900</v>
      </c>
      <c r="H149" s="225" t="s">
        <v>240</v>
      </c>
      <c r="I149" s="220">
        <v>2.7221880000000001</v>
      </c>
      <c r="J149" s="220">
        <v>2.9796879999999999</v>
      </c>
      <c r="K149" s="220">
        <v>2.6887500000000002</v>
      </c>
      <c r="L149" s="220">
        <v>2.8509380000000002</v>
      </c>
      <c r="M149" s="220">
        <v>2.801412</v>
      </c>
      <c r="N149" s="220">
        <v>2441827200</v>
      </c>
      <c r="O149" s="220"/>
      <c r="P149" s="196">
        <f t="shared" si="23"/>
        <v>222297.03366336622</v>
      </c>
      <c r="Q149" s="196">
        <f t="shared" ref="Q149:Q159" si="121">Q148*K149/K148</f>
        <v>285858.26306019857</v>
      </c>
      <c r="R149" s="196">
        <f t="shared" ref="R149:R159" si="122">R148</f>
        <v>253930.16758976277</v>
      </c>
      <c r="S149" s="196">
        <f t="shared" si="26"/>
        <v>0</v>
      </c>
      <c r="T149" s="224"/>
      <c r="U149" s="196">
        <f t="shared" si="16"/>
        <v>399380.8844505286</v>
      </c>
      <c r="V149" s="196">
        <f t="shared" si="17"/>
        <v>399380.8844505286</v>
      </c>
      <c r="W149" s="196">
        <f t="shared" si="18"/>
        <v>762085.46431332757</v>
      </c>
      <c r="X149" s="199">
        <f t="shared" si="19"/>
        <v>0.76208546431332758</v>
      </c>
      <c r="Y149" s="196">
        <f t="shared" si="20"/>
        <v>762085.46431332757</v>
      </c>
      <c r="Z149" s="199">
        <f t="shared" si="21"/>
        <v>0.76208546431332758</v>
      </c>
      <c r="AA149" s="255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</row>
    <row r="150" spans="1:46" ht="19.5" customHeight="1">
      <c r="A150" s="218" t="s">
        <v>241</v>
      </c>
      <c r="B150" s="219">
        <v>58.02</v>
      </c>
      <c r="C150" s="220">
        <v>58.369999</v>
      </c>
      <c r="D150" s="220">
        <v>53.77</v>
      </c>
      <c r="E150" s="220">
        <v>57.43</v>
      </c>
      <c r="F150" s="220">
        <v>50.929783</v>
      </c>
      <c r="G150" s="220">
        <v>1729243300</v>
      </c>
      <c r="H150" s="225" t="s">
        <v>241</v>
      </c>
      <c r="I150" s="220">
        <v>2.87</v>
      </c>
      <c r="J150" s="220">
        <v>2.9049999999999998</v>
      </c>
      <c r="K150" s="220">
        <v>2.4606249999999998</v>
      </c>
      <c r="L150" s="220">
        <v>2.811563</v>
      </c>
      <c r="M150" s="220">
        <v>2.762721</v>
      </c>
      <c r="N150" s="220">
        <v>3536864000</v>
      </c>
      <c r="O150" s="220"/>
      <c r="P150" s="196">
        <f t="shared" si="23"/>
        <v>212950.49504950488</v>
      </c>
      <c r="Q150" s="196">
        <f t="shared" si="121"/>
        <v>261604.83069921006</v>
      </c>
      <c r="R150" s="196">
        <f t="shared" si="122"/>
        <v>253930.16758976277</v>
      </c>
      <c r="S150" s="196">
        <f t="shared" si="26"/>
        <v>0</v>
      </c>
      <c r="T150" s="224"/>
      <c r="U150" s="196">
        <f t="shared" si="16"/>
        <v>392838.3074208257</v>
      </c>
      <c r="V150" s="196">
        <f t="shared" si="17"/>
        <v>392838.3074208257</v>
      </c>
      <c r="W150" s="196">
        <f t="shared" si="18"/>
        <v>728485.4933384778</v>
      </c>
      <c r="X150" s="199">
        <f t="shared" si="19"/>
        <v>0.72848549333847779</v>
      </c>
      <c r="Y150" s="196">
        <f t="shared" si="20"/>
        <v>728485.4933384778</v>
      </c>
      <c r="Z150" s="199">
        <f t="shared" si="21"/>
        <v>0.72848549333847779</v>
      </c>
      <c r="AA150" s="255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</row>
    <row r="151" spans="1:46" ht="19.5" customHeight="1">
      <c r="A151" s="218" t="s">
        <v>242</v>
      </c>
      <c r="B151" s="219">
        <v>57.720001000000003</v>
      </c>
      <c r="C151" s="220">
        <v>59.290000999999997</v>
      </c>
      <c r="D151" s="220">
        <v>55.32</v>
      </c>
      <c r="E151" s="220">
        <v>59.080002</v>
      </c>
      <c r="F151" s="220">
        <v>52.466946</v>
      </c>
      <c r="G151" s="220">
        <v>1032891200</v>
      </c>
      <c r="H151" s="225" t="s">
        <v>242</v>
      </c>
      <c r="I151" s="220">
        <v>2.8415629999999998</v>
      </c>
      <c r="J151" s="220">
        <v>2.9909379999999999</v>
      </c>
      <c r="K151" s="220">
        <v>2.6059380000000001</v>
      </c>
      <c r="L151" s="220">
        <v>2.9737499999999999</v>
      </c>
      <c r="M151" s="220">
        <v>2.922091</v>
      </c>
      <c r="N151" s="220">
        <v>1932057600</v>
      </c>
      <c r="O151" s="220"/>
      <c r="P151" s="196">
        <f t="shared" si="23"/>
        <v>219089.10891089102</v>
      </c>
      <c r="Q151" s="196">
        <f t="shared" si="121"/>
        <v>277053.98803256819</v>
      </c>
      <c r="R151" s="196">
        <f t="shared" si="122"/>
        <v>253930.16758976277</v>
      </c>
      <c r="S151" s="196">
        <f t="shared" si="26"/>
        <v>0</v>
      </c>
      <c r="T151" s="224"/>
      <c r="U151" s="196">
        <f t="shared" si="16"/>
        <v>397135.33712379599</v>
      </c>
      <c r="V151" s="196">
        <f t="shared" si="17"/>
        <v>397135.33712379599</v>
      </c>
      <c r="W151" s="196">
        <f t="shared" si="18"/>
        <v>750073.26453322195</v>
      </c>
      <c r="X151" s="199">
        <f t="shared" si="19"/>
        <v>0.75007326453322198</v>
      </c>
      <c r="Y151" s="196">
        <f t="shared" si="20"/>
        <v>750073.26453322195</v>
      </c>
      <c r="Z151" s="199">
        <f t="shared" si="21"/>
        <v>0.75007326453322198</v>
      </c>
      <c r="AA151" s="255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</row>
    <row r="152" spans="1:46" ht="19.5" customHeight="1">
      <c r="A152" s="218" t="s">
        <v>243</v>
      </c>
      <c r="B152" s="219">
        <v>59.169998</v>
      </c>
      <c r="C152" s="220">
        <v>59.34</v>
      </c>
      <c r="D152" s="220">
        <v>56.470001000000003</v>
      </c>
      <c r="E152" s="220">
        <v>58.360000999999997</v>
      </c>
      <c r="F152" s="220">
        <v>51.827534</v>
      </c>
      <c r="G152" s="220">
        <v>1054622500</v>
      </c>
      <c r="H152" s="225" t="s">
        <v>243</v>
      </c>
      <c r="I152" s="220">
        <v>2.9809380000000001</v>
      </c>
      <c r="J152" s="220">
        <v>2.9968750000000002</v>
      </c>
      <c r="K152" s="220">
        <v>2.7084380000000001</v>
      </c>
      <c r="L152" s="220">
        <v>2.8890630000000002</v>
      </c>
      <c r="M152" s="220">
        <v>2.8388740000000001</v>
      </c>
      <c r="N152" s="220">
        <v>2599699200</v>
      </c>
      <c r="O152" s="220"/>
      <c r="P152" s="196">
        <f t="shared" si="23"/>
        <v>223643.56831683163</v>
      </c>
      <c r="Q152" s="196">
        <f t="shared" si="121"/>
        <v>287951.42065503972</v>
      </c>
      <c r="R152" s="196">
        <f t="shared" si="122"/>
        <v>253930.16758976277</v>
      </c>
      <c r="S152" s="196">
        <f t="shared" si="26"/>
        <v>0</v>
      </c>
      <c r="T152" s="224"/>
      <c r="U152" s="196">
        <f t="shared" si="16"/>
        <v>400323.45870795439</v>
      </c>
      <c r="V152" s="196">
        <f t="shared" si="17"/>
        <v>400323.45870795439</v>
      </c>
      <c r="W152" s="196">
        <f t="shared" si="18"/>
        <v>765525.15656163404</v>
      </c>
      <c r="X152" s="199">
        <f t="shared" si="19"/>
        <v>0.765525156561634</v>
      </c>
      <c r="Y152" s="196">
        <f t="shared" si="20"/>
        <v>765525.15656163404</v>
      </c>
      <c r="Z152" s="199">
        <f t="shared" si="21"/>
        <v>0.765525156561634</v>
      </c>
      <c r="AA152" s="255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</row>
    <row r="153" spans="1:46" ht="19.5" customHeight="1">
      <c r="A153" s="218" t="s">
        <v>244</v>
      </c>
      <c r="B153" s="219">
        <v>58.220001000000003</v>
      </c>
      <c r="C153" s="220">
        <v>58.360000999999997</v>
      </c>
      <c r="D153" s="220">
        <v>53.619999</v>
      </c>
      <c r="E153" s="220">
        <v>57.049999</v>
      </c>
      <c r="F153" s="220">
        <v>50.664169000000001</v>
      </c>
      <c r="G153" s="220">
        <v>1155628500</v>
      </c>
      <c r="H153" s="225" t="s">
        <v>244</v>
      </c>
      <c r="I153" s="220">
        <v>2.8778130000000002</v>
      </c>
      <c r="J153" s="220">
        <v>2.8915630000000001</v>
      </c>
      <c r="K153" s="220">
        <v>2.4350000000000001</v>
      </c>
      <c r="L153" s="220">
        <v>2.7634379999999998</v>
      </c>
      <c r="M153" s="220">
        <v>2.7154319999999998</v>
      </c>
      <c r="N153" s="220">
        <v>2671785600</v>
      </c>
      <c r="O153" s="220"/>
      <c r="P153" s="196">
        <f t="shared" si="23"/>
        <v>212356.43168316828</v>
      </c>
      <c r="Q153" s="196">
        <f t="shared" si="121"/>
        <v>258880.47254359216</v>
      </c>
      <c r="R153" s="196">
        <f t="shared" si="122"/>
        <v>253930.16758976277</v>
      </c>
      <c r="S153" s="196">
        <f t="shared" si="26"/>
        <v>0</v>
      </c>
      <c r="T153" s="224"/>
      <c r="U153" s="196">
        <f t="shared" si="16"/>
        <v>392422.46306439</v>
      </c>
      <c r="V153" s="196">
        <f t="shared" si="17"/>
        <v>392422.46306439</v>
      </c>
      <c r="W153" s="196">
        <f t="shared" si="18"/>
        <v>725167.07181652321</v>
      </c>
      <c r="X153" s="199">
        <f t="shared" si="19"/>
        <v>0.72516707181652318</v>
      </c>
      <c r="Y153" s="196">
        <f t="shared" si="20"/>
        <v>725167.07181652321</v>
      </c>
      <c r="Z153" s="199">
        <f t="shared" si="21"/>
        <v>0.72516707181652318</v>
      </c>
      <c r="AA153" s="255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</row>
    <row r="154" spans="1:46" ht="19.5" customHeight="1">
      <c r="A154" s="218" t="s">
        <v>245</v>
      </c>
      <c r="B154" s="219">
        <v>57.080002</v>
      </c>
      <c r="C154" s="220">
        <v>59.830002</v>
      </c>
      <c r="D154" s="220">
        <v>56.869999</v>
      </c>
      <c r="E154" s="220">
        <v>58</v>
      </c>
      <c r="F154" s="220">
        <v>51.623325000000001</v>
      </c>
      <c r="G154" s="220">
        <v>1277418400</v>
      </c>
      <c r="H154" s="225" t="s">
        <v>245</v>
      </c>
      <c r="I154" s="220">
        <v>2.7690630000000001</v>
      </c>
      <c r="J154" s="220">
        <v>3.0337499999999999</v>
      </c>
      <c r="K154" s="220">
        <v>2.7437499999999999</v>
      </c>
      <c r="L154" s="220">
        <v>2.8471880000000001</v>
      </c>
      <c r="M154" s="220">
        <v>2.7977280000000002</v>
      </c>
      <c r="N154" s="220">
        <v>2316681600</v>
      </c>
      <c r="O154" s="220"/>
      <c r="P154" s="196">
        <f t="shared" si="23"/>
        <v>225227.71881188115</v>
      </c>
      <c r="Q154" s="196">
        <f t="shared" si="121"/>
        <v>291705.66593079298</v>
      </c>
      <c r="R154" s="196">
        <f t="shared" si="122"/>
        <v>253930.16758976277</v>
      </c>
      <c r="S154" s="196">
        <f t="shared" si="26"/>
        <v>0</v>
      </c>
      <c r="T154" s="224"/>
      <c r="U154" s="196">
        <f t="shared" si="16"/>
        <v>401432.36405448907</v>
      </c>
      <c r="V154" s="196">
        <f t="shared" si="17"/>
        <v>401432.36405448907</v>
      </c>
      <c r="W154" s="196">
        <f t="shared" si="18"/>
        <v>770863.5523324369</v>
      </c>
      <c r="X154" s="199">
        <f t="shared" si="19"/>
        <v>0.77086355233243686</v>
      </c>
      <c r="Y154" s="196">
        <f t="shared" si="20"/>
        <v>770863.5523324369</v>
      </c>
      <c r="Z154" s="199">
        <f t="shared" si="21"/>
        <v>0.77086355233243686</v>
      </c>
      <c r="AA154" s="255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</row>
    <row r="155" spans="1:46" ht="19.5" customHeight="1">
      <c r="A155" s="218" t="s">
        <v>246</v>
      </c>
      <c r="B155" s="219">
        <v>58.700001</v>
      </c>
      <c r="C155" s="220">
        <v>58.82</v>
      </c>
      <c r="D155" s="220">
        <v>49.93</v>
      </c>
      <c r="E155" s="220">
        <v>55.060001</v>
      </c>
      <c r="F155" s="220">
        <v>49.006560999999998</v>
      </c>
      <c r="G155" s="220">
        <v>2526145600</v>
      </c>
      <c r="H155" s="225" t="s">
        <v>246</v>
      </c>
      <c r="I155" s="220">
        <v>2.9137499999999998</v>
      </c>
      <c r="J155" s="220">
        <v>2.9284379999999999</v>
      </c>
      <c r="K155" s="220">
        <v>2.0806249999999999</v>
      </c>
      <c r="L155" s="220">
        <v>2.5162499999999999</v>
      </c>
      <c r="M155" s="220">
        <v>2.4725380000000001</v>
      </c>
      <c r="N155" s="220">
        <v>5567472000</v>
      </c>
      <c r="O155" s="220"/>
      <c r="P155" s="196">
        <f t="shared" si="23"/>
        <v>197742.5742574257</v>
      </c>
      <c r="Q155" s="196">
        <f t="shared" si="121"/>
        <v>221204.59268419357</v>
      </c>
      <c r="R155" s="196">
        <f t="shared" si="122"/>
        <v>253930.16758976277</v>
      </c>
      <c r="S155" s="196">
        <f t="shared" si="26"/>
        <v>0</v>
      </c>
      <c r="T155" s="224"/>
      <c r="U155" s="196">
        <f t="shared" si="16"/>
        <v>382192.76286637026</v>
      </c>
      <c r="V155" s="196">
        <f t="shared" si="17"/>
        <v>382192.76286637026</v>
      </c>
      <c r="W155" s="196">
        <f t="shared" si="18"/>
        <v>672877.33453138196</v>
      </c>
      <c r="X155" s="199">
        <f t="shared" si="19"/>
        <v>0.67287733453138199</v>
      </c>
      <c r="Y155" s="196">
        <f t="shared" si="20"/>
        <v>672877.33453138196</v>
      </c>
      <c r="Z155" s="199">
        <f t="shared" si="21"/>
        <v>0.67287733453138199</v>
      </c>
      <c r="AA155" s="255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</row>
    <row r="156" spans="1:46" ht="19.5" customHeight="1">
      <c r="A156" s="218" t="s">
        <v>247</v>
      </c>
      <c r="B156" s="219">
        <v>55.200001</v>
      </c>
      <c r="C156" s="220">
        <v>57.349997999999999</v>
      </c>
      <c r="D156" s="220">
        <v>51.91</v>
      </c>
      <c r="E156" s="220">
        <v>52.490001999999997</v>
      </c>
      <c r="F156" s="220">
        <v>46.719119999999997</v>
      </c>
      <c r="G156" s="220">
        <v>1666877800</v>
      </c>
      <c r="H156" s="225" t="s">
        <v>247</v>
      </c>
      <c r="I156" s="220">
        <v>2.5271880000000002</v>
      </c>
      <c r="J156" s="220">
        <v>2.7284380000000001</v>
      </c>
      <c r="K156" s="220">
        <v>2.231563</v>
      </c>
      <c r="L156" s="220">
        <v>2.2796880000000002</v>
      </c>
      <c r="M156" s="220">
        <v>2.2400859999999998</v>
      </c>
      <c r="N156" s="220">
        <v>4319622400</v>
      </c>
      <c r="O156" s="220"/>
      <c r="P156" s="196">
        <f t="shared" si="23"/>
        <v>205584.15841584152</v>
      </c>
      <c r="Q156" s="196">
        <f t="shared" si="121"/>
        <v>237251.77985658974</v>
      </c>
      <c r="R156" s="196">
        <f t="shared" si="122"/>
        <v>253930.16758976277</v>
      </c>
      <c r="S156" s="196">
        <f t="shared" si="26"/>
        <v>0</v>
      </c>
      <c r="T156" s="224"/>
      <c r="U156" s="196">
        <f t="shared" si="16"/>
        <v>387681.87177726132</v>
      </c>
      <c r="V156" s="196">
        <f t="shared" si="17"/>
        <v>387681.87177726132</v>
      </c>
      <c r="W156" s="196">
        <f t="shared" si="18"/>
        <v>696766.10586219397</v>
      </c>
      <c r="X156" s="199">
        <f t="shared" si="19"/>
        <v>0.69676610586219401</v>
      </c>
      <c r="Y156" s="196">
        <f t="shared" si="20"/>
        <v>696766.10586219397</v>
      </c>
      <c r="Z156" s="199">
        <f t="shared" si="21"/>
        <v>0.69676610586219401</v>
      </c>
      <c r="AA156" s="255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</row>
    <row r="157" spans="1:46" ht="19.5" customHeight="1">
      <c r="A157" s="218" t="s">
        <v>248</v>
      </c>
      <c r="B157" s="219">
        <v>52.02</v>
      </c>
      <c r="C157" s="220">
        <v>59.200001</v>
      </c>
      <c r="D157" s="220">
        <v>50.099997999999999</v>
      </c>
      <c r="E157" s="220">
        <v>57.950001</v>
      </c>
      <c r="F157" s="220">
        <v>51.674500000000002</v>
      </c>
      <c r="G157" s="220">
        <v>1616785100</v>
      </c>
      <c r="H157" s="225" t="s">
        <v>248</v>
      </c>
      <c r="I157" s="220">
        <v>2.23875</v>
      </c>
      <c r="J157" s="220">
        <v>2.8774999999999999</v>
      </c>
      <c r="K157" s="220">
        <v>2.0740630000000002</v>
      </c>
      <c r="L157" s="220">
        <v>2.7584379999999999</v>
      </c>
      <c r="M157" s="220">
        <v>2.7105190000000001</v>
      </c>
      <c r="N157" s="220">
        <v>3379788800</v>
      </c>
      <c r="O157" s="220"/>
      <c r="P157" s="196">
        <f t="shared" si="23"/>
        <v>198415.8336633663</v>
      </c>
      <c r="Q157" s="196">
        <f t="shared" si="121"/>
        <v>220506.94436352374</v>
      </c>
      <c r="R157" s="196">
        <f t="shared" si="122"/>
        <v>253930.16758976277</v>
      </c>
      <c r="S157" s="196">
        <f t="shared" si="26"/>
        <v>0</v>
      </c>
      <c r="T157" s="224"/>
      <c r="U157" s="196">
        <f t="shared" si="16"/>
        <v>382664.04445052869</v>
      </c>
      <c r="V157" s="196">
        <f t="shared" si="17"/>
        <v>382664.04445052869</v>
      </c>
      <c r="W157" s="196">
        <f t="shared" si="18"/>
        <v>672852.94561665272</v>
      </c>
      <c r="X157" s="199">
        <f t="shared" si="19"/>
        <v>0.67285294561665276</v>
      </c>
      <c r="Y157" s="196">
        <f t="shared" si="20"/>
        <v>672852.94561665272</v>
      </c>
      <c r="Z157" s="199">
        <f t="shared" si="21"/>
        <v>0.67285294561665276</v>
      </c>
      <c r="AA157" s="255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</row>
    <row r="158" spans="1:46" ht="19.5" customHeight="1">
      <c r="A158" s="218" t="s">
        <v>249</v>
      </c>
      <c r="B158" s="219">
        <v>56.52</v>
      </c>
      <c r="C158" s="220">
        <v>58.98</v>
      </c>
      <c r="D158" s="220">
        <v>52.869999</v>
      </c>
      <c r="E158" s="220">
        <v>56.389999000000003</v>
      </c>
      <c r="F158" s="220">
        <v>50.283431999999998</v>
      </c>
      <c r="G158" s="220">
        <v>1295070500</v>
      </c>
      <c r="H158" s="225" t="s">
        <v>249</v>
      </c>
      <c r="I158" s="220">
        <v>2.6271879999999999</v>
      </c>
      <c r="J158" s="220">
        <v>2.8518750000000002</v>
      </c>
      <c r="K158" s="220">
        <v>2.2821880000000001</v>
      </c>
      <c r="L158" s="220">
        <v>2.5878130000000001</v>
      </c>
      <c r="M158" s="220">
        <v>2.5428579999999998</v>
      </c>
      <c r="N158" s="220">
        <v>2510169600</v>
      </c>
      <c r="O158" s="220"/>
      <c r="P158" s="196">
        <f t="shared" si="23"/>
        <v>209386.1346534653</v>
      </c>
      <c r="Q158" s="196">
        <f t="shared" si="121"/>
        <v>242634.04840793239</v>
      </c>
      <c r="R158" s="196">
        <f t="shared" si="122"/>
        <v>253930.16758976277</v>
      </c>
      <c r="S158" s="196">
        <f t="shared" si="26"/>
        <v>0</v>
      </c>
      <c r="T158" s="224"/>
      <c r="U158" s="196">
        <f t="shared" si="16"/>
        <v>390343.25514359795</v>
      </c>
      <c r="V158" s="196">
        <f t="shared" si="17"/>
        <v>390343.25514359795</v>
      </c>
      <c r="W158" s="196">
        <f t="shared" si="18"/>
        <v>705950.35065116046</v>
      </c>
      <c r="X158" s="199">
        <f t="shared" si="19"/>
        <v>0.70595035065116052</v>
      </c>
      <c r="Y158" s="196">
        <f t="shared" si="20"/>
        <v>705950.35065116046</v>
      </c>
      <c r="Z158" s="199">
        <f t="shared" si="21"/>
        <v>0.70595035065116052</v>
      </c>
      <c r="AA158" s="255"/>
      <c r="AB158" s="241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  <c r="AO158" s="241"/>
      <c r="AP158" s="241"/>
      <c r="AQ158" s="241"/>
      <c r="AR158" s="241"/>
      <c r="AS158" s="241"/>
      <c r="AT158" s="241"/>
    </row>
    <row r="159" spans="1:46" ht="19.5" customHeight="1">
      <c r="A159" s="218" t="s">
        <v>250</v>
      </c>
      <c r="B159" s="272">
        <v>56.380001</v>
      </c>
      <c r="C159" s="273">
        <v>57.619999</v>
      </c>
      <c r="D159" s="273">
        <v>54.169998</v>
      </c>
      <c r="E159" s="273">
        <v>55.830002</v>
      </c>
      <c r="F159" s="273">
        <v>49.784069000000002</v>
      </c>
      <c r="G159" s="273">
        <v>1004361600</v>
      </c>
      <c r="H159" s="275" t="s">
        <v>250</v>
      </c>
      <c r="I159" s="273">
        <v>2.5874999999999999</v>
      </c>
      <c r="J159" s="273">
        <v>2.7015630000000002</v>
      </c>
      <c r="K159" s="273">
        <v>2.3990629999999999</v>
      </c>
      <c r="L159" s="273">
        <v>2.5456249999999998</v>
      </c>
      <c r="M159" s="273">
        <v>2.5014029999999998</v>
      </c>
      <c r="N159" s="273">
        <v>1921548800</v>
      </c>
      <c r="O159" s="273"/>
      <c r="P159" s="196">
        <f t="shared" si="23"/>
        <v>214534.6455445544</v>
      </c>
      <c r="Q159" s="196">
        <f t="shared" si="121"/>
        <v>255059.77950794567</v>
      </c>
      <c r="R159" s="196">
        <f t="shared" si="122"/>
        <v>253930.16758976277</v>
      </c>
      <c r="S159" s="196">
        <f t="shared" si="26"/>
        <v>0</v>
      </c>
      <c r="T159" s="274">
        <f>(P159-P147)/P147</f>
        <v>2.51702876608631E-2</v>
      </c>
      <c r="U159" s="196">
        <f t="shared" si="16"/>
        <v>393947.21276736032</v>
      </c>
      <c r="V159" s="196">
        <f t="shared" si="17"/>
        <v>393947.21276736032</v>
      </c>
      <c r="W159" s="196">
        <f t="shared" si="18"/>
        <v>723524.59264226281</v>
      </c>
      <c r="X159" s="199">
        <f t="shared" si="19"/>
        <v>0.72352459264226276</v>
      </c>
      <c r="Y159" s="196">
        <f t="shared" si="20"/>
        <v>723524.59264226281</v>
      </c>
      <c r="Z159" s="199">
        <f t="shared" si="21"/>
        <v>0.72352459264226276</v>
      </c>
      <c r="AA159" s="255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</row>
    <row r="160" spans="1:46" ht="19.5" customHeight="1">
      <c r="A160" s="218" t="s">
        <v>251</v>
      </c>
      <c r="B160" s="219">
        <v>56.91</v>
      </c>
      <c r="C160" s="220">
        <v>60.860000999999997</v>
      </c>
      <c r="D160" s="220">
        <v>56.560001</v>
      </c>
      <c r="E160" s="220">
        <v>60.529998999999997</v>
      </c>
      <c r="F160" s="220">
        <v>54.181671000000001</v>
      </c>
      <c r="G160" s="220">
        <v>828883900</v>
      </c>
      <c r="H160" s="225" t="s">
        <v>251</v>
      </c>
      <c r="I160" s="220">
        <v>2.642188</v>
      </c>
      <c r="J160" s="220">
        <v>3.0178129999999999</v>
      </c>
      <c r="K160" s="220">
        <v>2.6106250000000002</v>
      </c>
      <c r="L160" s="220">
        <v>2.9853130000000001</v>
      </c>
      <c r="M160" s="220">
        <v>2.9334530000000001</v>
      </c>
      <c r="N160" s="220">
        <v>1902601600</v>
      </c>
      <c r="O160" s="220"/>
      <c r="P160" s="196">
        <f t="shared" si="23"/>
        <v>224000.00396039596</v>
      </c>
      <c r="Q160" s="196">
        <f>((Q159+R159)/2)*K160/K159</f>
        <v>276937.67955279938</v>
      </c>
      <c r="R160" s="196">
        <f>(Q159+R159)/2</f>
        <v>254494.97354885424</v>
      </c>
      <c r="S160" s="196">
        <f t="shared" si="26"/>
        <v>0</v>
      </c>
      <c r="T160" s="224"/>
      <c r="U160" s="196">
        <f t="shared" si="16"/>
        <v>401115.17737917718</v>
      </c>
      <c r="V160" s="196">
        <f t="shared" si="17"/>
        <v>401115.17737917718</v>
      </c>
      <c r="W160" s="196">
        <f t="shared" si="18"/>
        <v>755432.65706204961</v>
      </c>
      <c r="X160" s="199">
        <f t="shared" si="19"/>
        <v>0.75543265706204965</v>
      </c>
      <c r="Y160" s="196">
        <f t="shared" si="20"/>
        <v>755432.65706204961</v>
      </c>
      <c r="Z160" s="199">
        <f t="shared" si="21"/>
        <v>0.75543265706204965</v>
      </c>
      <c r="AA160" s="255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</row>
    <row r="161" spans="1:46" ht="19.5" customHeight="1">
      <c r="A161" s="218" t="s">
        <v>252</v>
      </c>
      <c r="B161" s="219">
        <v>60.880001</v>
      </c>
      <c r="C161" s="220">
        <v>64.959998999999996</v>
      </c>
      <c r="D161" s="220">
        <v>60.66</v>
      </c>
      <c r="E161" s="220">
        <v>64.410004000000001</v>
      </c>
      <c r="F161" s="220">
        <v>57.654736</v>
      </c>
      <c r="G161" s="220">
        <v>1018602500</v>
      </c>
      <c r="H161" s="225" t="s">
        <v>252</v>
      </c>
      <c r="I161" s="220">
        <v>3.0165630000000001</v>
      </c>
      <c r="J161" s="220">
        <v>3.4334380000000002</v>
      </c>
      <c r="K161" s="220">
        <v>2.9987499999999998</v>
      </c>
      <c r="L161" s="220">
        <v>3.376563</v>
      </c>
      <c r="M161" s="220">
        <v>3.3179069999999999</v>
      </c>
      <c r="N161" s="220">
        <v>2171641600</v>
      </c>
      <c r="O161" s="220"/>
      <c r="P161" s="196">
        <f t="shared" si="23"/>
        <v>240237.62376237614</v>
      </c>
      <c r="Q161" s="196">
        <f t="shared" ref="Q161:Q171" si="123">Q160*K161/K160</f>
        <v>318110.36305825505</v>
      </c>
      <c r="R161" s="196">
        <f t="shared" ref="R161:R171" si="124">R160</f>
        <v>254494.97354885424</v>
      </c>
      <c r="S161" s="196">
        <f t="shared" si="26"/>
        <v>0</v>
      </c>
      <c r="T161" s="224"/>
      <c r="U161" s="196">
        <f t="shared" si="16"/>
        <v>412481.51124056336</v>
      </c>
      <c r="V161" s="196">
        <f t="shared" si="17"/>
        <v>412481.51124056336</v>
      </c>
      <c r="W161" s="196">
        <f t="shared" si="18"/>
        <v>812842.96036948543</v>
      </c>
      <c r="X161" s="199">
        <f t="shared" si="19"/>
        <v>0.81284296036948545</v>
      </c>
      <c r="Y161" s="196">
        <f t="shared" si="20"/>
        <v>812842.96036948543</v>
      </c>
      <c r="Z161" s="199">
        <f t="shared" si="21"/>
        <v>0.81284296036948545</v>
      </c>
      <c r="AA161" s="255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</row>
    <row r="162" spans="1:46" ht="19.5" customHeight="1">
      <c r="A162" s="218" t="s">
        <v>253</v>
      </c>
      <c r="B162" s="219">
        <v>64.650002000000001</v>
      </c>
      <c r="C162" s="220">
        <v>68.510002</v>
      </c>
      <c r="D162" s="220">
        <v>63.23</v>
      </c>
      <c r="E162" s="220">
        <v>67.550003000000004</v>
      </c>
      <c r="F162" s="220">
        <v>60.465412000000001</v>
      </c>
      <c r="G162" s="220">
        <v>1070054300</v>
      </c>
      <c r="H162" s="225" t="s">
        <v>253</v>
      </c>
      <c r="I162" s="220">
        <v>3.4006249999999998</v>
      </c>
      <c r="J162" s="220">
        <v>3.8246880000000001</v>
      </c>
      <c r="K162" s="220">
        <v>3.2518750000000001</v>
      </c>
      <c r="L162" s="220">
        <v>3.7171880000000002</v>
      </c>
      <c r="M162" s="220">
        <v>3.6526139999999998</v>
      </c>
      <c r="N162" s="220">
        <v>2257366400</v>
      </c>
      <c r="O162" s="220"/>
      <c r="P162" s="196">
        <f t="shared" si="23"/>
        <v>250415.8415841583</v>
      </c>
      <c r="Q162" s="196">
        <f t="shared" si="123"/>
        <v>344962.11317050876</v>
      </c>
      <c r="R162" s="196">
        <f t="shared" si="124"/>
        <v>254494.97354885424</v>
      </c>
      <c r="S162" s="196">
        <f t="shared" si="26"/>
        <v>0</v>
      </c>
      <c r="T162" s="224"/>
      <c r="U162" s="196">
        <f t="shared" si="16"/>
        <v>419606.26371581084</v>
      </c>
      <c r="V162" s="196">
        <f t="shared" si="17"/>
        <v>419606.26371581084</v>
      </c>
      <c r="W162" s="196">
        <f t="shared" si="18"/>
        <v>849872.92830352136</v>
      </c>
      <c r="X162" s="199">
        <f t="shared" si="19"/>
        <v>0.84987292830352135</v>
      </c>
      <c r="Y162" s="196">
        <f t="shared" si="20"/>
        <v>849872.92830352136</v>
      </c>
      <c r="Z162" s="199">
        <f t="shared" si="21"/>
        <v>0.84987292830352135</v>
      </c>
      <c r="AA162" s="255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</row>
    <row r="163" spans="1:46" ht="19.5" customHeight="1">
      <c r="A163" s="218" t="s">
        <v>254</v>
      </c>
      <c r="B163" s="219">
        <v>67.480002999999996</v>
      </c>
      <c r="C163" s="220">
        <v>68.550003000000004</v>
      </c>
      <c r="D163" s="220">
        <v>64.449996999999996</v>
      </c>
      <c r="E163" s="220">
        <v>66.760002</v>
      </c>
      <c r="F163" s="220">
        <v>59.859676</v>
      </c>
      <c r="G163" s="220">
        <v>1056184900</v>
      </c>
      <c r="H163" s="225" t="s">
        <v>254</v>
      </c>
      <c r="I163" s="220">
        <v>3.7087500000000002</v>
      </c>
      <c r="J163" s="220">
        <v>3.8275000000000001</v>
      </c>
      <c r="K163" s="220">
        <v>3.3771879999999999</v>
      </c>
      <c r="L163" s="220">
        <v>3.6215630000000001</v>
      </c>
      <c r="M163" s="220">
        <v>3.5586500000000001</v>
      </c>
      <c r="N163" s="220">
        <v>2263836800</v>
      </c>
      <c r="O163" s="220"/>
      <c r="P163" s="196">
        <f t="shared" si="23"/>
        <v>255247.51287128701</v>
      </c>
      <c r="Q163" s="196">
        <f t="shared" si="123"/>
        <v>358255.44003200735</v>
      </c>
      <c r="R163" s="196">
        <f t="shared" si="124"/>
        <v>254494.97354885424</v>
      </c>
      <c r="S163" s="196">
        <f t="shared" si="26"/>
        <v>0</v>
      </c>
      <c r="T163" s="224"/>
      <c r="U163" s="196">
        <f t="shared" si="16"/>
        <v>422988.43361680093</v>
      </c>
      <c r="V163" s="196">
        <f t="shared" si="17"/>
        <v>422988.43361680093</v>
      </c>
      <c r="W163" s="196">
        <f t="shared" si="18"/>
        <v>867997.92645214859</v>
      </c>
      <c r="X163" s="199">
        <f t="shared" si="19"/>
        <v>0.86799792645214857</v>
      </c>
      <c r="Y163" s="196">
        <f t="shared" si="20"/>
        <v>867997.92645214859</v>
      </c>
      <c r="Z163" s="199">
        <f t="shared" si="21"/>
        <v>0.86799792645214857</v>
      </c>
      <c r="AA163" s="255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  <c r="AO163" s="241"/>
      <c r="AP163" s="241"/>
      <c r="AQ163" s="241"/>
      <c r="AR163" s="241"/>
      <c r="AS163" s="241"/>
      <c r="AT163" s="241"/>
    </row>
    <row r="164" spans="1:46" ht="19.5" customHeight="1">
      <c r="A164" s="218" t="s">
        <v>255</v>
      </c>
      <c r="B164" s="219">
        <v>66.690002000000007</v>
      </c>
      <c r="C164" s="220">
        <v>67.629997000000003</v>
      </c>
      <c r="D164" s="220">
        <v>60.759998000000003</v>
      </c>
      <c r="E164" s="220">
        <v>62.060001</v>
      </c>
      <c r="F164" s="220">
        <v>55.645493000000002</v>
      </c>
      <c r="G164" s="220">
        <v>1300328800</v>
      </c>
      <c r="H164" s="225" t="s">
        <v>255</v>
      </c>
      <c r="I164" s="220">
        <v>3.610938</v>
      </c>
      <c r="J164" s="220">
        <v>3.7128130000000001</v>
      </c>
      <c r="K164" s="220">
        <v>2.9081250000000001</v>
      </c>
      <c r="L164" s="220">
        <v>3.1168749999999998</v>
      </c>
      <c r="M164" s="220">
        <v>3.062729</v>
      </c>
      <c r="N164" s="220">
        <v>1637980800</v>
      </c>
      <c r="O164" s="220"/>
      <c r="P164" s="196">
        <f t="shared" si="23"/>
        <v>240633.65544554446</v>
      </c>
      <c r="Q164" s="196">
        <f t="shared" si="123"/>
        <v>308496.77351189253</v>
      </c>
      <c r="R164" s="196">
        <f t="shared" si="124"/>
        <v>254494.97354885424</v>
      </c>
      <c r="S164" s="196">
        <f t="shared" si="26"/>
        <v>0</v>
      </c>
      <c r="T164" s="224"/>
      <c r="U164" s="196">
        <f t="shared" si="16"/>
        <v>412758.73341878119</v>
      </c>
      <c r="V164" s="196">
        <f t="shared" si="17"/>
        <v>412758.73341878119</v>
      </c>
      <c r="W164" s="196">
        <f t="shared" si="18"/>
        <v>803625.40250629117</v>
      </c>
      <c r="X164" s="199">
        <f t="shared" si="19"/>
        <v>0.80362540250629122</v>
      </c>
      <c r="Y164" s="196">
        <f t="shared" si="20"/>
        <v>803625.40250629117</v>
      </c>
      <c r="Z164" s="199">
        <f t="shared" si="21"/>
        <v>0.80362540250629122</v>
      </c>
      <c r="AA164" s="255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</row>
    <row r="165" spans="1:46" ht="19.5" customHeight="1">
      <c r="A165" s="218" t="s">
        <v>256</v>
      </c>
      <c r="B165" s="219">
        <v>60.939999</v>
      </c>
      <c r="C165" s="220">
        <v>64.569999999999993</v>
      </c>
      <c r="D165" s="220">
        <v>60.040000999999997</v>
      </c>
      <c r="E165" s="220">
        <v>64.160004000000001</v>
      </c>
      <c r="F165" s="220">
        <v>57.528454000000004</v>
      </c>
      <c r="G165" s="220">
        <v>973815200</v>
      </c>
      <c r="H165" s="225" t="s">
        <v>256</v>
      </c>
      <c r="I165" s="220">
        <v>3.0074999999999998</v>
      </c>
      <c r="J165" s="220">
        <v>3.379375</v>
      </c>
      <c r="K165" s="220">
        <v>2.9137499999999998</v>
      </c>
      <c r="L165" s="220">
        <v>3.3275000000000001</v>
      </c>
      <c r="M165" s="220">
        <v>3.269695</v>
      </c>
      <c r="N165" s="220">
        <v>1172337600</v>
      </c>
      <c r="O165" s="220"/>
      <c r="P165" s="196">
        <f t="shared" si="23"/>
        <v>237782.18217821768</v>
      </c>
      <c r="Q165" s="196">
        <f t="shared" si="123"/>
        <v>309093.47906994261</v>
      </c>
      <c r="R165" s="196">
        <f t="shared" si="124"/>
        <v>254494.97354885424</v>
      </c>
      <c r="S165" s="196">
        <f t="shared" si="26"/>
        <v>0</v>
      </c>
      <c r="T165" s="224"/>
      <c r="U165" s="196">
        <f t="shared" si="16"/>
        <v>410762.70213165239</v>
      </c>
      <c r="V165" s="196">
        <f t="shared" si="17"/>
        <v>410762.70213165239</v>
      </c>
      <c r="W165" s="196">
        <f t="shared" si="18"/>
        <v>801370.63479701453</v>
      </c>
      <c r="X165" s="199">
        <f t="shared" si="19"/>
        <v>0.80137063479701454</v>
      </c>
      <c r="Y165" s="196">
        <f t="shared" si="20"/>
        <v>801370.63479701453</v>
      </c>
      <c r="Z165" s="199">
        <f t="shared" si="21"/>
        <v>0.80137063479701454</v>
      </c>
      <c r="AA165" s="255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</row>
    <row r="166" spans="1:46" ht="19.5" customHeight="1">
      <c r="A166" s="218" t="s">
        <v>257</v>
      </c>
      <c r="B166" s="219">
        <v>64.25</v>
      </c>
      <c r="C166" s="220">
        <v>65.309997999999993</v>
      </c>
      <c r="D166" s="220">
        <v>61.860000999999997</v>
      </c>
      <c r="E166" s="220">
        <v>64.800003000000004</v>
      </c>
      <c r="F166" s="220">
        <v>58.235827999999998</v>
      </c>
      <c r="G166" s="220">
        <v>860805100</v>
      </c>
      <c r="H166" s="225" t="s">
        <v>257</v>
      </c>
      <c r="I166" s="220">
        <v>3.3374999999999999</v>
      </c>
      <c r="J166" s="220">
        <v>3.4431250000000002</v>
      </c>
      <c r="K166" s="220">
        <v>3.0918749999999999</v>
      </c>
      <c r="L166" s="220">
        <v>3.381875</v>
      </c>
      <c r="M166" s="220">
        <v>3.3231259999999998</v>
      </c>
      <c r="N166" s="220">
        <v>1201804800</v>
      </c>
      <c r="O166" s="220"/>
      <c r="P166" s="196">
        <f t="shared" si="23"/>
        <v>244990.1029702969</v>
      </c>
      <c r="Q166" s="196">
        <f t="shared" si="123"/>
        <v>327989.15507486189</v>
      </c>
      <c r="R166" s="196">
        <f t="shared" si="124"/>
        <v>254494.97354885424</v>
      </c>
      <c r="S166" s="196">
        <f t="shared" si="26"/>
        <v>0</v>
      </c>
      <c r="T166" s="224"/>
      <c r="U166" s="196">
        <f t="shared" si="16"/>
        <v>415808.24668610783</v>
      </c>
      <c r="V166" s="196">
        <f t="shared" si="17"/>
        <v>415808.24668610783</v>
      </c>
      <c r="W166" s="196">
        <f t="shared" si="18"/>
        <v>827474.23159401305</v>
      </c>
      <c r="X166" s="199">
        <f t="shared" si="19"/>
        <v>0.82747423159401301</v>
      </c>
      <c r="Y166" s="196">
        <f t="shared" si="20"/>
        <v>827474.23159401305</v>
      </c>
      <c r="Z166" s="199">
        <f t="shared" si="21"/>
        <v>0.82747423159401301</v>
      </c>
      <c r="AA166" s="255"/>
      <c r="AB166" s="241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  <c r="AO166" s="241"/>
      <c r="AP166" s="241"/>
      <c r="AQ166" s="241"/>
      <c r="AR166" s="241"/>
      <c r="AS166" s="241"/>
      <c r="AT166" s="241"/>
    </row>
    <row r="167" spans="1:46" ht="19.5" customHeight="1">
      <c r="A167" s="218" t="s">
        <v>258</v>
      </c>
      <c r="B167" s="219">
        <v>65.260002</v>
      </c>
      <c r="C167" s="220">
        <v>68.879997000000003</v>
      </c>
      <c r="D167" s="220">
        <v>63.91</v>
      </c>
      <c r="E167" s="220">
        <v>68.160004000000001</v>
      </c>
      <c r="F167" s="220">
        <v>61.255488999999997</v>
      </c>
      <c r="G167" s="220">
        <v>679866200</v>
      </c>
      <c r="H167" s="225" t="s">
        <v>258</v>
      </c>
      <c r="I167" s="220">
        <v>3.4337499999999999</v>
      </c>
      <c r="J167" s="220">
        <v>3.8206250000000002</v>
      </c>
      <c r="K167" s="220">
        <v>3.2931249999999999</v>
      </c>
      <c r="L167" s="220">
        <v>3.7418749999999998</v>
      </c>
      <c r="M167" s="220">
        <v>3.6768709999999998</v>
      </c>
      <c r="N167" s="220">
        <v>932758400</v>
      </c>
      <c r="O167" s="220"/>
      <c r="P167" s="196">
        <f t="shared" si="23"/>
        <v>253108.91089108898</v>
      </c>
      <c r="Q167" s="196">
        <f t="shared" si="123"/>
        <v>349337.95392954262</v>
      </c>
      <c r="R167" s="196">
        <f t="shared" si="124"/>
        <v>254494.97354885424</v>
      </c>
      <c r="S167" s="196">
        <f t="shared" si="26"/>
        <v>0</v>
      </c>
      <c r="T167" s="224"/>
      <c r="U167" s="196">
        <f t="shared" si="16"/>
        <v>421491.4122306623</v>
      </c>
      <c r="V167" s="196">
        <f t="shared" si="17"/>
        <v>421491.4122306623</v>
      </c>
      <c r="W167" s="196">
        <f t="shared" si="18"/>
        <v>856941.83836948581</v>
      </c>
      <c r="X167" s="199">
        <f t="shared" si="19"/>
        <v>0.85694183836948579</v>
      </c>
      <c r="Y167" s="196">
        <f t="shared" si="20"/>
        <v>856941.83836948581</v>
      </c>
      <c r="Z167" s="199">
        <f t="shared" si="21"/>
        <v>0.85694183836948579</v>
      </c>
      <c r="AA167" s="255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</row>
    <row r="168" spans="1:46" ht="19.5" customHeight="1">
      <c r="A168" s="218" t="s">
        <v>259</v>
      </c>
      <c r="B168" s="219">
        <v>68.029999000000004</v>
      </c>
      <c r="C168" s="220">
        <v>70.580001999999993</v>
      </c>
      <c r="D168" s="220">
        <v>67.419998000000007</v>
      </c>
      <c r="E168" s="220">
        <v>68.569999999999993</v>
      </c>
      <c r="F168" s="220">
        <v>61.623927999999999</v>
      </c>
      <c r="G168" s="220">
        <v>639521900</v>
      </c>
      <c r="H168" s="225" t="s">
        <v>259</v>
      </c>
      <c r="I168" s="220">
        <v>3.7293750000000001</v>
      </c>
      <c r="J168" s="220">
        <v>4.0225</v>
      </c>
      <c r="K168" s="220">
        <v>3.6587499999999999</v>
      </c>
      <c r="L168" s="220">
        <v>3.8018749999999999</v>
      </c>
      <c r="M168" s="220">
        <v>3.7358289999999998</v>
      </c>
      <c r="N168" s="220">
        <v>699932800</v>
      </c>
      <c r="O168" s="220"/>
      <c r="P168" s="196">
        <f t="shared" si="23"/>
        <v>267009.89306930685</v>
      </c>
      <c r="Q168" s="196">
        <f t="shared" si="123"/>
        <v>388123.815202798</v>
      </c>
      <c r="R168" s="196">
        <f t="shared" si="124"/>
        <v>254494.97354885424</v>
      </c>
      <c r="S168" s="196">
        <f t="shared" si="26"/>
        <v>0</v>
      </c>
      <c r="T168" s="224"/>
      <c r="U168" s="196">
        <f t="shared" si="16"/>
        <v>431222.09975541488</v>
      </c>
      <c r="V168" s="196">
        <f t="shared" si="17"/>
        <v>431222.09975541488</v>
      </c>
      <c r="W168" s="196">
        <f t="shared" si="18"/>
        <v>909628.68182095909</v>
      </c>
      <c r="X168" s="199">
        <f t="shared" si="19"/>
        <v>0.90962868182095913</v>
      </c>
      <c r="Y168" s="196">
        <f t="shared" si="20"/>
        <v>909628.68182095909</v>
      </c>
      <c r="Z168" s="199">
        <f t="shared" si="21"/>
        <v>0.90962868182095913</v>
      </c>
      <c r="AA168" s="255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</row>
    <row r="169" spans="1:46" ht="19.5" customHeight="1">
      <c r="A169" s="218" t="s">
        <v>260</v>
      </c>
      <c r="B169" s="219">
        <v>68.900002000000001</v>
      </c>
      <c r="C169" s="220">
        <v>69.800003000000004</v>
      </c>
      <c r="D169" s="220">
        <v>64.650002000000001</v>
      </c>
      <c r="E169" s="220">
        <v>64.949996999999996</v>
      </c>
      <c r="F169" s="220">
        <v>58.537086000000002</v>
      </c>
      <c r="G169" s="220">
        <v>863124200</v>
      </c>
      <c r="H169" s="225" t="s">
        <v>260</v>
      </c>
      <c r="I169" s="220">
        <v>3.8374999999999999</v>
      </c>
      <c r="J169" s="220">
        <v>3.9337499999999999</v>
      </c>
      <c r="K169" s="220">
        <v>3.3693749999999998</v>
      </c>
      <c r="L169" s="220">
        <v>3.3981249999999998</v>
      </c>
      <c r="M169" s="220">
        <v>3.3390930000000001</v>
      </c>
      <c r="N169" s="220">
        <v>1015289600</v>
      </c>
      <c r="O169" s="220"/>
      <c r="P169" s="196">
        <f t="shared" si="23"/>
        <v>256039.61188118803</v>
      </c>
      <c r="Q169" s="196">
        <f t="shared" si="123"/>
        <v>357426.62927199929</v>
      </c>
      <c r="R169" s="196">
        <f t="shared" si="124"/>
        <v>254494.97354885424</v>
      </c>
      <c r="S169" s="196">
        <f t="shared" si="26"/>
        <v>0</v>
      </c>
      <c r="T169" s="224"/>
      <c r="U169" s="196">
        <f t="shared" si="16"/>
        <v>423542.90292373166</v>
      </c>
      <c r="V169" s="196">
        <f t="shared" si="17"/>
        <v>423542.90292373166</v>
      </c>
      <c r="W169" s="196">
        <f t="shared" si="18"/>
        <v>867961.21470204159</v>
      </c>
      <c r="X169" s="199">
        <f t="shared" si="19"/>
        <v>0.86796121470204157</v>
      </c>
      <c r="Y169" s="196">
        <f t="shared" si="20"/>
        <v>867961.21470204159</v>
      </c>
      <c r="Z169" s="199">
        <f t="shared" si="21"/>
        <v>0.86796121470204157</v>
      </c>
      <c r="AA169" s="255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</row>
    <row r="170" spans="1:46" ht="19.5" customHeight="1">
      <c r="A170" s="218" t="s">
        <v>261</v>
      </c>
      <c r="B170" s="219">
        <v>65.360000999999997</v>
      </c>
      <c r="C170" s="220">
        <v>66.209998999999996</v>
      </c>
      <c r="D170" s="220">
        <v>61.310001</v>
      </c>
      <c r="E170" s="220">
        <v>65.800003000000004</v>
      </c>
      <c r="F170" s="220">
        <v>59.303184999999999</v>
      </c>
      <c r="G170" s="220">
        <v>901783900</v>
      </c>
      <c r="H170" s="225" t="s">
        <v>261</v>
      </c>
      <c r="I170" s="220">
        <v>3.4393750000000001</v>
      </c>
      <c r="J170" s="220">
        <v>3.53125</v>
      </c>
      <c r="K170" s="220">
        <v>3.0212500000000002</v>
      </c>
      <c r="L170" s="220">
        <v>3.48</v>
      </c>
      <c r="M170" s="220">
        <v>3.419546</v>
      </c>
      <c r="N170" s="220">
        <v>1163340800</v>
      </c>
      <c r="O170" s="220"/>
      <c r="P170" s="196">
        <f t="shared" si="23"/>
        <v>242811.88514851476</v>
      </c>
      <c r="Q170" s="196">
        <f t="shared" si="123"/>
        <v>320497.18529045541</v>
      </c>
      <c r="R170" s="196">
        <f t="shared" si="124"/>
        <v>254494.97354885424</v>
      </c>
      <c r="S170" s="196">
        <f t="shared" si="26"/>
        <v>0</v>
      </c>
      <c r="T170" s="224"/>
      <c r="U170" s="196">
        <f t="shared" si="16"/>
        <v>414283.49421086034</v>
      </c>
      <c r="V170" s="196">
        <f t="shared" si="17"/>
        <v>414283.49421086034</v>
      </c>
      <c r="W170" s="196">
        <f t="shared" si="18"/>
        <v>817804.04398782435</v>
      </c>
      <c r="X170" s="199">
        <f t="shared" si="19"/>
        <v>0.81780404398782436</v>
      </c>
      <c r="Y170" s="196">
        <f t="shared" si="20"/>
        <v>817804.04398782435</v>
      </c>
      <c r="Z170" s="199">
        <f t="shared" si="21"/>
        <v>0.81780404398782436</v>
      </c>
      <c r="AA170" s="255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</row>
    <row r="171" spans="1:46" ht="19.5" customHeight="1">
      <c r="A171" s="218" t="s">
        <v>262</v>
      </c>
      <c r="B171" s="272">
        <v>66.309997999999993</v>
      </c>
      <c r="C171" s="273">
        <v>66.760002</v>
      </c>
      <c r="D171" s="273">
        <v>63.580002</v>
      </c>
      <c r="E171" s="273">
        <v>65.129997000000003</v>
      </c>
      <c r="F171" s="273">
        <v>58.699340999999997</v>
      </c>
      <c r="G171" s="273">
        <v>815856000</v>
      </c>
      <c r="H171" s="275" t="s">
        <v>262</v>
      </c>
      <c r="I171" s="273">
        <v>3.5325000000000002</v>
      </c>
      <c r="J171" s="273">
        <v>3.5750000000000002</v>
      </c>
      <c r="K171" s="273">
        <v>3.2718750000000001</v>
      </c>
      <c r="L171" s="273">
        <v>3.4256250000000001</v>
      </c>
      <c r="M171" s="273">
        <v>3.3661159999999999</v>
      </c>
      <c r="N171" s="273">
        <v>962888000</v>
      </c>
      <c r="O171" s="273"/>
      <c r="P171" s="196">
        <f t="shared" si="23"/>
        <v>251801.98811881177</v>
      </c>
      <c r="Q171" s="196">
        <f t="shared" si="123"/>
        <v>347083.73293246457</v>
      </c>
      <c r="R171" s="196">
        <f t="shared" si="124"/>
        <v>254494.97354885424</v>
      </c>
      <c r="S171" s="196">
        <f t="shared" si="26"/>
        <v>0</v>
      </c>
      <c r="T171" s="274">
        <f>(P171-P159)/P159</f>
        <v>0.17371246718524874</v>
      </c>
      <c r="U171" s="196">
        <f t="shared" si="16"/>
        <v>420576.56629006832</v>
      </c>
      <c r="V171" s="196">
        <f t="shared" si="17"/>
        <v>420576.56629006832</v>
      </c>
      <c r="W171" s="196">
        <f t="shared" si="18"/>
        <v>853380.69460013055</v>
      </c>
      <c r="X171" s="199">
        <f t="shared" si="19"/>
        <v>0.85338069460013055</v>
      </c>
      <c r="Y171" s="196">
        <f t="shared" si="20"/>
        <v>853380.69460013055</v>
      </c>
      <c r="Z171" s="199">
        <f t="shared" si="21"/>
        <v>0.85338069460013055</v>
      </c>
      <c r="AA171" s="255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</row>
    <row r="172" spans="1:46" ht="19.5" customHeight="1">
      <c r="A172" s="218" t="s">
        <v>263</v>
      </c>
      <c r="B172" s="219">
        <v>66.730002999999996</v>
      </c>
      <c r="C172" s="220">
        <v>67.790001000000004</v>
      </c>
      <c r="D172" s="220">
        <v>66.169998000000007</v>
      </c>
      <c r="E172" s="220">
        <v>66.870002999999997</v>
      </c>
      <c r="F172" s="220">
        <v>60.603191000000002</v>
      </c>
      <c r="G172" s="220">
        <v>741836700</v>
      </c>
      <c r="H172" s="225" t="s">
        <v>263</v>
      </c>
      <c r="I172" s="220">
        <v>3.5968749999999998</v>
      </c>
      <c r="J172" s="220">
        <v>3.71</v>
      </c>
      <c r="K172" s="220">
        <v>3.5387499999999998</v>
      </c>
      <c r="L172" s="220">
        <v>3.6074999999999999</v>
      </c>
      <c r="M172" s="220">
        <v>3.5501360000000002</v>
      </c>
      <c r="N172" s="220">
        <v>887544000</v>
      </c>
      <c r="O172" s="220"/>
      <c r="P172" s="196">
        <f t="shared" si="23"/>
        <v>262059.39801980188</v>
      </c>
      <c r="Q172" s="196">
        <f>((Q171+R171)/2)*K172/K171</f>
        <v>325323.65196726139</v>
      </c>
      <c r="R172" s="196">
        <f>(Q171+R171)/2</f>
        <v>300789.3532406594</v>
      </c>
      <c r="S172" s="196">
        <f t="shared" si="26"/>
        <v>0</v>
      </c>
      <c r="T172" s="224"/>
      <c r="U172" s="196">
        <f t="shared" si="16"/>
        <v>472199.3577248943</v>
      </c>
      <c r="V172" s="196">
        <f t="shared" si="17"/>
        <v>472199.3577248943</v>
      </c>
      <c r="W172" s="196">
        <f t="shared" si="18"/>
        <v>888172.40322772274</v>
      </c>
      <c r="X172" s="199">
        <f t="shared" si="19"/>
        <v>0.88817240322772273</v>
      </c>
      <c r="Y172" s="196">
        <f t="shared" si="20"/>
        <v>888172.40322772274</v>
      </c>
      <c r="Z172" s="199">
        <f t="shared" si="21"/>
        <v>0.88817240322772273</v>
      </c>
      <c r="AA172" s="255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</row>
    <row r="173" spans="1:46" ht="19.5" customHeight="1">
      <c r="A173" s="218" t="s">
        <v>264</v>
      </c>
      <c r="B173" s="219">
        <v>67.339995999999999</v>
      </c>
      <c r="C173" s="220">
        <v>68.260002</v>
      </c>
      <c r="D173" s="220">
        <v>65.959998999999996</v>
      </c>
      <c r="E173" s="220">
        <v>67.099997999999999</v>
      </c>
      <c r="F173" s="220">
        <v>60.811633999999998</v>
      </c>
      <c r="G173" s="220">
        <v>656562100</v>
      </c>
      <c r="H173" s="225" t="s">
        <v>264</v>
      </c>
      <c r="I173" s="220">
        <v>3.66</v>
      </c>
      <c r="J173" s="220">
        <v>3.754375</v>
      </c>
      <c r="K173" s="220">
        <v>3.504375</v>
      </c>
      <c r="L173" s="220">
        <v>3.625</v>
      </c>
      <c r="M173" s="220">
        <v>3.5673569999999999</v>
      </c>
      <c r="N173" s="220">
        <v>783195200</v>
      </c>
      <c r="O173" s="220"/>
      <c r="P173" s="196">
        <f t="shared" si="23"/>
        <v>261227.71881188109</v>
      </c>
      <c r="Q173" s="196">
        <f t="shared" ref="Q173:Q183" si="125">Q172*K173/K172</f>
        <v>322163.49639357731</v>
      </c>
      <c r="R173" s="196">
        <f t="shared" ref="R173:R183" si="126">R172</f>
        <v>300789.3532406594</v>
      </c>
      <c r="S173" s="196">
        <f t="shared" si="26"/>
        <v>0</v>
      </c>
      <c r="T173" s="224"/>
      <c r="U173" s="196">
        <f t="shared" si="16"/>
        <v>471617.18227934977</v>
      </c>
      <c r="V173" s="196">
        <f t="shared" si="17"/>
        <v>471617.18227934977</v>
      </c>
      <c r="W173" s="196">
        <f t="shared" si="18"/>
        <v>884180.56844611792</v>
      </c>
      <c r="X173" s="199">
        <f t="shared" si="19"/>
        <v>0.88418056844611792</v>
      </c>
      <c r="Y173" s="196">
        <f t="shared" si="20"/>
        <v>884180.56844611792</v>
      </c>
      <c r="Z173" s="199">
        <f t="shared" si="21"/>
        <v>0.88418056844611792</v>
      </c>
      <c r="AA173" s="255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</row>
    <row r="174" spans="1:46" ht="19.5" customHeight="1">
      <c r="A174" s="218" t="s">
        <v>265</v>
      </c>
      <c r="B174" s="219">
        <v>66.870002999999997</v>
      </c>
      <c r="C174" s="220">
        <v>69.059997999999993</v>
      </c>
      <c r="D174" s="220">
        <v>66.540001000000004</v>
      </c>
      <c r="E174" s="220">
        <v>68.970000999999996</v>
      </c>
      <c r="F174" s="220">
        <v>62.506377999999998</v>
      </c>
      <c r="G174" s="220">
        <v>557979300</v>
      </c>
      <c r="H174" s="225" t="s">
        <v>265</v>
      </c>
      <c r="I174" s="220">
        <v>3.600625</v>
      </c>
      <c r="J174" s="220">
        <v>3.8431250000000001</v>
      </c>
      <c r="K174" s="220">
        <v>3.5649999999999999</v>
      </c>
      <c r="L174" s="220">
        <v>3.836875</v>
      </c>
      <c r="M174" s="220">
        <v>3.7758630000000002</v>
      </c>
      <c r="N174" s="220">
        <v>632136000</v>
      </c>
      <c r="O174" s="220"/>
      <c r="P174" s="196">
        <f t="shared" si="23"/>
        <v>263524.75643564347</v>
      </c>
      <c r="Q174" s="196">
        <f t="shared" si="125"/>
        <v>327736.86167807475</v>
      </c>
      <c r="R174" s="196">
        <f t="shared" si="126"/>
        <v>300789.3532406594</v>
      </c>
      <c r="S174" s="196">
        <f t="shared" si="26"/>
        <v>0</v>
      </c>
      <c r="T174" s="224"/>
      <c r="U174" s="196">
        <f t="shared" si="16"/>
        <v>473225.10861598339</v>
      </c>
      <c r="V174" s="196">
        <f t="shared" si="17"/>
        <v>473225.10861598339</v>
      </c>
      <c r="W174" s="196">
        <f t="shared" si="18"/>
        <v>892050.97135437769</v>
      </c>
      <c r="X174" s="199">
        <f t="shared" si="19"/>
        <v>0.89205097135437772</v>
      </c>
      <c r="Y174" s="196">
        <f t="shared" si="20"/>
        <v>892050.97135437769</v>
      </c>
      <c r="Z174" s="199">
        <f t="shared" si="21"/>
        <v>0.89205097135437772</v>
      </c>
      <c r="AA174" s="255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</row>
    <row r="175" spans="1:46" ht="19.5" customHeight="1">
      <c r="A175" s="218" t="s">
        <v>266</v>
      </c>
      <c r="B175" s="219">
        <v>69.019997000000004</v>
      </c>
      <c r="C175" s="220">
        <v>70.730002999999996</v>
      </c>
      <c r="D175" s="220">
        <v>66.879997000000003</v>
      </c>
      <c r="E175" s="220">
        <v>70.720000999999996</v>
      </c>
      <c r="F175" s="220">
        <v>64.240700000000004</v>
      </c>
      <c r="G175" s="220">
        <v>835537700</v>
      </c>
      <c r="H175" s="225" t="s">
        <v>266</v>
      </c>
      <c r="I175" s="220">
        <v>3.84</v>
      </c>
      <c r="J175" s="220">
        <v>4.0193750000000001</v>
      </c>
      <c r="K175" s="220">
        <v>3.5962499999999999</v>
      </c>
      <c r="L175" s="220">
        <v>4.015625</v>
      </c>
      <c r="M175" s="220">
        <v>3.9603839999999999</v>
      </c>
      <c r="N175" s="220">
        <v>853622400</v>
      </c>
      <c r="O175" s="220"/>
      <c r="P175" s="196">
        <f t="shared" si="23"/>
        <v>264871.27524752461</v>
      </c>
      <c r="Q175" s="196">
        <f t="shared" si="125"/>
        <v>330609.7303814239</v>
      </c>
      <c r="R175" s="196">
        <f t="shared" si="126"/>
        <v>300789.3532406594</v>
      </c>
      <c r="S175" s="196">
        <f t="shared" si="26"/>
        <v>0</v>
      </c>
      <c r="T175" s="224"/>
      <c r="U175" s="196">
        <f t="shared" si="16"/>
        <v>474167.67178430024</v>
      </c>
      <c r="V175" s="196">
        <f t="shared" si="17"/>
        <v>474167.67178430024</v>
      </c>
      <c r="W175" s="196">
        <f t="shared" si="18"/>
        <v>896270.35886960803</v>
      </c>
      <c r="X175" s="199">
        <f t="shared" si="19"/>
        <v>0.89627035886960804</v>
      </c>
      <c r="Y175" s="196">
        <f t="shared" si="20"/>
        <v>896270.35886960803</v>
      </c>
      <c r="Z175" s="199">
        <f t="shared" si="21"/>
        <v>0.89627035886960804</v>
      </c>
      <c r="AA175" s="255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</row>
    <row r="176" spans="1:46" ht="19.5" customHeight="1">
      <c r="A176" s="218" t="s">
        <v>267</v>
      </c>
      <c r="B176" s="219">
        <v>70.739998</v>
      </c>
      <c r="C176" s="220">
        <v>74.949996999999996</v>
      </c>
      <c r="D176" s="220">
        <v>70.25</v>
      </c>
      <c r="E176" s="220">
        <v>73.25</v>
      </c>
      <c r="F176" s="220">
        <v>66.538933</v>
      </c>
      <c r="G176" s="220">
        <v>680414200</v>
      </c>
      <c r="H176" s="225" t="s">
        <v>267</v>
      </c>
      <c r="I176" s="220">
        <v>4.0193750000000001</v>
      </c>
      <c r="J176" s="220">
        <v>4.5075000000000003</v>
      </c>
      <c r="K176" s="220">
        <v>3.9649999999999999</v>
      </c>
      <c r="L176" s="220">
        <v>4.3012499999999996</v>
      </c>
      <c r="M176" s="220">
        <v>4.2420790000000004</v>
      </c>
      <c r="N176" s="220">
        <v>773859200</v>
      </c>
      <c r="O176" s="220"/>
      <c r="P176" s="196">
        <f t="shared" si="23"/>
        <v>278217.82178217801</v>
      </c>
      <c r="Q176" s="196">
        <f t="shared" si="125"/>
        <v>364509.58108094422</v>
      </c>
      <c r="R176" s="196">
        <f t="shared" si="126"/>
        <v>300789.3532406594</v>
      </c>
      <c r="S176" s="196">
        <f t="shared" si="26"/>
        <v>0</v>
      </c>
      <c r="T176" s="224"/>
      <c r="U176" s="196">
        <f t="shared" si="16"/>
        <v>483510.25435855763</v>
      </c>
      <c r="V176" s="196">
        <f t="shared" si="17"/>
        <v>483510.25435855763</v>
      </c>
      <c r="W176" s="196">
        <f t="shared" si="18"/>
        <v>943516.75610378175</v>
      </c>
      <c r="X176" s="199">
        <f t="shared" si="19"/>
        <v>0.94351675610378172</v>
      </c>
      <c r="Y176" s="196">
        <f t="shared" si="20"/>
        <v>943516.75610378175</v>
      </c>
      <c r="Z176" s="199">
        <f t="shared" si="21"/>
        <v>0.94351675610378172</v>
      </c>
      <c r="AA176" s="255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</row>
    <row r="177" spans="1:46" ht="19.5" customHeight="1">
      <c r="A177" s="218" t="s">
        <v>268</v>
      </c>
      <c r="B177" s="219">
        <v>73.260002</v>
      </c>
      <c r="C177" s="220">
        <v>73.819999999999993</v>
      </c>
      <c r="D177" s="220">
        <v>69.150002000000001</v>
      </c>
      <c r="E177" s="220">
        <v>71.269997000000004</v>
      </c>
      <c r="F177" s="220">
        <v>64.740334000000004</v>
      </c>
      <c r="G177" s="220">
        <v>748561600</v>
      </c>
      <c r="H177" s="225" t="s">
        <v>268</v>
      </c>
      <c r="I177" s="220">
        <v>4.3087499999999999</v>
      </c>
      <c r="J177" s="220">
        <v>4.37</v>
      </c>
      <c r="K177" s="220">
        <v>3.8487499999999999</v>
      </c>
      <c r="L177" s="220">
        <v>4.0787500000000003</v>
      </c>
      <c r="M177" s="220">
        <v>4.0226410000000001</v>
      </c>
      <c r="N177" s="220">
        <v>885484800</v>
      </c>
      <c r="O177" s="220"/>
      <c r="P177" s="196">
        <f t="shared" si="23"/>
        <v>273861.39405940572</v>
      </c>
      <c r="Q177" s="196">
        <f t="shared" si="125"/>
        <v>353822.50950448529</v>
      </c>
      <c r="R177" s="196">
        <f t="shared" si="126"/>
        <v>300789.3532406594</v>
      </c>
      <c r="S177" s="196">
        <f t="shared" si="26"/>
        <v>0</v>
      </c>
      <c r="T177" s="224"/>
      <c r="U177" s="196">
        <f t="shared" si="16"/>
        <v>480460.75495261699</v>
      </c>
      <c r="V177" s="196">
        <f t="shared" si="17"/>
        <v>480460.75495261699</v>
      </c>
      <c r="W177" s="196">
        <f t="shared" si="18"/>
        <v>928473.25680455053</v>
      </c>
      <c r="X177" s="199">
        <f t="shared" si="19"/>
        <v>0.92847325680455051</v>
      </c>
      <c r="Y177" s="196">
        <f t="shared" si="20"/>
        <v>928473.25680455053</v>
      </c>
      <c r="Z177" s="199">
        <f t="shared" si="21"/>
        <v>0.92847325680455051</v>
      </c>
      <c r="AA177" s="255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</row>
    <row r="178" spans="1:46" ht="19.5" customHeight="1">
      <c r="A178" s="218" t="s">
        <v>269</v>
      </c>
      <c r="B178" s="219">
        <v>71.75</v>
      </c>
      <c r="C178" s="220">
        <v>76.209998999999996</v>
      </c>
      <c r="D178" s="220">
        <v>71.349997999999999</v>
      </c>
      <c r="E178" s="220">
        <v>75.769997000000004</v>
      </c>
      <c r="F178" s="220">
        <v>69.045783999999998</v>
      </c>
      <c r="G178" s="220">
        <v>581695700</v>
      </c>
      <c r="H178" s="225" t="s">
        <v>269</v>
      </c>
      <c r="I178" s="220">
        <v>4.1418749999999998</v>
      </c>
      <c r="J178" s="220">
        <v>4.6637500000000003</v>
      </c>
      <c r="K178" s="220">
        <v>4.0962500000000004</v>
      </c>
      <c r="L178" s="220">
        <v>4.6112500000000001</v>
      </c>
      <c r="M178" s="220">
        <v>4.5478149999999999</v>
      </c>
      <c r="N178" s="220">
        <v>513686400</v>
      </c>
      <c r="O178" s="220"/>
      <c r="P178" s="196">
        <f t="shared" si="23"/>
        <v>282574.2495049503</v>
      </c>
      <c r="Q178" s="196">
        <f t="shared" si="125"/>
        <v>376575.62963501085</v>
      </c>
      <c r="R178" s="196">
        <f t="shared" si="126"/>
        <v>300789.3532406594</v>
      </c>
      <c r="S178" s="196">
        <f t="shared" si="26"/>
        <v>0</v>
      </c>
      <c r="T178" s="224"/>
      <c r="U178" s="196">
        <f t="shared" si="16"/>
        <v>486559.75376449822</v>
      </c>
      <c r="V178" s="196">
        <f t="shared" si="17"/>
        <v>486559.75376449822</v>
      </c>
      <c r="W178" s="196">
        <f t="shared" si="18"/>
        <v>959939.23238062067</v>
      </c>
      <c r="X178" s="199">
        <f t="shared" si="19"/>
        <v>0.95993923238062062</v>
      </c>
      <c r="Y178" s="196">
        <f t="shared" si="20"/>
        <v>959939.23238062067</v>
      </c>
      <c r="Z178" s="199">
        <f t="shared" si="21"/>
        <v>0.95993923238062062</v>
      </c>
      <c r="AA178" s="255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</row>
    <row r="179" spans="1:46" ht="19.5" customHeight="1">
      <c r="A179" s="218" t="s">
        <v>270</v>
      </c>
      <c r="B179" s="219">
        <v>76.290001000000004</v>
      </c>
      <c r="C179" s="220">
        <v>77.279999000000004</v>
      </c>
      <c r="D179" s="220">
        <v>74.959998999999996</v>
      </c>
      <c r="E179" s="220">
        <v>75.470000999999996</v>
      </c>
      <c r="F179" s="220">
        <v>68.772423000000003</v>
      </c>
      <c r="G179" s="220">
        <v>529245500</v>
      </c>
      <c r="H179" s="225" t="s">
        <v>270</v>
      </c>
      <c r="I179" s="220">
        <v>4.6743750000000004</v>
      </c>
      <c r="J179" s="220">
        <v>4.7931249999999999</v>
      </c>
      <c r="K179" s="220">
        <v>4.5049999999999999</v>
      </c>
      <c r="L179" s="220">
        <v>4.5631250000000003</v>
      </c>
      <c r="M179" s="220">
        <v>4.5003520000000004</v>
      </c>
      <c r="N179" s="220">
        <v>656376000</v>
      </c>
      <c r="O179" s="220"/>
      <c r="P179" s="196">
        <f t="shared" si="23"/>
        <v>296871.28316831664</v>
      </c>
      <c r="Q179" s="196">
        <f t="shared" si="125"/>
        <v>414152.75227481814</v>
      </c>
      <c r="R179" s="196">
        <f t="shared" si="126"/>
        <v>300789.3532406594</v>
      </c>
      <c r="S179" s="196">
        <f t="shared" si="26"/>
        <v>0</v>
      </c>
      <c r="T179" s="224"/>
      <c r="U179" s="196">
        <f t="shared" si="16"/>
        <v>496567.67732885468</v>
      </c>
      <c r="V179" s="196">
        <f t="shared" si="17"/>
        <v>496567.67732885468</v>
      </c>
      <c r="W179" s="196">
        <f t="shared" si="18"/>
        <v>1011813.3886837943</v>
      </c>
      <c r="X179" s="199">
        <f t="shared" si="19"/>
        <v>1.0118133886837943</v>
      </c>
      <c r="Y179" s="196">
        <f t="shared" si="20"/>
        <v>1011813.3886837943</v>
      </c>
      <c r="Z179" s="199">
        <f t="shared" si="21"/>
        <v>1.0118133886837943</v>
      </c>
      <c r="AA179" s="255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</row>
    <row r="180" spans="1:46" ht="19.5" customHeight="1">
      <c r="A180" s="218" t="s">
        <v>271</v>
      </c>
      <c r="B180" s="219">
        <v>76.089995999999999</v>
      </c>
      <c r="C180" s="220">
        <v>79.690002000000007</v>
      </c>
      <c r="D180" s="220">
        <v>75.540001000000004</v>
      </c>
      <c r="E180" s="220">
        <v>78.879997000000003</v>
      </c>
      <c r="F180" s="220">
        <v>71.879790999999997</v>
      </c>
      <c r="G180" s="220">
        <v>503988800</v>
      </c>
      <c r="H180" s="225" t="s">
        <v>271</v>
      </c>
      <c r="I180" s="220">
        <v>4.640625</v>
      </c>
      <c r="J180" s="220">
        <v>5.09375</v>
      </c>
      <c r="K180" s="220">
        <v>4.5750000000000002</v>
      </c>
      <c r="L180" s="220">
        <v>4.9993749999999997</v>
      </c>
      <c r="M180" s="220">
        <v>4.9306000000000001</v>
      </c>
      <c r="N180" s="220">
        <v>501980800</v>
      </c>
      <c r="O180" s="220"/>
      <c r="P180" s="196">
        <f t="shared" si="23"/>
        <v>299168.32079207909</v>
      </c>
      <c r="Q180" s="196">
        <f t="shared" si="125"/>
        <v>420587.97817032033</v>
      </c>
      <c r="R180" s="196">
        <f t="shared" si="126"/>
        <v>300789.3532406594</v>
      </c>
      <c r="S180" s="196">
        <f t="shared" si="26"/>
        <v>0</v>
      </c>
      <c r="T180" s="224"/>
      <c r="U180" s="196">
        <f t="shared" si="16"/>
        <v>498175.60366548836</v>
      </c>
      <c r="V180" s="196">
        <f t="shared" si="17"/>
        <v>498175.60366548836</v>
      </c>
      <c r="W180" s="196">
        <f t="shared" si="18"/>
        <v>1020545.6522030588</v>
      </c>
      <c r="X180" s="199">
        <f t="shared" si="19"/>
        <v>1.0205456522030589</v>
      </c>
      <c r="Y180" s="196">
        <f t="shared" si="20"/>
        <v>1020545.6522030588</v>
      </c>
      <c r="Z180" s="199">
        <f t="shared" si="21"/>
        <v>1.0205456522030589</v>
      </c>
      <c r="AA180" s="255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</row>
    <row r="181" spans="1:46" ht="19.5" customHeight="1">
      <c r="A181" s="218" t="s">
        <v>272</v>
      </c>
      <c r="B181" s="219">
        <v>78.889999000000003</v>
      </c>
      <c r="C181" s="220">
        <v>83.489998</v>
      </c>
      <c r="D181" s="220">
        <v>76.349997999999999</v>
      </c>
      <c r="E181" s="220">
        <v>82.790001000000004</v>
      </c>
      <c r="F181" s="220">
        <v>75.669326999999996</v>
      </c>
      <c r="G181" s="220">
        <v>817353700</v>
      </c>
      <c r="H181" s="225" t="s">
        <v>272</v>
      </c>
      <c r="I181" s="220">
        <v>5.01</v>
      </c>
      <c r="J181" s="220">
        <v>5.5949999999999998</v>
      </c>
      <c r="K181" s="220">
        <v>4.6887499999999998</v>
      </c>
      <c r="L181" s="220">
        <v>5.5025000000000004</v>
      </c>
      <c r="M181" s="220">
        <v>5.4268049999999999</v>
      </c>
      <c r="N181" s="220">
        <v>961513600</v>
      </c>
      <c r="O181" s="220"/>
      <c r="P181" s="196">
        <f t="shared" si="23"/>
        <v>302376.22970297019</v>
      </c>
      <c r="Q181" s="196">
        <f t="shared" si="125"/>
        <v>431045.22025051131</v>
      </c>
      <c r="R181" s="196">
        <f t="shared" si="126"/>
        <v>300789.3532406594</v>
      </c>
      <c r="S181" s="196">
        <f t="shared" si="26"/>
        <v>0</v>
      </c>
      <c r="T181" s="224"/>
      <c r="U181" s="196">
        <f t="shared" si="16"/>
        <v>500421.13990311214</v>
      </c>
      <c r="V181" s="196">
        <f t="shared" si="17"/>
        <v>500421.13990311214</v>
      </c>
      <c r="W181" s="196">
        <f t="shared" si="18"/>
        <v>1034210.803194141</v>
      </c>
      <c r="X181" s="199">
        <f t="shared" si="19"/>
        <v>1.034210803194141</v>
      </c>
      <c r="Y181" s="196">
        <f t="shared" si="20"/>
        <v>1034210.803194141</v>
      </c>
      <c r="Z181" s="199">
        <f t="shared" si="21"/>
        <v>1.034210803194141</v>
      </c>
      <c r="AA181" s="255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</row>
    <row r="182" spans="1:46" ht="19.5" customHeight="1">
      <c r="A182" s="218" t="s">
        <v>273</v>
      </c>
      <c r="B182" s="219">
        <v>83.07</v>
      </c>
      <c r="C182" s="220">
        <v>85.839995999999999</v>
      </c>
      <c r="D182" s="220">
        <v>81.370002999999997</v>
      </c>
      <c r="E182" s="220">
        <v>85.730002999999996</v>
      </c>
      <c r="F182" s="220">
        <v>78.356482999999997</v>
      </c>
      <c r="G182" s="220">
        <v>542339400</v>
      </c>
      <c r="H182" s="225" t="s">
        <v>273</v>
      </c>
      <c r="I182" s="220">
        <v>5.5350000000000001</v>
      </c>
      <c r="J182" s="220">
        <v>5.9056249999999997</v>
      </c>
      <c r="K182" s="220">
        <v>5.3137499999999998</v>
      </c>
      <c r="L182" s="220">
        <v>5.8825000000000003</v>
      </c>
      <c r="M182" s="220">
        <v>5.8015780000000001</v>
      </c>
      <c r="N182" s="220">
        <v>925897600</v>
      </c>
      <c r="O182" s="220"/>
      <c r="P182" s="196">
        <f t="shared" si="23"/>
        <v>322257.43762376223</v>
      </c>
      <c r="Q182" s="196">
        <f t="shared" si="125"/>
        <v>488502.59431749495</v>
      </c>
      <c r="R182" s="196">
        <f t="shared" si="126"/>
        <v>300789.3532406594</v>
      </c>
      <c r="S182" s="196">
        <f t="shared" si="26"/>
        <v>0</v>
      </c>
      <c r="T182" s="224"/>
      <c r="U182" s="196">
        <f t="shared" si="16"/>
        <v>514337.98544766661</v>
      </c>
      <c r="V182" s="196">
        <f t="shared" si="17"/>
        <v>514337.98544766661</v>
      </c>
      <c r="W182" s="196">
        <f t="shared" si="18"/>
        <v>1111549.3851819166</v>
      </c>
      <c r="X182" s="199">
        <f t="shared" si="19"/>
        <v>1.1115493851819167</v>
      </c>
      <c r="Y182" s="196">
        <f t="shared" si="20"/>
        <v>1111549.3851819166</v>
      </c>
      <c r="Z182" s="199">
        <f t="shared" si="21"/>
        <v>1.1115493851819167</v>
      </c>
      <c r="AA182" s="255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</row>
    <row r="183" spans="1:46" ht="19.5" customHeight="1">
      <c r="A183" s="218" t="s">
        <v>274</v>
      </c>
      <c r="B183" s="272">
        <v>85.830001999999993</v>
      </c>
      <c r="C183" s="273">
        <v>87.959998999999996</v>
      </c>
      <c r="D183" s="273">
        <v>84.050003000000004</v>
      </c>
      <c r="E183" s="273">
        <v>87.959998999999996</v>
      </c>
      <c r="F183" s="273">
        <v>80.394690999999995</v>
      </c>
      <c r="G183" s="273">
        <v>651649200</v>
      </c>
      <c r="H183" s="275" t="s">
        <v>274</v>
      </c>
      <c r="I183" s="273">
        <v>5.9037499999999996</v>
      </c>
      <c r="J183" s="273">
        <v>6.2249999999999996</v>
      </c>
      <c r="K183" s="273">
        <v>5.6512500000000001</v>
      </c>
      <c r="L183" s="273">
        <v>6.2249999999999996</v>
      </c>
      <c r="M183" s="273">
        <v>6.1393649999999997</v>
      </c>
      <c r="N183" s="273">
        <v>850745600</v>
      </c>
      <c r="O183" s="273"/>
      <c r="P183" s="196">
        <f t="shared" si="23"/>
        <v>332871.29900990089</v>
      </c>
      <c r="Q183" s="196">
        <f t="shared" si="125"/>
        <v>519529.57631366618</v>
      </c>
      <c r="R183" s="196">
        <f t="shared" si="126"/>
        <v>300789.3532406594</v>
      </c>
      <c r="S183" s="196">
        <f t="shared" si="26"/>
        <v>0</v>
      </c>
      <c r="T183" s="274">
        <f>(P183-P171)/P171</f>
        <v>0.32195659572329066</v>
      </c>
      <c r="U183" s="196">
        <f t="shared" si="16"/>
        <v>521767.68841796363</v>
      </c>
      <c r="V183" s="196">
        <f t="shared" si="17"/>
        <v>521767.68841796363</v>
      </c>
      <c r="W183" s="196">
        <f t="shared" si="18"/>
        <v>1153190.2285642265</v>
      </c>
      <c r="X183" s="199">
        <f t="shared" si="19"/>
        <v>1.1531902285642266</v>
      </c>
      <c r="Y183" s="196">
        <f t="shared" si="20"/>
        <v>1153190.2285642265</v>
      </c>
      <c r="Z183" s="199">
        <f t="shared" si="21"/>
        <v>1.1531902285642266</v>
      </c>
      <c r="AA183" s="255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</row>
    <row r="184" spans="1:46" ht="19.5" customHeight="1">
      <c r="A184" s="218" t="s">
        <v>275</v>
      </c>
      <c r="B184" s="219">
        <v>87.550003000000004</v>
      </c>
      <c r="C184" s="220">
        <v>89</v>
      </c>
      <c r="D184" s="220">
        <v>84.760002</v>
      </c>
      <c r="E184" s="220">
        <v>86.269997000000004</v>
      </c>
      <c r="F184" s="220">
        <v>79.100487000000001</v>
      </c>
      <c r="G184" s="220">
        <v>831732700</v>
      </c>
      <c r="H184" s="225" t="s">
        <v>275</v>
      </c>
      <c r="I184" s="220">
        <v>6.17</v>
      </c>
      <c r="J184" s="220">
        <v>6.3631250000000001</v>
      </c>
      <c r="K184" s="220">
        <v>5.7668749999999998</v>
      </c>
      <c r="L184" s="220">
        <v>5.9712500000000004</v>
      </c>
      <c r="M184" s="220">
        <v>5.889106</v>
      </c>
      <c r="N184" s="220">
        <v>1193555200</v>
      </c>
      <c r="O184" s="220"/>
      <c r="P184" s="196">
        <f t="shared" si="23"/>
        <v>335683.17623762361</v>
      </c>
      <c r="Q184" s="196">
        <f>((Q183+R183)/2)*K184/K183</f>
        <v>418551.35827238229</v>
      </c>
      <c r="R184" s="196">
        <f>(Q183+R183)/2</f>
        <v>410159.46477716276</v>
      </c>
      <c r="S184" s="196">
        <f t="shared" si="26"/>
        <v>0</v>
      </c>
      <c r="T184" s="224"/>
      <c r="U184" s="196">
        <f t="shared" si="16"/>
        <v>628731.30955241271</v>
      </c>
      <c r="V184" s="196">
        <f t="shared" si="17"/>
        <v>628731.30955241271</v>
      </c>
      <c r="W184" s="196">
        <f t="shared" si="18"/>
        <v>1164393.9992871687</v>
      </c>
      <c r="X184" s="199">
        <f t="shared" si="19"/>
        <v>1.1643939992871688</v>
      </c>
      <c r="Y184" s="196">
        <f t="shared" si="20"/>
        <v>1164393.9992871687</v>
      </c>
      <c r="Z184" s="199">
        <f t="shared" si="21"/>
        <v>1.1643939992871688</v>
      </c>
      <c r="AA184" s="255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</row>
    <row r="185" spans="1:46" ht="19.5" customHeight="1">
      <c r="A185" s="218" t="s">
        <v>276</v>
      </c>
      <c r="B185" s="219">
        <v>86.110000999999997</v>
      </c>
      <c r="C185" s="220">
        <v>90.959998999999996</v>
      </c>
      <c r="D185" s="220">
        <v>83.739998</v>
      </c>
      <c r="E185" s="220">
        <v>90.339995999999999</v>
      </c>
      <c r="F185" s="220">
        <v>82.832245</v>
      </c>
      <c r="G185" s="220">
        <v>713558700</v>
      </c>
      <c r="H185" s="225" t="s">
        <v>276</v>
      </c>
      <c r="I185" s="220">
        <v>5.953125</v>
      </c>
      <c r="J185" s="220">
        <v>6.6762499999999996</v>
      </c>
      <c r="K185" s="220">
        <v>5.6206250000000004</v>
      </c>
      <c r="L185" s="220">
        <v>6.5837500000000002</v>
      </c>
      <c r="M185" s="220">
        <v>6.4931809999999999</v>
      </c>
      <c r="N185" s="220">
        <v>981691200</v>
      </c>
      <c r="O185" s="220"/>
      <c r="P185" s="196">
        <f t="shared" si="23"/>
        <v>331643.5564356434</v>
      </c>
      <c r="Q185" s="196">
        <f t="shared" ref="Q185:Q195" si="127">Q184*K185/K184</f>
        <v>407936.74704059114</v>
      </c>
      <c r="R185" s="196">
        <f t="shared" ref="R185:R195" si="128">R184</f>
        <v>410159.46477716276</v>
      </c>
      <c r="S185" s="196">
        <f t="shared" si="26"/>
        <v>0</v>
      </c>
      <c r="T185" s="224"/>
      <c r="U185" s="196">
        <f t="shared" si="16"/>
        <v>625903.57569102664</v>
      </c>
      <c r="V185" s="196">
        <f t="shared" si="17"/>
        <v>625903.57569102664</v>
      </c>
      <c r="W185" s="196">
        <f t="shared" si="18"/>
        <v>1149739.7682533972</v>
      </c>
      <c r="X185" s="199">
        <f t="shared" si="19"/>
        <v>1.1497397682533972</v>
      </c>
      <c r="Y185" s="196">
        <f t="shared" si="20"/>
        <v>1149739.7682533972</v>
      </c>
      <c r="Z185" s="199">
        <f t="shared" si="21"/>
        <v>1.1497397682533972</v>
      </c>
      <c r="AA185" s="255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</row>
    <row r="186" spans="1:46" ht="19.5" customHeight="1">
      <c r="A186" s="218" t="s">
        <v>277</v>
      </c>
      <c r="B186" s="219">
        <v>89.489998</v>
      </c>
      <c r="C186" s="220">
        <v>91.360000999999997</v>
      </c>
      <c r="D186" s="220">
        <v>86.400002000000001</v>
      </c>
      <c r="E186" s="220">
        <v>87.669998000000007</v>
      </c>
      <c r="F186" s="220">
        <v>80.717819000000006</v>
      </c>
      <c r="G186" s="220">
        <v>809345400</v>
      </c>
      <c r="H186" s="225" t="s">
        <v>277</v>
      </c>
      <c r="I186" s="220">
        <v>6.4587500000000002</v>
      </c>
      <c r="J186" s="220">
        <v>6.7318749999999996</v>
      </c>
      <c r="K186" s="220">
        <v>6.0406250000000004</v>
      </c>
      <c r="L186" s="220">
        <v>6.2156250000000002</v>
      </c>
      <c r="M186" s="220">
        <v>6.1301189999999997</v>
      </c>
      <c r="N186" s="220">
        <v>1319662400</v>
      </c>
      <c r="O186" s="220"/>
      <c r="P186" s="196">
        <f t="shared" si="23"/>
        <v>342178.22574257408</v>
      </c>
      <c r="Q186" s="196">
        <f t="shared" si="127"/>
        <v>438419.73314214539</v>
      </c>
      <c r="R186" s="196">
        <f t="shared" si="128"/>
        <v>410159.46477716276</v>
      </c>
      <c r="S186" s="196">
        <f t="shared" si="26"/>
        <v>0</v>
      </c>
      <c r="T186" s="224"/>
      <c r="U186" s="196">
        <f t="shared" si="16"/>
        <v>633277.84420587809</v>
      </c>
      <c r="V186" s="196">
        <f t="shared" si="17"/>
        <v>633277.84420587809</v>
      </c>
      <c r="W186" s="196">
        <f t="shared" si="18"/>
        <v>1190757.4236618823</v>
      </c>
      <c r="X186" s="199">
        <f t="shared" si="19"/>
        <v>1.1907574236618823</v>
      </c>
      <c r="Y186" s="196">
        <f t="shared" si="20"/>
        <v>1190757.4236618823</v>
      </c>
      <c r="Z186" s="199">
        <f t="shared" si="21"/>
        <v>1.1907574236618823</v>
      </c>
      <c r="AA186" s="255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</row>
    <row r="187" spans="1:46" ht="19.5" customHeight="1">
      <c r="A187" s="218" t="s">
        <v>278</v>
      </c>
      <c r="B187" s="219">
        <v>88.099997999999999</v>
      </c>
      <c r="C187" s="220">
        <v>89.68</v>
      </c>
      <c r="D187" s="220">
        <v>83.279999000000004</v>
      </c>
      <c r="E187" s="220">
        <v>87.389999000000003</v>
      </c>
      <c r="F187" s="220">
        <v>80.644019999999998</v>
      </c>
      <c r="G187" s="220">
        <v>1141398200</v>
      </c>
      <c r="H187" s="225" t="s">
        <v>278</v>
      </c>
      <c r="I187" s="220">
        <v>6.2750000000000004</v>
      </c>
      <c r="J187" s="220">
        <v>6.5012499999999998</v>
      </c>
      <c r="K187" s="220">
        <v>5.5875000000000004</v>
      </c>
      <c r="L187" s="220">
        <v>6.1481250000000003</v>
      </c>
      <c r="M187" s="220">
        <v>6.0635479999999999</v>
      </c>
      <c r="N187" s="220">
        <v>1264222400</v>
      </c>
      <c r="O187" s="220"/>
      <c r="P187" s="196">
        <f t="shared" si="23"/>
        <v>329821.77821782161</v>
      </c>
      <c r="Q187" s="196">
        <f t="shared" si="127"/>
        <v>405532.58295817691</v>
      </c>
      <c r="R187" s="196">
        <f t="shared" si="128"/>
        <v>410159.46477716276</v>
      </c>
      <c r="S187" s="196">
        <f t="shared" si="26"/>
        <v>0</v>
      </c>
      <c r="T187" s="224"/>
      <c r="U187" s="196">
        <f t="shared" si="16"/>
        <v>624628.33093855134</v>
      </c>
      <c r="V187" s="196">
        <f t="shared" si="17"/>
        <v>624628.33093855134</v>
      </c>
      <c r="W187" s="196">
        <f t="shared" si="18"/>
        <v>1145513.8259531613</v>
      </c>
      <c r="X187" s="199">
        <f t="shared" si="19"/>
        <v>1.1455138259531614</v>
      </c>
      <c r="Y187" s="196">
        <f t="shared" si="20"/>
        <v>1145513.8259531613</v>
      </c>
      <c r="Z187" s="199">
        <f t="shared" si="21"/>
        <v>1.1455138259531614</v>
      </c>
      <c r="AA187" s="255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</row>
    <row r="188" spans="1:46" ht="19.5" customHeight="1">
      <c r="A188" s="218" t="s">
        <v>279</v>
      </c>
      <c r="B188" s="219">
        <v>87.529999000000004</v>
      </c>
      <c r="C188" s="220">
        <v>91.449996999999996</v>
      </c>
      <c r="D188" s="220">
        <v>85.529999000000004</v>
      </c>
      <c r="E188" s="220">
        <v>91.309997999999993</v>
      </c>
      <c r="F188" s="220">
        <v>84.261452000000006</v>
      </c>
      <c r="G188" s="220">
        <v>789193700</v>
      </c>
      <c r="H188" s="225" t="s">
        <v>279</v>
      </c>
      <c r="I188" s="220">
        <v>6.163125</v>
      </c>
      <c r="J188" s="220">
        <v>6.7212500000000004</v>
      </c>
      <c r="K188" s="220">
        <v>5.8875000000000002</v>
      </c>
      <c r="L188" s="220">
        <v>6.7006249999999996</v>
      </c>
      <c r="M188" s="220">
        <v>6.6084480000000001</v>
      </c>
      <c r="N188" s="220">
        <v>628075200</v>
      </c>
      <c r="O188" s="220"/>
      <c r="P188" s="196">
        <f t="shared" si="23"/>
        <v>338732.6693069305</v>
      </c>
      <c r="Q188" s="196">
        <f t="shared" si="127"/>
        <v>427306.14445928705</v>
      </c>
      <c r="R188" s="196">
        <f t="shared" si="128"/>
        <v>410159.46477716276</v>
      </c>
      <c r="S188" s="196">
        <f t="shared" si="26"/>
        <v>0</v>
      </c>
      <c r="T188" s="224"/>
      <c r="U188" s="196">
        <f t="shared" si="16"/>
        <v>630865.9547009276</v>
      </c>
      <c r="V188" s="196">
        <f t="shared" si="17"/>
        <v>630865.9547009276</v>
      </c>
      <c r="W188" s="196">
        <f t="shared" si="18"/>
        <v>1176198.2785433803</v>
      </c>
      <c r="X188" s="199">
        <f t="shared" si="19"/>
        <v>1.1761982785433802</v>
      </c>
      <c r="Y188" s="196">
        <f t="shared" si="20"/>
        <v>1176198.2785433803</v>
      </c>
      <c r="Z188" s="199">
        <f t="shared" si="21"/>
        <v>1.1761982785433802</v>
      </c>
      <c r="AA188" s="255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</row>
    <row r="189" spans="1:46" ht="19.5" customHeight="1">
      <c r="A189" s="218" t="s">
        <v>280</v>
      </c>
      <c r="B189" s="219">
        <v>91.419998000000007</v>
      </c>
      <c r="C189" s="220">
        <v>94.139999000000003</v>
      </c>
      <c r="D189" s="220">
        <v>90.639999000000003</v>
      </c>
      <c r="E189" s="220">
        <v>93.910004000000001</v>
      </c>
      <c r="F189" s="220">
        <v>86.660728000000006</v>
      </c>
      <c r="G189" s="220">
        <v>567012900</v>
      </c>
      <c r="H189" s="225" t="s">
        <v>280</v>
      </c>
      <c r="I189" s="220">
        <v>6.7156250000000002</v>
      </c>
      <c r="J189" s="220">
        <v>7.1393750000000002</v>
      </c>
      <c r="K189" s="220">
        <v>6.6018749999999997</v>
      </c>
      <c r="L189" s="220">
        <v>7.1062500000000002</v>
      </c>
      <c r="M189" s="220">
        <v>7.0084920000000004</v>
      </c>
      <c r="N189" s="220">
        <v>386966400</v>
      </c>
      <c r="O189" s="220"/>
      <c r="P189" s="196">
        <f t="shared" si="23"/>
        <v>358970.2930693067</v>
      </c>
      <c r="Q189" s="196">
        <f t="shared" si="127"/>
        <v>479154.4377838056</v>
      </c>
      <c r="R189" s="196">
        <f t="shared" si="128"/>
        <v>410159.46477716276</v>
      </c>
      <c r="S189" s="196">
        <f t="shared" si="26"/>
        <v>0</v>
      </c>
      <c r="T189" s="224"/>
      <c r="U189" s="196">
        <f t="shared" si="16"/>
        <v>645032.29133459087</v>
      </c>
      <c r="V189" s="196">
        <f t="shared" si="17"/>
        <v>645032.29133459087</v>
      </c>
      <c r="W189" s="196">
        <f t="shared" si="18"/>
        <v>1248284.1956302752</v>
      </c>
      <c r="X189" s="199">
        <f t="shared" si="19"/>
        <v>1.2482841956302753</v>
      </c>
      <c r="Y189" s="196">
        <f t="shared" si="20"/>
        <v>1248284.1956302752</v>
      </c>
      <c r="Z189" s="199">
        <f t="shared" si="21"/>
        <v>1.2482841956302753</v>
      </c>
      <c r="AA189" s="255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</row>
    <row r="190" spans="1:46" ht="19.5" customHeight="1">
      <c r="A190" s="218" t="s">
        <v>281</v>
      </c>
      <c r="B190" s="219">
        <v>94.239998</v>
      </c>
      <c r="C190" s="220">
        <v>97.510002</v>
      </c>
      <c r="D190" s="220">
        <v>93.629997000000003</v>
      </c>
      <c r="E190" s="220">
        <v>95.019997000000004</v>
      </c>
      <c r="F190" s="220">
        <v>87.920653999999999</v>
      </c>
      <c r="G190" s="220">
        <v>661530400</v>
      </c>
      <c r="H190" s="225" t="s">
        <v>281</v>
      </c>
      <c r="I190" s="220">
        <v>7.1506249999999998</v>
      </c>
      <c r="J190" s="220">
        <v>7.6462500000000002</v>
      </c>
      <c r="K190" s="220">
        <v>7.0562500000000004</v>
      </c>
      <c r="L190" s="220">
        <v>7.2549999999999999</v>
      </c>
      <c r="M190" s="220">
        <v>7.1668219999999998</v>
      </c>
      <c r="N190" s="220">
        <v>459091200</v>
      </c>
      <c r="O190" s="220"/>
      <c r="P190" s="196">
        <f t="shared" si="23"/>
        <v>370811.86930693046</v>
      </c>
      <c r="Q190" s="196">
        <f t="shared" si="127"/>
        <v>512132.31114069541</v>
      </c>
      <c r="R190" s="196">
        <f t="shared" si="128"/>
        <v>410159.46477716276</v>
      </c>
      <c r="S190" s="196">
        <f t="shared" si="26"/>
        <v>0</v>
      </c>
      <c r="T190" s="224"/>
      <c r="U190" s="196">
        <f t="shared" si="16"/>
        <v>653321.39470092754</v>
      </c>
      <c r="V190" s="196">
        <f t="shared" si="17"/>
        <v>653321.39470092754</v>
      </c>
      <c r="W190" s="196">
        <f t="shared" si="18"/>
        <v>1293103.6452247887</v>
      </c>
      <c r="X190" s="199">
        <f t="shared" si="19"/>
        <v>1.2931036452247886</v>
      </c>
      <c r="Y190" s="196">
        <f t="shared" si="20"/>
        <v>1293103.6452247887</v>
      </c>
      <c r="Z190" s="199">
        <f t="shared" si="21"/>
        <v>1.2931036452247886</v>
      </c>
      <c r="AA190" s="255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</row>
    <row r="191" spans="1:46" ht="19.5" customHeight="1">
      <c r="A191" s="218" t="s">
        <v>282</v>
      </c>
      <c r="B191" s="219">
        <v>94.82</v>
      </c>
      <c r="C191" s="220">
        <v>99.910004000000001</v>
      </c>
      <c r="D191" s="220">
        <v>93.889999000000003</v>
      </c>
      <c r="E191" s="220">
        <v>99.779999000000004</v>
      </c>
      <c r="F191" s="220">
        <v>92.324989000000002</v>
      </c>
      <c r="G191" s="220">
        <v>645904700</v>
      </c>
      <c r="H191" s="225" t="s">
        <v>282</v>
      </c>
      <c r="I191" s="220">
        <v>7.2275</v>
      </c>
      <c r="J191" s="220">
        <v>7.9918750000000003</v>
      </c>
      <c r="K191" s="220">
        <v>7.0806250000000004</v>
      </c>
      <c r="L191" s="220">
        <v>7.99125</v>
      </c>
      <c r="M191" s="220">
        <v>7.8941239999999997</v>
      </c>
      <c r="N191" s="220">
        <v>372584000</v>
      </c>
      <c r="O191" s="220"/>
      <c r="P191" s="196">
        <f t="shared" si="23"/>
        <v>371841.58019801957</v>
      </c>
      <c r="Q191" s="196">
        <f t="shared" si="127"/>
        <v>513901.41301266063</v>
      </c>
      <c r="R191" s="196">
        <f t="shared" si="128"/>
        <v>410159.46477716276</v>
      </c>
      <c r="S191" s="196">
        <f t="shared" si="26"/>
        <v>0</v>
      </c>
      <c r="T191" s="224"/>
      <c r="U191" s="196">
        <f t="shared" si="16"/>
        <v>654042.19232468994</v>
      </c>
      <c r="V191" s="196">
        <f t="shared" si="17"/>
        <v>654042.19232468994</v>
      </c>
      <c r="W191" s="196">
        <f t="shared" si="18"/>
        <v>1295902.4579878431</v>
      </c>
      <c r="X191" s="199">
        <f t="shared" si="19"/>
        <v>1.2959024579878431</v>
      </c>
      <c r="Y191" s="196">
        <f t="shared" si="20"/>
        <v>1295902.4579878431</v>
      </c>
      <c r="Z191" s="199">
        <f t="shared" si="21"/>
        <v>1.2959024579878431</v>
      </c>
      <c r="AA191" s="255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</row>
    <row r="192" spans="1:46" ht="19.5" customHeight="1">
      <c r="A192" s="218" t="s">
        <v>283</v>
      </c>
      <c r="B192" s="219">
        <v>100.019997</v>
      </c>
      <c r="C192" s="220">
        <v>100.55999799999999</v>
      </c>
      <c r="D192" s="220">
        <v>97.699996999999996</v>
      </c>
      <c r="E192" s="220">
        <v>98.790001000000004</v>
      </c>
      <c r="F192" s="220">
        <v>91.408980999999997</v>
      </c>
      <c r="G192" s="220">
        <v>755958700</v>
      </c>
      <c r="H192" s="225" t="s">
        <v>283</v>
      </c>
      <c r="I192" s="220">
        <v>8.0306250000000006</v>
      </c>
      <c r="J192" s="220">
        <v>8.1306250000000002</v>
      </c>
      <c r="K192" s="220">
        <v>7.6831250000000004</v>
      </c>
      <c r="L192" s="220">
        <v>7.8574999999999999</v>
      </c>
      <c r="M192" s="220">
        <v>7.7619999999999996</v>
      </c>
      <c r="N192" s="220">
        <v>516532800</v>
      </c>
      <c r="O192" s="220"/>
      <c r="P192" s="196">
        <f t="shared" si="23"/>
        <v>386930.68118811853</v>
      </c>
      <c r="Q192" s="196">
        <f t="shared" si="127"/>
        <v>557629.98236072354</v>
      </c>
      <c r="R192" s="196">
        <f t="shared" si="128"/>
        <v>410159.46477716276</v>
      </c>
      <c r="S192" s="196">
        <f t="shared" si="26"/>
        <v>0</v>
      </c>
      <c r="T192" s="224"/>
      <c r="U192" s="196">
        <f t="shared" si="16"/>
        <v>664604.56301775924</v>
      </c>
      <c r="V192" s="196">
        <f t="shared" si="17"/>
        <v>664604.56301775924</v>
      </c>
      <c r="W192" s="196">
        <f t="shared" si="18"/>
        <v>1354720.1283260048</v>
      </c>
      <c r="X192" s="199">
        <f t="shared" si="19"/>
        <v>1.3547201283260049</v>
      </c>
      <c r="Y192" s="196">
        <f t="shared" si="20"/>
        <v>1354720.1283260048</v>
      </c>
      <c r="Z192" s="199">
        <f t="shared" si="21"/>
        <v>1.3547201283260049</v>
      </c>
      <c r="AA192" s="255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</row>
    <row r="193" spans="1:46" ht="19.5" customHeight="1">
      <c r="A193" s="218" t="s">
        <v>284</v>
      </c>
      <c r="B193" s="219">
        <v>98.510002</v>
      </c>
      <c r="C193" s="220">
        <v>101.75</v>
      </c>
      <c r="D193" s="220">
        <v>90.239998</v>
      </c>
      <c r="E193" s="220">
        <v>101.400002</v>
      </c>
      <c r="F193" s="220">
        <v>94.047188000000006</v>
      </c>
      <c r="G193" s="220">
        <v>1285037500</v>
      </c>
      <c r="H193" s="225" t="s">
        <v>284</v>
      </c>
      <c r="I193" s="220">
        <v>7.8125</v>
      </c>
      <c r="J193" s="220">
        <v>8.2843750000000007</v>
      </c>
      <c r="K193" s="220">
        <v>6.5281250000000002</v>
      </c>
      <c r="L193" s="220">
        <v>8.2287499999999998</v>
      </c>
      <c r="M193" s="220">
        <v>8.1287369999999992</v>
      </c>
      <c r="N193" s="220">
        <v>1031152000</v>
      </c>
      <c r="O193" s="220"/>
      <c r="P193" s="196">
        <f t="shared" si="23"/>
        <v>357386.13069306908</v>
      </c>
      <c r="Q193" s="196">
        <f t="shared" si="127"/>
        <v>473801.77058144938</v>
      </c>
      <c r="R193" s="196">
        <f t="shared" si="128"/>
        <v>410159.46477716276</v>
      </c>
      <c r="S193" s="196">
        <f t="shared" si="26"/>
        <v>0</v>
      </c>
      <c r="T193" s="224"/>
      <c r="U193" s="196">
        <f t="shared" si="16"/>
        <v>643923.37767122453</v>
      </c>
      <c r="V193" s="196">
        <f t="shared" si="17"/>
        <v>643923.37767122453</v>
      </c>
      <c r="W193" s="196">
        <f t="shared" si="18"/>
        <v>1241347.3660516813</v>
      </c>
      <c r="X193" s="199">
        <f t="shared" si="19"/>
        <v>1.2413473660516814</v>
      </c>
      <c r="Y193" s="196">
        <f t="shared" si="20"/>
        <v>1241347.3660516813</v>
      </c>
      <c r="Z193" s="199">
        <f t="shared" si="21"/>
        <v>1.2413473660516814</v>
      </c>
      <c r="AA193" s="255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</row>
    <row r="194" spans="1:46" ht="19.5" customHeight="1">
      <c r="A194" s="218" t="s">
        <v>285</v>
      </c>
      <c r="B194" s="219">
        <v>101.58000199999999</v>
      </c>
      <c r="C194" s="220">
        <v>106.25</v>
      </c>
      <c r="D194" s="220">
        <v>100.66999800000001</v>
      </c>
      <c r="E194" s="220">
        <v>106.010002</v>
      </c>
      <c r="F194" s="220">
        <v>98.322922000000005</v>
      </c>
      <c r="G194" s="220">
        <v>434990100</v>
      </c>
      <c r="H194" s="225" t="s">
        <v>285</v>
      </c>
      <c r="I194" s="220">
        <v>8.2449999999999992</v>
      </c>
      <c r="J194" s="220">
        <v>9.0262499999999992</v>
      </c>
      <c r="K194" s="220">
        <v>8.11</v>
      </c>
      <c r="L194" s="220">
        <v>8.9849999999999994</v>
      </c>
      <c r="M194" s="220">
        <v>8.8757950000000001</v>
      </c>
      <c r="N194" s="220">
        <v>326683200</v>
      </c>
      <c r="O194" s="220"/>
      <c r="P194" s="196">
        <f t="shared" si="23"/>
        <v>398693.06138613838</v>
      </c>
      <c r="Q194" s="196">
        <f t="shared" si="127"/>
        <v>588611.94591334485</v>
      </c>
      <c r="R194" s="196">
        <f t="shared" si="128"/>
        <v>410159.46477716276</v>
      </c>
      <c r="S194" s="196">
        <f t="shared" si="26"/>
        <v>0</v>
      </c>
      <c r="T194" s="224"/>
      <c r="U194" s="196">
        <f t="shared" si="16"/>
        <v>672838.22915637307</v>
      </c>
      <c r="V194" s="196">
        <f t="shared" si="17"/>
        <v>672838.22915637307</v>
      </c>
      <c r="W194" s="196">
        <f t="shared" si="18"/>
        <v>1397464.4720766461</v>
      </c>
      <c r="X194" s="199">
        <f t="shared" si="19"/>
        <v>1.397464472076646</v>
      </c>
      <c r="Y194" s="196">
        <f t="shared" si="20"/>
        <v>1397464.4720766461</v>
      </c>
      <c r="Z194" s="199">
        <f t="shared" si="21"/>
        <v>1.397464472076646</v>
      </c>
      <c r="AA194" s="255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</row>
    <row r="195" spans="1:46" ht="19.5" customHeight="1">
      <c r="A195" s="218" t="s">
        <v>286</v>
      </c>
      <c r="B195" s="272">
        <v>105.720001</v>
      </c>
      <c r="C195" s="273">
        <v>105.91999800000001</v>
      </c>
      <c r="D195" s="273">
        <v>99.919998000000007</v>
      </c>
      <c r="E195" s="273">
        <v>103.25</v>
      </c>
      <c r="F195" s="273">
        <v>95.763062000000005</v>
      </c>
      <c r="G195" s="273">
        <v>815702200</v>
      </c>
      <c r="H195" s="275" t="s">
        <v>286</v>
      </c>
      <c r="I195" s="273">
        <v>8.9362499999999994</v>
      </c>
      <c r="J195" s="273">
        <v>8.96875</v>
      </c>
      <c r="K195" s="273">
        <v>7.96875</v>
      </c>
      <c r="L195" s="273">
        <v>8.5462500000000006</v>
      </c>
      <c r="M195" s="273">
        <v>8.44238</v>
      </c>
      <c r="N195" s="273">
        <v>461129600</v>
      </c>
      <c r="O195" s="273"/>
      <c r="P195" s="196">
        <f t="shared" si="23"/>
        <v>395722.76435643539</v>
      </c>
      <c r="Q195" s="196">
        <f t="shared" si="127"/>
        <v>578360.22737323889</v>
      </c>
      <c r="R195" s="196">
        <f t="shared" si="128"/>
        <v>410159.46477716276</v>
      </c>
      <c r="S195" s="196">
        <f t="shared" si="26"/>
        <v>0</v>
      </c>
      <c r="T195" s="274">
        <f>(P195-P183)/P183</f>
        <v>0.18881611461691403</v>
      </c>
      <c r="U195" s="196">
        <f t="shared" si="16"/>
        <v>670759.02123558102</v>
      </c>
      <c r="V195" s="196">
        <f t="shared" si="17"/>
        <v>670759.02123558102</v>
      </c>
      <c r="W195" s="196">
        <f t="shared" si="18"/>
        <v>1384242.4565068372</v>
      </c>
      <c r="X195" s="199">
        <f t="shared" si="19"/>
        <v>1.3842424565068372</v>
      </c>
      <c r="Y195" s="196">
        <f t="shared" si="20"/>
        <v>1384242.4565068372</v>
      </c>
      <c r="Z195" s="199">
        <f t="shared" si="21"/>
        <v>1.3842424565068372</v>
      </c>
      <c r="AA195" s="255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</row>
    <row r="196" spans="1:46" ht="19.5" customHeight="1">
      <c r="A196" s="218" t="s">
        <v>287</v>
      </c>
      <c r="B196" s="219">
        <v>103.760002</v>
      </c>
      <c r="C196" s="220">
        <v>104.58000199999999</v>
      </c>
      <c r="D196" s="220">
        <v>99.360000999999997</v>
      </c>
      <c r="E196" s="220">
        <v>101.099998</v>
      </c>
      <c r="F196" s="220">
        <v>94.118324000000001</v>
      </c>
      <c r="G196" s="220">
        <v>826291600</v>
      </c>
      <c r="H196" s="225" t="s">
        <v>287</v>
      </c>
      <c r="I196" s="220">
        <v>8.6312499999999996</v>
      </c>
      <c r="J196" s="220">
        <v>8.7512500000000006</v>
      </c>
      <c r="K196" s="220">
        <v>7.9081250000000001</v>
      </c>
      <c r="L196" s="220">
        <v>8.1743749999999995</v>
      </c>
      <c r="M196" s="220">
        <v>8.0796519999999994</v>
      </c>
      <c r="N196" s="220">
        <v>583728000</v>
      </c>
      <c r="O196" s="220"/>
      <c r="P196" s="196">
        <f t="shared" si="23"/>
        <v>393504.95445544523</v>
      </c>
      <c r="Q196" s="196">
        <f>((Q195+R195)/2)*K196/K195</f>
        <v>490499.59469721699</v>
      </c>
      <c r="R196" s="196">
        <f>(Q195+R195)/2</f>
        <v>494259.84607520082</v>
      </c>
      <c r="S196" s="196">
        <f t="shared" si="26"/>
        <v>0</v>
      </c>
      <c r="T196" s="224"/>
      <c r="U196" s="196">
        <f t="shared" si="16"/>
        <v>749942.92035100446</v>
      </c>
      <c r="V196" s="196">
        <f t="shared" si="17"/>
        <v>749942.92035100446</v>
      </c>
      <c r="W196" s="196">
        <f t="shared" si="18"/>
        <v>1378264.395227863</v>
      </c>
      <c r="X196" s="199">
        <f t="shared" si="19"/>
        <v>1.378264395227863</v>
      </c>
      <c r="Y196" s="196">
        <f t="shared" si="20"/>
        <v>1378264.395227863</v>
      </c>
      <c r="Z196" s="199">
        <f t="shared" si="21"/>
        <v>1.378264395227863</v>
      </c>
      <c r="AA196" s="255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</row>
    <row r="197" spans="1:46" ht="19.5" customHeight="1">
      <c r="A197" s="218" t="s">
        <v>288</v>
      </c>
      <c r="B197" s="219">
        <v>101.33000199999999</v>
      </c>
      <c r="C197" s="220">
        <v>108.94000200000001</v>
      </c>
      <c r="D197" s="220">
        <v>99.75</v>
      </c>
      <c r="E197" s="220">
        <v>108.400002</v>
      </c>
      <c r="F197" s="220">
        <v>100.91423</v>
      </c>
      <c r="G197" s="220">
        <v>472456500</v>
      </c>
      <c r="H197" s="225" t="s">
        <v>288</v>
      </c>
      <c r="I197" s="220">
        <v>8.2043750000000006</v>
      </c>
      <c r="J197" s="220">
        <v>9.4700000000000006</v>
      </c>
      <c r="K197" s="220">
        <v>7.9556250000000004</v>
      </c>
      <c r="L197" s="220">
        <v>9.3787500000000001</v>
      </c>
      <c r="M197" s="220">
        <v>9.2700709999999997</v>
      </c>
      <c r="N197" s="220">
        <v>368321600</v>
      </c>
      <c r="O197" s="220"/>
      <c r="P197" s="196">
        <f t="shared" si="23"/>
        <v>395049.50495049474</v>
      </c>
      <c r="Q197" s="196">
        <f t="shared" ref="Q197:Q207" si="129">Q196*K197/K196</f>
        <v>493445.77103460644</v>
      </c>
      <c r="R197" s="196">
        <f t="shared" ref="R197:R207" si="130">R196</f>
        <v>494259.84607520082</v>
      </c>
      <c r="S197" s="196">
        <f t="shared" si="26"/>
        <v>0</v>
      </c>
      <c r="T197" s="224"/>
      <c r="U197" s="196">
        <f t="shared" si="16"/>
        <v>751024.10569753917</v>
      </c>
      <c r="V197" s="196">
        <f t="shared" si="17"/>
        <v>751024.10569753917</v>
      </c>
      <c r="W197" s="196">
        <f t="shared" si="18"/>
        <v>1382755.1220603022</v>
      </c>
      <c r="X197" s="199">
        <f t="shared" si="19"/>
        <v>1.3827551220603023</v>
      </c>
      <c r="Y197" s="196">
        <f t="shared" si="20"/>
        <v>1382755.1220603022</v>
      </c>
      <c r="Z197" s="199">
        <f t="shared" si="21"/>
        <v>1.3827551220603023</v>
      </c>
      <c r="AA197" s="255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</row>
    <row r="198" spans="1:46" ht="19.5" customHeight="1">
      <c r="A198" s="218" t="s">
        <v>289</v>
      </c>
      <c r="B198" s="219">
        <v>108.610001</v>
      </c>
      <c r="C198" s="220">
        <v>109.41999800000001</v>
      </c>
      <c r="D198" s="220">
        <v>104.239998</v>
      </c>
      <c r="E198" s="220">
        <v>105.599998</v>
      </c>
      <c r="F198" s="220">
        <v>98.307579000000004</v>
      </c>
      <c r="G198" s="220">
        <v>633635600</v>
      </c>
      <c r="H198" s="225" t="s">
        <v>289</v>
      </c>
      <c r="I198" s="220">
        <v>9.4106249999999996</v>
      </c>
      <c r="J198" s="220">
        <v>9.5525000000000002</v>
      </c>
      <c r="K198" s="220">
        <v>8.6856249999999999</v>
      </c>
      <c r="L198" s="220">
        <v>8.9093750000000007</v>
      </c>
      <c r="M198" s="220">
        <v>8.8061349999999994</v>
      </c>
      <c r="N198" s="220">
        <v>466374400</v>
      </c>
      <c r="O198" s="220"/>
      <c r="P198" s="196">
        <f t="shared" si="23"/>
        <v>412831.6752475244</v>
      </c>
      <c r="Q198" s="196">
        <f t="shared" si="129"/>
        <v>538723.8494829071</v>
      </c>
      <c r="R198" s="196">
        <f t="shared" si="130"/>
        <v>494259.84607520082</v>
      </c>
      <c r="S198" s="196">
        <f t="shared" si="26"/>
        <v>0</v>
      </c>
      <c r="T198" s="224"/>
      <c r="U198" s="196">
        <f t="shared" si="16"/>
        <v>763471.62490545982</v>
      </c>
      <c r="V198" s="196">
        <f t="shared" si="17"/>
        <v>763471.62490545982</v>
      </c>
      <c r="W198" s="196">
        <f t="shared" si="18"/>
        <v>1445815.3708056323</v>
      </c>
      <c r="X198" s="199">
        <f t="shared" si="19"/>
        <v>1.4458153708056323</v>
      </c>
      <c r="Y198" s="196">
        <f t="shared" si="20"/>
        <v>1445815.3708056323</v>
      </c>
      <c r="Z198" s="199">
        <f t="shared" si="21"/>
        <v>1.4458153708056323</v>
      </c>
      <c r="AA198" s="255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</row>
    <row r="199" spans="1:46" ht="19.5" customHeight="1">
      <c r="A199" s="218" t="s">
        <v>290</v>
      </c>
      <c r="B199" s="219">
        <v>105.599998</v>
      </c>
      <c r="C199" s="220">
        <v>111.160004</v>
      </c>
      <c r="D199" s="220">
        <v>104.339996</v>
      </c>
      <c r="E199" s="220">
        <v>107.629997</v>
      </c>
      <c r="F199" s="220">
        <v>100.427818</v>
      </c>
      <c r="G199" s="220">
        <v>568699300</v>
      </c>
      <c r="H199" s="225" t="s">
        <v>290</v>
      </c>
      <c r="I199" s="220">
        <v>8.90625</v>
      </c>
      <c r="J199" s="220">
        <v>9.8524999999999991</v>
      </c>
      <c r="K199" s="220">
        <v>8.6974999999999998</v>
      </c>
      <c r="L199" s="220">
        <v>9.2287499999999998</v>
      </c>
      <c r="M199" s="220">
        <v>9.1266429999999996</v>
      </c>
      <c r="N199" s="220">
        <v>413508800</v>
      </c>
      <c r="O199" s="220"/>
      <c r="P199" s="196">
        <f t="shared" si="23"/>
        <v>413227.70693069272</v>
      </c>
      <c r="Q199" s="196">
        <f t="shared" si="129"/>
        <v>539460.39356725442</v>
      </c>
      <c r="R199" s="196">
        <f t="shared" si="130"/>
        <v>494259.84607520082</v>
      </c>
      <c r="S199" s="196">
        <f t="shared" si="26"/>
        <v>0</v>
      </c>
      <c r="T199" s="224"/>
      <c r="U199" s="196">
        <f t="shared" si="16"/>
        <v>763748.84708367765</v>
      </c>
      <c r="V199" s="196">
        <f t="shared" si="17"/>
        <v>763748.84708367765</v>
      </c>
      <c r="W199" s="196">
        <f t="shared" si="18"/>
        <v>1446947.946573148</v>
      </c>
      <c r="X199" s="199">
        <f t="shared" si="19"/>
        <v>1.4469479465731481</v>
      </c>
      <c r="Y199" s="196">
        <f t="shared" si="20"/>
        <v>1446947.946573148</v>
      </c>
      <c r="Z199" s="199">
        <f t="shared" si="21"/>
        <v>1.4469479465731481</v>
      </c>
      <c r="AA199" s="255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</row>
    <row r="200" spans="1:46" ht="19.5" customHeight="1">
      <c r="A200" s="218" t="s">
        <v>291</v>
      </c>
      <c r="B200" s="219">
        <v>108.050003</v>
      </c>
      <c r="C200" s="220">
        <v>111.08000199999999</v>
      </c>
      <c r="D200" s="220">
        <v>106</v>
      </c>
      <c r="E200" s="220">
        <v>110.050003</v>
      </c>
      <c r="F200" s="220">
        <v>102.685875</v>
      </c>
      <c r="G200" s="220">
        <v>518233500</v>
      </c>
      <c r="H200" s="225" t="s">
        <v>291</v>
      </c>
      <c r="I200" s="220">
        <v>9.3043750000000003</v>
      </c>
      <c r="J200" s="220">
        <v>9.8112499999999994</v>
      </c>
      <c r="K200" s="220">
        <v>8.9481249999999992</v>
      </c>
      <c r="L200" s="220">
        <v>9.6374999999999993</v>
      </c>
      <c r="M200" s="220">
        <v>9.5308689999999991</v>
      </c>
      <c r="N200" s="220">
        <v>326836800</v>
      </c>
      <c r="O200" s="220"/>
      <c r="P200" s="196">
        <f t="shared" si="23"/>
        <v>419801.98019801948</v>
      </c>
      <c r="Q200" s="196">
        <f t="shared" si="129"/>
        <v>555005.35029479594</v>
      </c>
      <c r="R200" s="196">
        <f t="shared" si="130"/>
        <v>494259.84607520082</v>
      </c>
      <c r="S200" s="196">
        <f t="shared" si="26"/>
        <v>0</v>
      </c>
      <c r="T200" s="224"/>
      <c r="U200" s="196">
        <f t="shared" si="16"/>
        <v>768350.83837080642</v>
      </c>
      <c r="V200" s="196">
        <f t="shared" si="17"/>
        <v>768350.83837080642</v>
      </c>
      <c r="W200" s="196">
        <f t="shared" si="18"/>
        <v>1469067.1765680164</v>
      </c>
      <c r="X200" s="199">
        <f t="shared" si="19"/>
        <v>1.4690671765680163</v>
      </c>
      <c r="Y200" s="196">
        <f t="shared" si="20"/>
        <v>1469067.1765680164</v>
      </c>
      <c r="Z200" s="199">
        <f t="shared" si="21"/>
        <v>1.4690671765680163</v>
      </c>
      <c r="AA200" s="255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</row>
    <row r="201" spans="1:46" ht="19.5" customHeight="1">
      <c r="A201" s="218" t="s">
        <v>292</v>
      </c>
      <c r="B201" s="219">
        <v>110.639999</v>
      </c>
      <c r="C201" s="220">
        <v>111.129997</v>
      </c>
      <c r="D201" s="220">
        <v>106.639999</v>
      </c>
      <c r="E201" s="220">
        <v>107.07</v>
      </c>
      <c r="F201" s="220">
        <v>99.905288999999996</v>
      </c>
      <c r="G201" s="220">
        <v>577030600</v>
      </c>
      <c r="H201" s="225" t="s">
        <v>292</v>
      </c>
      <c r="I201" s="220">
        <v>9.7312499999999993</v>
      </c>
      <c r="J201" s="220">
        <v>9.8487500000000008</v>
      </c>
      <c r="K201" s="220">
        <v>9.0662500000000001</v>
      </c>
      <c r="L201" s="220">
        <v>9.1437500000000007</v>
      </c>
      <c r="M201" s="220">
        <v>9.0425850000000008</v>
      </c>
      <c r="N201" s="220">
        <v>302827200</v>
      </c>
      <c r="O201" s="220"/>
      <c r="P201" s="196">
        <f t="shared" si="23"/>
        <v>422336.62970296998</v>
      </c>
      <c r="Q201" s="196">
        <f t="shared" si="129"/>
        <v>562332.02566014603</v>
      </c>
      <c r="R201" s="196">
        <f t="shared" si="130"/>
        <v>494259.84607520082</v>
      </c>
      <c r="S201" s="196">
        <f t="shared" si="26"/>
        <v>0</v>
      </c>
      <c r="T201" s="224"/>
      <c r="U201" s="196">
        <f t="shared" si="16"/>
        <v>770125.09302427177</v>
      </c>
      <c r="V201" s="196">
        <f t="shared" si="17"/>
        <v>770125.09302427177</v>
      </c>
      <c r="W201" s="196">
        <f t="shared" si="18"/>
        <v>1478928.5014383169</v>
      </c>
      <c r="X201" s="199">
        <f t="shared" si="19"/>
        <v>1.4789285014383169</v>
      </c>
      <c r="Y201" s="196">
        <f t="shared" si="20"/>
        <v>1478928.5014383169</v>
      </c>
      <c r="Z201" s="199">
        <f t="shared" si="21"/>
        <v>1.4789285014383169</v>
      </c>
      <c r="AA201" s="255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</row>
    <row r="202" spans="1:46" ht="19.5" customHeight="1">
      <c r="A202" s="218" t="s">
        <v>293</v>
      </c>
      <c r="B202" s="219">
        <v>108.129997</v>
      </c>
      <c r="C202" s="220">
        <v>114.389999</v>
      </c>
      <c r="D202" s="220">
        <v>105.83000199999999</v>
      </c>
      <c r="E202" s="220">
        <v>111.949997</v>
      </c>
      <c r="F202" s="220">
        <v>104.69899700000001</v>
      </c>
      <c r="G202" s="220">
        <v>644885700</v>
      </c>
      <c r="H202" s="225" t="s">
        <v>293</v>
      </c>
      <c r="I202" s="220">
        <v>9.3212499999999991</v>
      </c>
      <c r="J202" s="220">
        <v>10.407500000000001</v>
      </c>
      <c r="K202" s="220">
        <v>8.9224999999999994</v>
      </c>
      <c r="L202" s="220">
        <v>9.9587500000000002</v>
      </c>
      <c r="M202" s="220">
        <v>9.8485669999999992</v>
      </c>
      <c r="N202" s="220">
        <v>328721600</v>
      </c>
      <c r="O202" s="220"/>
      <c r="P202" s="196">
        <f t="shared" si="23"/>
        <v>419128.72079207888</v>
      </c>
      <c r="Q202" s="196">
        <f t="shared" si="129"/>
        <v>553415.96569173061</v>
      </c>
      <c r="R202" s="196">
        <f t="shared" si="130"/>
        <v>494259.84607520082</v>
      </c>
      <c r="S202" s="196">
        <f t="shared" si="26"/>
        <v>0</v>
      </c>
      <c r="T202" s="224"/>
      <c r="U202" s="196">
        <f t="shared" si="16"/>
        <v>767879.556786648</v>
      </c>
      <c r="V202" s="196">
        <f t="shared" si="17"/>
        <v>767879.556786648</v>
      </c>
      <c r="W202" s="196">
        <f t="shared" si="18"/>
        <v>1466804.5325590102</v>
      </c>
      <c r="X202" s="199">
        <f t="shared" si="19"/>
        <v>1.4668045325590102</v>
      </c>
      <c r="Y202" s="196">
        <f t="shared" si="20"/>
        <v>1466804.5325590102</v>
      </c>
      <c r="Z202" s="199">
        <f t="shared" si="21"/>
        <v>1.4668045325590102</v>
      </c>
      <c r="AA202" s="255"/>
      <c r="AB202" s="241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</row>
    <row r="203" spans="1:46" ht="19.5" customHeight="1">
      <c r="A203" s="218" t="s">
        <v>294</v>
      </c>
      <c r="B203" s="219">
        <v>111.970001</v>
      </c>
      <c r="C203" s="220">
        <v>113</v>
      </c>
      <c r="D203" s="220">
        <v>84.739998</v>
      </c>
      <c r="E203" s="220">
        <v>104.30999799999999</v>
      </c>
      <c r="F203" s="220">
        <v>97.553832999999997</v>
      </c>
      <c r="G203" s="220">
        <v>1010304800</v>
      </c>
      <c r="H203" s="225" t="s">
        <v>294</v>
      </c>
      <c r="I203" s="220">
        <v>9.9612499999999997</v>
      </c>
      <c r="J203" s="220">
        <v>10.141249999999999</v>
      </c>
      <c r="K203" s="220">
        <v>6.875</v>
      </c>
      <c r="L203" s="220">
        <v>8.5637500000000006</v>
      </c>
      <c r="M203" s="220">
        <v>8.4690010000000004</v>
      </c>
      <c r="N203" s="220">
        <v>428079200</v>
      </c>
      <c r="O203" s="220"/>
      <c r="P203" s="196">
        <f t="shared" si="23"/>
        <v>335603.95247524726</v>
      </c>
      <c r="Q203" s="196">
        <f t="shared" si="129"/>
        <v>426420.2593589967</v>
      </c>
      <c r="R203" s="196">
        <f t="shared" si="130"/>
        <v>494259.84607520082</v>
      </c>
      <c r="S203" s="196">
        <f t="shared" si="26"/>
        <v>0</v>
      </c>
      <c r="T203" s="224"/>
      <c r="U203" s="196">
        <f t="shared" si="16"/>
        <v>709412.2189648659</v>
      </c>
      <c r="V203" s="196">
        <f t="shared" si="17"/>
        <v>709412.2189648659</v>
      </c>
      <c r="W203" s="196">
        <f t="shared" si="18"/>
        <v>1256284.0579094449</v>
      </c>
      <c r="X203" s="199">
        <f t="shared" si="19"/>
        <v>1.256284057909445</v>
      </c>
      <c r="Y203" s="196">
        <f t="shared" si="20"/>
        <v>1256284.0579094449</v>
      </c>
      <c r="Z203" s="199">
        <f t="shared" si="21"/>
        <v>1.256284057909445</v>
      </c>
      <c r="AA203" s="255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</row>
    <row r="204" spans="1:46" ht="19.5" customHeight="1">
      <c r="A204" s="218" t="s">
        <v>295</v>
      </c>
      <c r="B204" s="219">
        <v>101.709999</v>
      </c>
      <c r="C204" s="220">
        <v>108.730003</v>
      </c>
      <c r="D204" s="220">
        <v>98.75</v>
      </c>
      <c r="E204" s="220">
        <v>101.760002</v>
      </c>
      <c r="F204" s="220">
        <v>95.169005999999996</v>
      </c>
      <c r="G204" s="220">
        <v>881201500</v>
      </c>
      <c r="H204" s="225" t="s">
        <v>295</v>
      </c>
      <c r="I204" s="220">
        <v>8.1449999999999996</v>
      </c>
      <c r="J204" s="220">
        <v>9.2650000000000006</v>
      </c>
      <c r="K204" s="220">
        <v>7.6687500000000002</v>
      </c>
      <c r="L204" s="220">
        <v>8.1312499999999996</v>
      </c>
      <c r="M204" s="220">
        <v>8.0412859999999995</v>
      </c>
      <c r="N204" s="220">
        <v>353514400</v>
      </c>
      <c r="O204" s="220"/>
      <c r="P204" s="196">
        <f t="shared" si="23"/>
        <v>391089.10891089082</v>
      </c>
      <c r="Q204" s="196">
        <f t="shared" si="129"/>
        <v>475652.41657589906</v>
      </c>
      <c r="R204" s="196">
        <f t="shared" si="130"/>
        <v>494259.84607520082</v>
      </c>
      <c r="S204" s="196">
        <f t="shared" si="26"/>
        <v>0</v>
      </c>
      <c r="T204" s="224"/>
      <c r="U204" s="196">
        <f t="shared" si="16"/>
        <v>748251.82846981636</v>
      </c>
      <c r="V204" s="196">
        <f t="shared" si="17"/>
        <v>748251.82846981636</v>
      </c>
      <c r="W204" s="196">
        <f t="shared" si="18"/>
        <v>1361001.3715619906</v>
      </c>
      <c r="X204" s="199">
        <f t="shared" si="19"/>
        <v>1.3610013715619906</v>
      </c>
      <c r="Y204" s="196">
        <f t="shared" si="20"/>
        <v>1361001.3715619906</v>
      </c>
      <c r="Z204" s="199">
        <f t="shared" si="21"/>
        <v>1.3610013715619906</v>
      </c>
      <c r="AA204" s="255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</row>
    <row r="205" spans="1:46" ht="19.5" customHeight="1">
      <c r="A205" s="218" t="s">
        <v>296</v>
      </c>
      <c r="B205" s="219">
        <v>101.94000200000001</v>
      </c>
      <c r="C205" s="220">
        <v>114.08000199999999</v>
      </c>
      <c r="D205" s="220">
        <v>100.480003</v>
      </c>
      <c r="E205" s="220">
        <v>113.33000199999999</v>
      </c>
      <c r="F205" s="220">
        <v>106.24749</v>
      </c>
      <c r="G205" s="220">
        <v>740627200</v>
      </c>
      <c r="H205" s="225" t="s">
        <v>296</v>
      </c>
      <c r="I205" s="220">
        <v>8.1612500000000008</v>
      </c>
      <c r="J205" s="220">
        <v>10.19875</v>
      </c>
      <c r="K205" s="220">
        <v>7.9337499999999999</v>
      </c>
      <c r="L205" s="220">
        <v>10.067500000000001</v>
      </c>
      <c r="M205" s="220">
        <v>9.9561130000000002</v>
      </c>
      <c r="N205" s="220">
        <v>318868800</v>
      </c>
      <c r="O205" s="220"/>
      <c r="P205" s="196">
        <f t="shared" si="23"/>
        <v>397940.60594059381</v>
      </c>
      <c r="Q205" s="196">
        <f t="shared" si="129"/>
        <v>492088.9793002822</v>
      </c>
      <c r="R205" s="196">
        <f t="shared" si="130"/>
        <v>494259.84607520082</v>
      </c>
      <c r="S205" s="196">
        <f t="shared" si="26"/>
        <v>0</v>
      </c>
      <c r="T205" s="224"/>
      <c r="U205" s="196">
        <f t="shared" si="16"/>
        <v>753047.87639060849</v>
      </c>
      <c r="V205" s="196">
        <f t="shared" si="17"/>
        <v>753047.87639060849</v>
      </c>
      <c r="W205" s="196">
        <f t="shared" si="18"/>
        <v>1384289.4313160768</v>
      </c>
      <c r="X205" s="199">
        <f t="shared" si="19"/>
        <v>1.3842894313160767</v>
      </c>
      <c r="Y205" s="196">
        <f t="shared" si="20"/>
        <v>1384289.4313160768</v>
      </c>
      <c r="Z205" s="199">
        <f t="shared" si="21"/>
        <v>1.3842894313160767</v>
      </c>
      <c r="AA205" s="255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</row>
    <row r="206" spans="1:46" ht="19.5" customHeight="1">
      <c r="A206" s="218" t="s">
        <v>297</v>
      </c>
      <c r="B206" s="219">
        <v>113.629997</v>
      </c>
      <c r="C206" s="220">
        <v>115.470001</v>
      </c>
      <c r="D206" s="220">
        <v>109.480003</v>
      </c>
      <c r="E206" s="220">
        <v>114.019997</v>
      </c>
      <c r="F206" s="220">
        <v>106.894386</v>
      </c>
      <c r="G206" s="220">
        <v>543413300</v>
      </c>
      <c r="H206" s="225" t="s">
        <v>297</v>
      </c>
      <c r="I206" s="220">
        <v>10.12125</v>
      </c>
      <c r="J206" s="220">
        <v>10.442500000000001</v>
      </c>
      <c r="K206" s="220">
        <v>9.3837499999999991</v>
      </c>
      <c r="L206" s="220">
        <v>10.16375</v>
      </c>
      <c r="M206" s="220">
        <v>10.051297</v>
      </c>
      <c r="N206" s="220">
        <v>195098400</v>
      </c>
      <c r="O206" s="220"/>
      <c r="P206" s="196">
        <f t="shared" si="23"/>
        <v>433584.17029702949</v>
      </c>
      <c r="Q206" s="196">
        <f t="shared" si="129"/>
        <v>582024.88854690688</v>
      </c>
      <c r="R206" s="196">
        <f t="shared" si="130"/>
        <v>494259.84607520082</v>
      </c>
      <c r="S206" s="196">
        <f t="shared" si="26"/>
        <v>0</v>
      </c>
      <c r="T206" s="224"/>
      <c r="U206" s="196">
        <f t="shared" si="16"/>
        <v>777998.37144011341</v>
      </c>
      <c r="V206" s="196">
        <f t="shared" si="17"/>
        <v>777998.37144011341</v>
      </c>
      <c r="W206" s="196">
        <f t="shared" si="18"/>
        <v>1509868.9049191372</v>
      </c>
      <c r="X206" s="199">
        <f t="shared" si="19"/>
        <v>1.5098689049191372</v>
      </c>
      <c r="Y206" s="196">
        <f t="shared" si="20"/>
        <v>1509868.9049191372</v>
      </c>
      <c r="Z206" s="199">
        <f t="shared" si="21"/>
        <v>1.5098689049191372</v>
      </c>
      <c r="AA206" s="255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</row>
    <row r="207" spans="1:46" ht="19.5" customHeight="1">
      <c r="A207" s="218" t="s">
        <v>298</v>
      </c>
      <c r="B207" s="272">
        <v>114.480003</v>
      </c>
      <c r="C207" s="273">
        <v>115.75</v>
      </c>
      <c r="D207" s="273">
        <v>109.379997</v>
      </c>
      <c r="E207" s="273">
        <v>111.860001</v>
      </c>
      <c r="F207" s="273">
        <v>104.86937</v>
      </c>
      <c r="G207" s="273">
        <v>757497500</v>
      </c>
      <c r="H207" s="275" t="s">
        <v>298</v>
      </c>
      <c r="I207" s="273">
        <v>10.241250000000001</v>
      </c>
      <c r="J207" s="273">
        <v>10.47125</v>
      </c>
      <c r="K207" s="273">
        <v>9.33</v>
      </c>
      <c r="L207" s="273">
        <v>9.7949999999999999</v>
      </c>
      <c r="M207" s="273">
        <v>9.6866280000000007</v>
      </c>
      <c r="N207" s="273">
        <v>249093600</v>
      </c>
      <c r="O207" s="273"/>
      <c r="P207" s="196">
        <f t="shared" si="23"/>
        <v>433188.10693069291</v>
      </c>
      <c r="Q207" s="196">
        <f t="shared" si="129"/>
        <v>578691.0574282821</v>
      </c>
      <c r="R207" s="196">
        <f t="shared" si="130"/>
        <v>494259.84607520082</v>
      </c>
      <c r="S207" s="196">
        <f t="shared" si="26"/>
        <v>0</v>
      </c>
      <c r="T207" s="274">
        <f>(P207-P195)/P195</f>
        <v>9.4675732479498551E-2</v>
      </c>
      <c r="U207" s="196">
        <f t="shared" si="16"/>
        <v>777721.1270836778</v>
      </c>
      <c r="V207" s="196">
        <f t="shared" si="17"/>
        <v>777721.1270836778</v>
      </c>
      <c r="W207" s="196">
        <f t="shared" si="18"/>
        <v>1506139.0104341758</v>
      </c>
      <c r="X207" s="199">
        <f t="shared" si="19"/>
        <v>1.5061390104341759</v>
      </c>
      <c r="Y207" s="196">
        <f t="shared" si="20"/>
        <v>1506139.0104341758</v>
      </c>
      <c r="Z207" s="199">
        <f t="shared" si="21"/>
        <v>1.5061390104341759</v>
      </c>
      <c r="AA207" s="255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</row>
    <row r="208" spans="1:46" ht="19.5" customHeight="1">
      <c r="A208" s="218" t="s">
        <v>299</v>
      </c>
      <c r="B208" s="219">
        <v>109.449997</v>
      </c>
      <c r="C208" s="220">
        <v>110.18</v>
      </c>
      <c r="D208" s="220">
        <v>97.25</v>
      </c>
      <c r="E208" s="220">
        <v>104.129997</v>
      </c>
      <c r="F208" s="220">
        <v>97.920592999999997</v>
      </c>
      <c r="G208" s="220">
        <v>1077308200</v>
      </c>
      <c r="H208" s="225" t="s">
        <v>299</v>
      </c>
      <c r="I208" s="220">
        <v>9.3574999999999999</v>
      </c>
      <c r="J208" s="220">
        <v>9.4924999999999997</v>
      </c>
      <c r="K208" s="220">
        <v>7.35</v>
      </c>
      <c r="L208" s="220">
        <v>8.4149999999999991</v>
      </c>
      <c r="M208" s="220">
        <v>8.3268500000000003</v>
      </c>
      <c r="N208" s="220">
        <v>394146400</v>
      </c>
      <c r="O208" s="220"/>
      <c r="P208" s="196">
        <f t="shared" si="23"/>
        <v>385148.51485148497</v>
      </c>
      <c r="Q208" s="196">
        <f>((Q207+R207)/2)*K208/K207</f>
        <v>422625.35588159697</v>
      </c>
      <c r="R208" s="196">
        <f>(Q207+R207)/2</f>
        <v>536475.45175174146</v>
      </c>
      <c r="S208" s="196">
        <f t="shared" si="26"/>
        <v>0</v>
      </c>
      <c r="T208" s="224"/>
      <c r="U208" s="196">
        <f t="shared" si="16"/>
        <v>784620.39407771127</v>
      </c>
      <c r="V208" s="196">
        <f t="shared" si="17"/>
        <v>784620.39407771127</v>
      </c>
      <c r="W208" s="196">
        <f t="shared" si="18"/>
        <v>1344249.3224848234</v>
      </c>
      <c r="X208" s="199">
        <f t="shared" si="19"/>
        <v>1.3442493224848233</v>
      </c>
      <c r="Y208" s="196">
        <f t="shared" si="20"/>
        <v>1344249.3224848234</v>
      </c>
      <c r="Z208" s="199">
        <f t="shared" si="21"/>
        <v>1.3442493224848233</v>
      </c>
      <c r="AA208" s="255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</row>
    <row r="209" spans="1:46" ht="19.5" customHeight="1">
      <c r="A209" s="218" t="s">
        <v>300</v>
      </c>
      <c r="B209" s="219">
        <v>103.629997</v>
      </c>
      <c r="C209" s="220">
        <v>104.800003</v>
      </c>
      <c r="D209" s="220">
        <v>94.839995999999999</v>
      </c>
      <c r="E209" s="220">
        <v>102.5</v>
      </c>
      <c r="F209" s="220">
        <v>96.387787000000003</v>
      </c>
      <c r="G209" s="220">
        <v>942259600</v>
      </c>
      <c r="H209" s="225" t="s">
        <v>300</v>
      </c>
      <c r="I209" s="220">
        <v>8.3287499999999994</v>
      </c>
      <c r="J209" s="220">
        <v>8.5225000000000009</v>
      </c>
      <c r="K209" s="220">
        <v>6.9537500000000003</v>
      </c>
      <c r="L209" s="220">
        <v>8.11</v>
      </c>
      <c r="M209" s="220">
        <v>8.0250430000000001</v>
      </c>
      <c r="N209" s="220">
        <v>444541600</v>
      </c>
      <c r="O209" s="220"/>
      <c r="P209" s="196">
        <f t="shared" si="23"/>
        <v>375603.94455445523</v>
      </c>
      <c r="Q209" s="196">
        <f t="shared" ref="Q209:Q219" si="131">Q208*K209/K208</f>
        <v>399840.96169546328</v>
      </c>
      <c r="R209" s="196">
        <f t="shared" ref="R209:R219" si="132">R208</f>
        <v>536475.45175174146</v>
      </c>
      <c r="S209" s="196">
        <f t="shared" si="26"/>
        <v>0</v>
      </c>
      <c r="T209" s="224"/>
      <c r="U209" s="196">
        <f t="shared" si="16"/>
        <v>777939.19486979046</v>
      </c>
      <c r="V209" s="196">
        <f t="shared" si="17"/>
        <v>777939.19486979046</v>
      </c>
      <c r="W209" s="196">
        <f t="shared" si="18"/>
        <v>1311920.3580016601</v>
      </c>
      <c r="X209" s="199">
        <f t="shared" si="19"/>
        <v>1.3119203580016601</v>
      </c>
      <c r="Y209" s="196">
        <f t="shared" si="20"/>
        <v>1311920.3580016601</v>
      </c>
      <c r="Z209" s="199">
        <f t="shared" si="21"/>
        <v>1.3119203580016601</v>
      </c>
      <c r="AA209" s="255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</row>
    <row r="210" spans="1:46" ht="19.5" customHeight="1">
      <c r="A210" s="218" t="s">
        <v>301</v>
      </c>
      <c r="B210" s="219">
        <v>103.480003</v>
      </c>
      <c r="C210" s="220">
        <v>110.040001</v>
      </c>
      <c r="D210" s="220">
        <v>103.160004</v>
      </c>
      <c r="E210" s="220">
        <v>109.199997</v>
      </c>
      <c r="F210" s="220">
        <v>102.688255</v>
      </c>
      <c r="G210" s="220">
        <v>601605100</v>
      </c>
      <c r="H210" s="225" t="s">
        <v>301</v>
      </c>
      <c r="I210" s="220">
        <v>8.2562499999999996</v>
      </c>
      <c r="J210" s="220">
        <v>9.3625000000000007</v>
      </c>
      <c r="K210" s="220">
        <v>8.2149999999999999</v>
      </c>
      <c r="L210" s="220">
        <v>9.2249999999999996</v>
      </c>
      <c r="M210" s="220">
        <v>9.1283659999999998</v>
      </c>
      <c r="N210" s="220">
        <v>303573600</v>
      </c>
      <c r="O210" s="220"/>
      <c r="P210" s="196">
        <f t="shared" si="23"/>
        <v>408554.47128712846</v>
      </c>
      <c r="Q210" s="196">
        <f t="shared" si="131"/>
        <v>472362.89776426111</v>
      </c>
      <c r="R210" s="196">
        <f t="shared" si="132"/>
        <v>536475.45175174146</v>
      </c>
      <c r="S210" s="196">
        <f t="shared" si="26"/>
        <v>0</v>
      </c>
      <c r="T210" s="224"/>
      <c r="U210" s="196">
        <f t="shared" si="16"/>
        <v>801004.56358266168</v>
      </c>
      <c r="V210" s="196">
        <f t="shared" si="17"/>
        <v>801004.56358266168</v>
      </c>
      <c r="W210" s="196">
        <f t="shared" si="18"/>
        <v>1417392.820803131</v>
      </c>
      <c r="X210" s="199">
        <f t="shared" si="19"/>
        <v>1.417392820803131</v>
      </c>
      <c r="Y210" s="196">
        <f t="shared" si="20"/>
        <v>1417392.820803131</v>
      </c>
      <c r="Z210" s="199">
        <f t="shared" si="21"/>
        <v>1.417392820803131</v>
      </c>
      <c r="AA210" s="255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</row>
    <row r="211" spans="1:46" ht="19.5" customHeight="1">
      <c r="A211" s="218" t="s">
        <v>302</v>
      </c>
      <c r="B211" s="219">
        <v>108.540001</v>
      </c>
      <c r="C211" s="220">
        <v>111.44000200000001</v>
      </c>
      <c r="D211" s="220">
        <v>104.879997</v>
      </c>
      <c r="E211" s="220">
        <v>105.720001</v>
      </c>
      <c r="F211" s="220">
        <v>99.710669999999993</v>
      </c>
      <c r="G211" s="220">
        <v>559253800</v>
      </c>
      <c r="H211" s="225" t="s">
        <v>302</v>
      </c>
      <c r="I211" s="220">
        <v>9.11</v>
      </c>
      <c r="J211" s="220">
        <v>9.61</v>
      </c>
      <c r="K211" s="220">
        <v>8.4887499999999996</v>
      </c>
      <c r="L211" s="220">
        <v>8.6199999999999992</v>
      </c>
      <c r="M211" s="220">
        <v>8.5297029999999996</v>
      </c>
      <c r="N211" s="220">
        <v>232353600</v>
      </c>
      <c r="O211" s="220"/>
      <c r="P211" s="196">
        <f t="shared" si="23"/>
        <v>415366.32475247496</v>
      </c>
      <c r="Q211" s="196">
        <f t="shared" si="131"/>
        <v>488103.53601903486</v>
      </c>
      <c r="R211" s="196">
        <f t="shared" si="132"/>
        <v>536475.45175174146</v>
      </c>
      <c r="S211" s="196">
        <f t="shared" si="26"/>
        <v>0</v>
      </c>
      <c r="T211" s="224"/>
      <c r="U211" s="196">
        <f t="shared" si="16"/>
        <v>805772.86100840429</v>
      </c>
      <c r="V211" s="196">
        <f t="shared" si="17"/>
        <v>805772.86100840429</v>
      </c>
      <c r="W211" s="196">
        <f t="shared" si="18"/>
        <v>1439945.3125232514</v>
      </c>
      <c r="X211" s="199">
        <f t="shared" si="19"/>
        <v>1.4399453125232513</v>
      </c>
      <c r="Y211" s="196">
        <f t="shared" si="20"/>
        <v>1439945.3125232514</v>
      </c>
      <c r="Z211" s="199">
        <f t="shared" si="21"/>
        <v>1.4399453125232513</v>
      </c>
      <c r="AA211" s="255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</row>
    <row r="212" spans="1:46" ht="19.5" customHeight="1">
      <c r="A212" s="218" t="s">
        <v>303</v>
      </c>
      <c r="B212" s="219">
        <v>105.989998</v>
      </c>
      <c r="C212" s="220">
        <v>110.510002</v>
      </c>
      <c r="D212" s="220">
        <v>104.400002</v>
      </c>
      <c r="E212" s="220">
        <v>110.339996</v>
      </c>
      <c r="F212" s="220">
        <v>104.068062</v>
      </c>
      <c r="G212" s="220">
        <v>536482700</v>
      </c>
      <c r="H212" s="225" t="s">
        <v>303</v>
      </c>
      <c r="I212" s="220">
        <v>8.6537500000000005</v>
      </c>
      <c r="J212" s="220">
        <v>9.3937500000000007</v>
      </c>
      <c r="K212" s="220">
        <v>8.4024999999999999</v>
      </c>
      <c r="L212" s="220">
        <v>9.3674999999999997</v>
      </c>
      <c r="M212" s="220">
        <v>9.2693729999999999</v>
      </c>
      <c r="N212" s="220">
        <v>186081600</v>
      </c>
      <c r="O212" s="220"/>
      <c r="P212" s="196">
        <f t="shared" si="23"/>
        <v>413465.35445544525</v>
      </c>
      <c r="Q212" s="196">
        <f t="shared" si="131"/>
        <v>483144.15684287326</v>
      </c>
      <c r="R212" s="196">
        <f t="shared" si="132"/>
        <v>536475.45175174146</v>
      </c>
      <c r="S212" s="196">
        <f t="shared" si="26"/>
        <v>0</v>
      </c>
      <c r="T212" s="224"/>
      <c r="U212" s="196">
        <f t="shared" si="16"/>
        <v>804442.18180048349</v>
      </c>
      <c r="V212" s="196">
        <f t="shared" si="17"/>
        <v>804442.18180048349</v>
      </c>
      <c r="W212" s="196">
        <f t="shared" si="18"/>
        <v>1433084.96305006</v>
      </c>
      <c r="X212" s="199">
        <f t="shared" si="19"/>
        <v>1.4330849630500599</v>
      </c>
      <c r="Y212" s="196">
        <f t="shared" si="20"/>
        <v>1433084.96305006</v>
      </c>
      <c r="Z212" s="199">
        <f t="shared" si="21"/>
        <v>1.4330849630500599</v>
      </c>
      <c r="AA212" s="255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</row>
    <row r="213" spans="1:46" ht="19.5" customHeight="1">
      <c r="A213" s="218" t="s">
        <v>304</v>
      </c>
      <c r="B213" s="219">
        <v>110</v>
      </c>
      <c r="C213" s="220">
        <v>110.75</v>
      </c>
      <c r="D213" s="220">
        <v>101.75</v>
      </c>
      <c r="E213" s="220">
        <v>107.540001</v>
      </c>
      <c r="F213" s="220">
        <v>101.427223</v>
      </c>
      <c r="G213" s="220">
        <v>577926300</v>
      </c>
      <c r="H213" s="225" t="s">
        <v>304</v>
      </c>
      <c r="I213" s="220">
        <v>9.3037500000000009</v>
      </c>
      <c r="J213" s="220">
        <v>9.4312500000000004</v>
      </c>
      <c r="K213" s="220">
        <v>7.9725000000000001</v>
      </c>
      <c r="L213" s="220">
        <v>8.8949999999999996</v>
      </c>
      <c r="M213" s="220">
        <v>8.8018219999999996</v>
      </c>
      <c r="N213" s="220">
        <v>215028000</v>
      </c>
      <c r="O213" s="220"/>
      <c r="P213" s="196">
        <f t="shared" si="23"/>
        <v>402970.29702970269</v>
      </c>
      <c r="Q213" s="196">
        <f t="shared" si="131"/>
        <v>458419.1360225894</v>
      </c>
      <c r="R213" s="196">
        <f t="shared" si="132"/>
        <v>536475.45175174146</v>
      </c>
      <c r="S213" s="196">
        <f t="shared" si="26"/>
        <v>0</v>
      </c>
      <c r="T213" s="224"/>
      <c r="U213" s="196">
        <f t="shared" si="16"/>
        <v>797095.64160246367</v>
      </c>
      <c r="V213" s="196">
        <f t="shared" si="17"/>
        <v>797095.64160246367</v>
      </c>
      <c r="W213" s="196">
        <f t="shared" si="18"/>
        <v>1397864.8848040337</v>
      </c>
      <c r="X213" s="199">
        <f t="shared" si="19"/>
        <v>1.3978648848040336</v>
      </c>
      <c r="Y213" s="196">
        <f t="shared" si="20"/>
        <v>1397864.8848040337</v>
      </c>
      <c r="Z213" s="199">
        <f t="shared" si="21"/>
        <v>1.3978648848040336</v>
      </c>
      <c r="AA213" s="255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</row>
    <row r="214" spans="1:46" ht="19.5" customHeight="1">
      <c r="A214" s="218" t="s">
        <v>305</v>
      </c>
      <c r="B214" s="219">
        <v>107.489998</v>
      </c>
      <c r="C214" s="220">
        <v>115.540001</v>
      </c>
      <c r="D214" s="220">
        <v>106.57</v>
      </c>
      <c r="E214" s="220">
        <v>115.230003</v>
      </c>
      <c r="F214" s="220">
        <v>108.969566</v>
      </c>
      <c r="G214" s="220">
        <v>421072600</v>
      </c>
      <c r="H214" s="225" t="s">
        <v>305</v>
      </c>
      <c r="I214" s="220">
        <v>8.8925000000000001</v>
      </c>
      <c r="J214" s="220">
        <v>10.248749999999999</v>
      </c>
      <c r="K214" s="220">
        <v>8.7349999999999994</v>
      </c>
      <c r="L214" s="220">
        <v>10.19375</v>
      </c>
      <c r="M214" s="220">
        <v>10.092622</v>
      </c>
      <c r="N214" s="220">
        <v>151238400</v>
      </c>
      <c r="O214" s="220"/>
      <c r="P214" s="196">
        <f t="shared" si="23"/>
        <v>422059.40594059374</v>
      </c>
      <c r="Q214" s="196">
        <f t="shared" si="131"/>
        <v>502262.92294227885</v>
      </c>
      <c r="R214" s="196">
        <f t="shared" si="132"/>
        <v>536475.45175174146</v>
      </c>
      <c r="S214" s="196">
        <f t="shared" si="26"/>
        <v>0</v>
      </c>
      <c r="T214" s="224"/>
      <c r="U214" s="196">
        <f t="shared" si="16"/>
        <v>810458.01784008741</v>
      </c>
      <c r="V214" s="196">
        <f t="shared" si="17"/>
        <v>810458.01784008741</v>
      </c>
      <c r="W214" s="196">
        <f t="shared" si="18"/>
        <v>1460797.7806346142</v>
      </c>
      <c r="X214" s="199">
        <f t="shared" si="19"/>
        <v>1.4607977806346142</v>
      </c>
      <c r="Y214" s="196">
        <f t="shared" si="20"/>
        <v>1460797.7806346142</v>
      </c>
      <c r="Z214" s="199">
        <f t="shared" si="21"/>
        <v>1.4607977806346142</v>
      </c>
      <c r="AA214" s="255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</row>
    <row r="215" spans="1:46" ht="19.5" customHeight="1">
      <c r="A215" s="218" t="s">
        <v>306</v>
      </c>
      <c r="B215" s="219">
        <v>115.30999799999999</v>
      </c>
      <c r="C215" s="220">
        <v>118.010002</v>
      </c>
      <c r="D215" s="220">
        <v>114.220001</v>
      </c>
      <c r="E215" s="220">
        <v>116.44000200000001</v>
      </c>
      <c r="F215" s="220">
        <v>110.113861</v>
      </c>
      <c r="G215" s="220">
        <v>369269900</v>
      </c>
      <c r="H215" s="225" t="s">
        <v>306</v>
      </c>
      <c r="I215" s="220">
        <v>10.20875</v>
      </c>
      <c r="J215" s="220">
        <v>10.68125</v>
      </c>
      <c r="K215" s="220">
        <v>10.01375</v>
      </c>
      <c r="L215" s="220">
        <v>10.38875</v>
      </c>
      <c r="M215" s="220">
        <v>10.285686</v>
      </c>
      <c r="N215" s="220">
        <v>153288000</v>
      </c>
      <c r="O215" s="220"/>
      <c r="P215" s="196">
        <f t="shared" si="23"/>
        <v>452356.43960396003</v>
      </c>
      <c r="Q215" s="196">
        <f t="shared" si="131"/>
        <v>575791.10985841381</v>
      </c>
      <c r="R215" s="196">
        <f t="shared" si="132"/>
        <v>536475.45175174146</v>
      </c>
      <c r="S215" s="196">
        <f t="shared" si="26"/>
        <v>0</v>
      </c>
      <c r="T215" s="224"/>
      <c r="U215" s="196">
        <f t="shared" si="16"/>
        <v>831665.94140444382</v>
      </c>
      <c r="V215" s="196">
        <f t="shared" si="17"/>
        <v>831665.94140444382</v>
      </c>
      <c r="W215" s="196">
        <f t="shared" si="18"/>
        <v>1564623.0012141154</v>
      </c>
      <c r="X215" s="199">
        <f t="shared" si="19"/>
        <v>1.5646230012141153</v>
      </c>
      <c r="Y215" s="196">
        <f t="shared" si="20"/>
        <v>1564623.0012141154</v>
      </c>
      <c r="Z215" s="199">
        <f t="shared" si="21"/>
        <v>1.5646230012141153</v>
      </c>
      <c r="AA215" s="255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</row>
    <row r="216" spans="1:46" ht="19.5" customHeight="1">
      <c r="A216" s="218" t="s">
        <v>307</v>
      </c>
      <c r="B216" s="219">
        <v>116.480003</v>
      </c>
      <c r="C216" s="220">
        <v>119.220001</v>
      </c>
      <c r="D216" s="220">
        <v>113.629997</v>
      </c>
      <c r="E216" s="220">
        <v>118.720001</v>
      </c>
      <c r="F216" s="220">
        <v>112.269974</v>
      </c>
      <c r="G216" s="220">
        <v>540756600</v>
      </c>
      <c r="H216" s="225" t="s">
        <v>307</v>
      </c>
      <c r="I216" s="220">
        <v>10.4025</v>
      </c>
      <c r="J216" s="220">
        <v>10.92375</v>
      </c>
      <c r="K216" s="220">
        <v>9.8849999999999998</v>
      </c>
      <c r="L216" s="220">
        <v>10.817500000000001</v>
      </c>
      <c r="M216" s="220">
        <v>10.710184999999999</v>
      </c>
      <c r="N216" s="220">
        <v>202340000</v>
      </c>
      <c r="O216" s="220"/>
      <c r="P216" s="196">
        <f t="shared" si="23"/>
        <v>450019.79009900952</v>
      </c>
      <c r="Q216" s="196">
        <f t="shared" si="131"/>
        <v>568387.9786244334</v>
      </c>
      <c r="R216" s="196">
        <f t="shared" si="132"/>
        <v>536475.45175174146</v>
      </c>
      <c r="S216" s="196">
        <f t="shared" si="26"/>
        <v>0</v>
      </c>
      <c r="T216" s="224"/>
      <c r="U216" s="196">
        <f t="shared" si="16"/>
        <v>830030.28675097844</v>
      </c>
      <c r="V216" s="196">
        <f t="shared" si="17"/>
        <v>830030.28675097844</v>
      </c>
      <c r="W216" s="196">
        <f t="shared" si="18"/>
        <v>1554883.2204751843</v>
      </c>
      <c r="X216" s="199">
        <f t="shared" si="19"/>
        <v>1.5548832204751843</v>
      </c>
      <c r="Y216" s="196">
        <f t="shared" si="20"/>
        <v>1554883.2204751843</v>
      </c>
      <c r="Z216" s="199">
        <f t="shared" si="21"/>
        <v>1.5548832204751843</v>
      </c>
      <c r="AA216" s="255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</row>
    <row r="217" spans="1:46" ht="19.5" customHeight="1">
      <c r="A217" s="218" t="s">
        <v>308</v>
      </c>
      <c r="B217" s="219">
        <v>118.57</v>
      </c>
      <c r="C217" s="220">
        <v>119.660004</v>
      </c>
      <c r="D217" s="220">
        <v>115.94000200000001</v>
      </c>
      <c r="E217" s="220">
        <v>116.989998</v>
      </c>
      <c r="F217" s="220">
        <v>110.91115600000001</v>
      </c>
      <c r="G217" s="220">
        <v>406941800</v>
      </c>
      <c r="H217" s="225" t="s">
        <v>308</v>
      </c>
      <c r="I217" s="220">
        <v>10.7875</v>
      </c>
      <c r="J217" s="220">
        <v>10.98</v>
      </c>
      <c r="K217" s="220">
        <v>10.31625</v>
      </c>
      <c r="L217" s="220">
        <v>10.48625</v>
      </c>
      <c r="M217" s="220">
        <v>10.382218999999999</v>
      </c>
      <c r="N217" s="220">
        <v>157292000</v>
      </c>
      <c r="O217" s="220"/>
      <c r="P217" s="196">
        <f t="shared" si="23"/>
        <v>459168.3247524749</v>
      </c>
      <c r="Q217" s="196">
        <f t="shared" si="131"/>
        <v>593184.8745052414</v>
      </c>
      <c r="R217" s="196">
        <f t="shared" si="132"/>
        <v>536475.45175174146</v>
      </c>
      <c r="S217" s="196">
        <f t="shared" si="26"/>
        <v>0</v>
      </c>
      <c r="T217" s="224"/>
      <c r="U217" s="196">
        <f t="shared" si="16"/>
        <v>836434.2610084042</v>
      </c>
      <c r="V217" s="196">
        <f t="shared" si="17"/>
        <v>836434.2610084042</v>
      </c>
      <c r="W217" s="196">
        <f t="shared" si="18"/>
        <v>1588828.6510094577</v>
      </c>
      <c r="X217" s="199">
        <f t="shared" si="19"/>
        <v>1.5888286510094576</v>
      </c>
      <c r="Y217" s="196">
        <f t="shared" si="20"/>
        <v>1588828.6510094577</v>
      </c>
      <c r="Z217" s="199">
        <f t="shared" si="21"/>
        <v>1.5888286510094576</v>
      </c>
      <c r="AA217" s="255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</row>
    <row r="218" spans="1:46" ht="19.5" customHeight="1">
      <c r="A218" s="218" t="s">
        <v>309</v>
      </c>
      <c r="B218" s="219">
        <v>117.19000200000001</v>
      </c>
      <c r="C218" s="220">
        <v>119.510002</v>
      </c>
      <c r="D218" s="220">
        <v>113.449997</v>
      </c>
      <c r="E218" s="220">
        <v>117.5</v>
      </c>
      <c r="F218" s="220">
        <v>111.394638</v>
      </c>
      <c r="G218" s="220">
        <v>598118800</v>
      </c>
      <c r="H218" s="225" t="s">
        <v>309</v>
      </c>
      <c r="I218" s="220">
        <v>10.525</v>
      </c>
      <c r="J218" s="220">
        <v>10.91625</v>
      </c>
      <c r="K218" s="220">
        <v>9.86</v>
      </c>
      <c r="L218" s="220">
        <v>10.546250000000001</v>
      </c>
      <c r="M218" s="220">
        <v>10.441625</v>
      </c>
      <c r="N218" s="220">
        <v>186165600</v>
      </c>
      <c r="O218" s="220"/>
      <c r="P218" s="196">
        <f t="shared" si="23"/>
        <v>449306.91881188081</v>
      </c>
      <c r="Q218" s="196">
        <f t="shared" si="131"/>
        <v>566950.47741395177</v>
      </c>
      <c r="R218" s="196">
        <f t="shared" si="132"/>
        <v>536475.45175174146</v>
      </c>
      <c r="S218" s="196">
        <f t="shared" si="26"/>
        <v>0</v>
      </c>
      <c r="T218" s="224"/>
      <c r="U218" s="196">
        <f t="shared" si="16"/>
        <v>829531.27684998838</v>
      </c>
      <c r="V218" s="196">
        <f t="shared" si="17"/>
        <v>829531.27684998838</v>
      </c>
      <c r="W218" s="196">
        <f t="shared" si="18"/>
        <v>1552732.847977574</v>
      </c>
      <c r="X218" s="199">
        <f t="shared" si="19"/>
        <v>1.5527328479775739</v>
      </c>
      <c r="Y218" s="196">
        <f t="shared" si="20"/>
        <v>1552732.847977574</v>
      </c>
      <c r="Z218" s="199">
        <f t="shared" si="21"/>
        <v>1.5527328479775739</v>
      </c>
      <c r="AA218" s="255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</row>
    <row r="219" spans="1:46" ht="19.5" customHeight="1">
      <c r="A219" s="218" t="s">
        <v>310</v>
      </c>
      <c r="B219" s="272">
        <v>117.459999</v>
      </c>
      <c r="C219" s="273">
        <v>121.519997</v>
      </c>
      <c r="D219" s="273">
        <v>115.220001</v>
      </c>
      <c r="E219" s="273">
        <v>118.480003</v>
      </c>
      <c r="F219" s="273">
        <v>112.323723</v>
      </c>
      <c r="G219" s="273">
        <v>498414300</v>
      </c>
      <c r="H219" s="275" t="s">
        <v>310</v>
      </c>
      <c r="I219" s="273">
        <v>10.546250000000001</v>
      </c>
      <c r="J219" s="273">
        <v>11.31875</v>
      </c>
      <c r="K219" s="273">
        <v>10.141249999999999</v>
      </c>
      <c r="L219" s="273">
        <v>10.765000000000001</v>
      </c>
      <c r="M219" s="273">
        <v>10.658204</v>
      </c>
      <c r="N219" s="273">
        <v>153863200</v>
      </c>
      <c r="O219" s="273"/>
      <c r="P219" s="196">
        <f t="shared" si="23"/>
        <v>456316.835643564</v>
      </c>
      <c r="Q219" s="196">
        <f t="shared" si="131"/>
        <v>583122.36603187001</v>
      </c>
      <c r="R219" s="196">
        <f t="shared" si="132"/>
        <v>536475.45175174146</v>
      </c>
      <c r="S219" s="196">
        <f t="shared" si="26"/>
        <v>0</v>
      </c>
      <c r="T219" s="274">
        <f>(P219-P207)/P207</f>
        <v>5.3391882978383626E-2</v>
      </c>
      <c r="U219" s="196">
        <f t="shared" si="16"/>
        <v>834438.21863216651</v>
      </c>
      <c r="V219" s="196">
        <f t="shared" si="17"/>
        <v>834438.21863216651</v>
      </c>
      <c r="W219" s="196">
        <f t="shared" si="18"/>
        <v>1575914.6534271755</v>
      </c>
      <c r="X219" s="199">
        <f t="shared" si="19"/>
        <v>1.5759146534271755</v>
      </c>
      <c r="Y219" s="196">
        <f t="shared" si="20"/>
        <v>1575914.6534271755</v>
      </c>
      <c r="Z219" s="199">
        <f t="shared" si="21"/>
        <v>1.5759146534271755</v>
      </c>
      <c r="AA219" s="255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</row>
    <row r="220" spans="1:46" ht="19.5" customHeight="1">
      <c r="A220" s="218" t="s">
        <v>311</v>
      </c>
      <c r="B220" s="219">
        <v>119.269997</v>
      </c>
      <c r="C220" s="220">
        <v>125.91999800000001</v>
      </c>
      <c r="D220" s="220">
        <v>118.889999</v>
      </c>
      <c r="E220" s="220">
        <v>124.57</v>
      </c>
      <c r="F220" s="220">
        <v>118.446533</v>
      </c>
      <c r="G220" s="220">
        <v>366254600</v>
      </c>
      <c r="H220" s="225" t="s">
        <v>311</v>
      </c>
      <c r="I220" s="220">
        <v>10.90875</v>
      </c>
      <c r="J220" s="220">
        <v>12.12875</v>
      </c>
      <c r="K220" s="220">
        <v>10.83375</v>
      </c>
      <c r="L220" s="220">
        <v>11.87125</v>
      </c>
      <c r="M220" s="220">
        <v>11.761251</v>
      </c>
      <c r="N220" s="220">
        <v>129528800</v>
      </c>
      <c r="O220" s="220"/>
      <c r="P220" s="196">
        <f t="shared" si="23"/>
        <v>470851.48118811846</v>
      </c>
      <c r="Q220" s="196">
        <f>((Q219+R219)/2)*K220/K219</f>
        <v>598025.03924137552</v>
      </c>
      <c r="R220" s="196">
        <f>(Q219+R219)/2</f>
        <v>559798.90889180568</v>
      </c>
      <c r="S220" s="196">
        <f t="shared" si="26"/>
        <v>0</v>
      </c>
      <c r="T220" s="224"/>
      <c r="U220" s="196">
        <f t="shared" si="16"/>
        <v>867002.98936781636</v>
      </c>
      <c r="V220" s="196">
        <f t="shared" si="17"/>
        <v>867002.98936781636</v>
      </c>
      <c r="W220" s="196">
        <f t="shared" si="18"/>
        <v>1628675.4293212995</v>
      </c>
      <c r="X220" s="199">
        <f t="shared" si="19"/>
        <v>1.6286754293212995</v>
      </c>
      <c r="Y220" s="196">
        <f t="shared" si="20"/>
        <v>1628675.4293212995</v>
      </c>
      <c r="Z220" s="199">
        <f t="shared" si="21"/>
        <v>1.6286754293212995</v>
      </c>
      <c r="AA220" s="255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</row>
    <row r="221" spans="1:46" ht="19.5" customHeight="1">
      <c r="A221" s="218" t="s">
        <v>312</v>
      </c>
      <c r="B221" s="219">
        <v>125.449997</v>
      </c>
      <c r="C221" s="220">
        <v>130.699997</v>
      </c>
      <c r="D221" s="220">
        <v>124.860001</v>
      </c>
      <c r="E221" s="220">
        <v>130.020004</v>
      </c>
      <c r="F221" s="220">
        <v>123.628624</v>
      </c>
      <c r="G221" s="220">
        <v>307437600</v>
      </c>
      <c r="H221" s="225" t="s">
        <v>312</v>
      </c>
      <c r="I221" s="220">
        <v>12.02875</v>
      </c>
      <c r="J221" s="220">
        <v>13.046250000000001</v>
      </c>
      <c r="K221" s="220">
        <v>11.922499999999999</v>
      </c>
      <c r="L221" s="220">
        <v>12.911250000000001</v>
      </c>
      <c r="M221" s="220">
        <v>12.791615</v>
      </c>
      <c r="N221" s="220">
        <v>139516800</v>
      </c>
      <c r="O221" s="220"/>
      <c r="P221" s="196">
        <f t="shared" si="23"/>
        <v>494495.05346534611</v>
      </c>
      <c r="Q221" s="196">
        <f t="shared" ref="Q221:Q231" si="133">Q220*K221/K220</f>
        <v>658124.24417725147</v>
      </c>
      <c r="R221" s="196">
        <f t="shared" ref="R221:R231" si="134">R220</f>
        <v>559798.90889180568</v>
      </c>
      <c r="S221" s="196">
        <f t="shared" si="26"/>
        <v>0</v>
      </c>
      <c r="T221" s="224"/>
      <c r="U221" s="196">
        <f t="shared" si="16"/>
        <v>883553.48996187572</v>
      </c>
      <c r="V221" s="196">
        <f t="shared" si="17"/>
        <v>883553.48996187572</v>
      </c>
      <c r="W221" s="196">
        <f t="shared" si="18"/>
        <v>1712418.2065344031</v>
      </c>
      <c r="X221" s="199">
        <f t="shared" si="19"/>
        <v>1.7124182065344031</v>
      </c>
      <c r="Y221" s="196">
        <f t="shared" si="20"/>
        <v>1712418.2065344031</v>
      </c>
      <c r="Z221" s="199">
        <f t="shared" si="21"/>
        <v>1.7124182065344031</v>
      </c>
      <c r="AA221" s="255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</row>
    <row r="222" spans="1:46" ht="19.5" customHeight="1">
      <c r="A222" s="218" t="s">
        <v>313</v>
      </c>
      <c r="B222" s="219">
        <v>130.85000600000001</v>
      </c>
      <c r="C222" s="220">
        <v>132.740005</v>
      </c>
      <c r="D222" s="220">
        <v>129.39999399999999</v>
      </c>
      <c r="E222" s="220">
        <v>132.38000500000001</v>
      </c>
      <c r="F222" s="220">
        <v>125.872597</v>
      </c>
      <c r="G222" s="220">
        <v>442963500</v>
      </c>
      <c r="H222" s="225" t="s">
        <v>313</v>
      </c>
      <c r="I222" s="220">
        <v>13.07</v>
      </c>
      <c r="J222" s="220">
        <v>13.477499999999999</v>
      </c>
      <c r="K222" s="220">
        <v>12.815</v>
      </c>
      <c r="L222" s="220">
        <v>13.407500000000001</v>
      </c>
      <c r="M222" s="220">
        <v>13.283265999999999</v>
      </c>
      <c r="N222" s="220">
        <v>130948800</v>
      </c>
      <c r="O222" s="220"/>
      <c r="P222" s="196">
        <f t="shared" si="23"/>
        <v>512475.22376237577</v>
      </c>
      <c r="Q222" s="196">
        <f t="shared" si="133"/>
        <v>707390.41217290657</v>
      </c>
      <c r="R222" s="196">
        <f t="shared" si="134"/>
        <v>559798.90889180568</v>
      </c>
      <c r="S222" s="196">
        <f t="shared" si="26"/>
        <v>0</v>
      </c>
      <c r="T222" s="224"/>
      <c r="U222" s="196">
        <f t="shared" si="16"/>
        <v>896139.60916979646</v>
      </c>
      <c r="V222" s="196">
        <f t="shared" si="17"/>
        <v>896139.60916979646</v>
      </c>
      <c r="W222" s="196">
        <f t="shared" si="18"/>
        <v>1779664.544827088</v>
      </c>
      <c r="X222" s="199">
        <f t="shared" si="19"/>
        <v>1.779664544827088</v>
      </c>
      <c r="Y222" s="196">
        <f t="shared" si="20"/>
        <v>1779664.544827088</v>
      </c>
      <c r="Z222" s="199">
        <f t="shared" si="21"/>
        <v>1.779664544827088</v>
      </c>
      <c r="AA222" s="255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</row>
    <row r="223" spans="1:46" ht="19.5" customHeight="1">
      <c r="A223" s="218" t="s">
        <v>314</v>
      </c>
      <c r="B223" s="219">
        <v>132.490005</v>
      </c>
      <c r="C223" s="220">
        <v>136.33999600000001</v>
      </c>
      <c r="D223" s="220">
        <v>130.38000500000001</v>
      </c>
      <c r="E223" s="220">
        <v>135.990005</v>
      </c>
      <c r="F223" s="220">
        <v>129.57409699999999</v>
      </c>
      <c r="G223" s="220">
        <v>388248100</v>
      </c>
      <c r="H223" s="225" t="s">
        <v>314</v>
      </c>
      <c r="I223" s="220">
        <v>13.428750000000001</v>
      </c>
      <c r="J223" s="220">
        <v>14.19375</v>
      </c>
      <c r="K223" s="220">
        <v>12.994999999999999</v>
      </c>
      <c r="L223" s="220">
        <v>14.12125</v>
      </c>
      <c r="M223" s="220">
        <v>13.992979</v>
      </c>
      <c r="N223" s="220">
        <v>109240000</v>
      </c>
      <c r="O223" s="220"/>
      <c r="P223" s="196">
        <f t="shared" si="23"/>
        <v>516356.45544554415</v>
      </c>
      <c r="Q223" s="196">
        <f t="shared" si="133"/>
        <v>717326.44605438318</v>
      </c>
      <c r="R223" s="196">
        <f t="shared" si="134"/>
        <v>559798.90889180568</v>
      </c>
      <c r="S223" s="196">
        <f t="shared" si="26"/>
        <v>0</v>
      </c>
      <c r="T223" s="224"/>
      <c r="U223" s="196">
        <f t="shared" si="16"/>
        <v>898856.47134801443</v>
      </c>
      <c r="V223" s="196">
        <f t="shared" si="17"/>
        <v>898856.47134801443</v>
      </c>
      <c r="W223" s="196">
        <f t="shared" si="18"/>
        <v>1793481.810391733</v>
      </c>
      <c r="X223" s="199">
        <f t="shared" si="19"/>
        <v>1.7934818103917329</v>
      </c>
      <c r="Y223" s="196">
        <f t="shared" si="20"/>
        <v>1793481.810391733</v>
      </c>
      <c r="Z223" s="199">
        <f t="shared" si="21"/>
        <v>1.7934818103917329</v>
      </c>
      <c r="AA223" s="255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</row>
    <row r="224" spans="1:46" ht="19.5" customHeight="1">
      <c r="A224" s="218" t="s">
        <v>315</v>
      </c>
      <c r="B224" s="219">
        <v>136.44000199999999</v>
      </c>
      <c r="C224" s="220">
        <v>141.83999600000001</v>
      </c>
      <c r="D224" s="220">
        <v>135.86999499999999</v>
      </c>
      <c r="E224" s="220">
        <v>141.28999300000001</v>
      </c>
      <c r="F224" s="220">
        <v>134.624054</v>
      </c>
      <c r="G224" s="220">
        <v>532489700</v>
      </c>
      <c r="H224" s="225" t="s">
        <v>315</v>
      </c>
      <c r="I224" s="220">
        <v>14.213749999999999</v>
      </c>
      <c r="J224" s="220">
        <v>15.317500000000001</v>
      </c>
      <c r="K224" s="220">
        <v>14.071249999999999</v>
      </c>
      <c r="L224" s="220">
        <v>15.1975</v>
      </c>
      <c r="M224" s="220">
        <v>15.059453</v>
      </c>
      <c r="N224" s="220">
        <v>116898400</v>
      </c>
      <c r="O224" s="220"/>
      <c r="P224" s="196">
        <f t="shared" si="23"/>
        <v>538098.99009900936</v>
      </c>
      <c r="Q224" s="196">
        <f t="shared" si="133"/>
        <v>776735.64863737894</v>
      </c>
      <c r="R224" s="196">
        <f t="shared" si="134"/>
        <v>559798.90889180568</v>
      </c>
      <c r="S224" s="196">
        <f t="shared" si="26"/>
        <v>0</v>
      </c>
      <c r="T224" s="224"/>
      <c r="U224" s="196">
        <f t="shared" si="16"/>
        <v>914076.24560544</v>
      </c>
      <c r="V224" s="196">
        <f t="shared" si="17"/>
        <v>914076.24560544</v>
      </c>
      <c r="W224" s="196">
        <f t="shared" si="18"/>
        <v>1874633.5476281939</v>
      </c>
      <c r="X224" s="199">
        <f t="shared" si="19"/>
        <v>1.8746335476281939</v>
      </c>
      <c r="Y224" s="196">
        <f t="shared" si="20"/>
        <v>1874633.5476281939</v>
      </c>
      <c r="Z224" s="199">
        <f t="shared" si="21"/>
        <v>1.8746335476281939</v>
      </c>
      <c r="AA224" s="255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</row>
    <row r="225" spans="1:46" ht="19.5" customHeight="1">
      <c r="A225" s="218" t="s">
        <v>316</v>
      </c>
      <c r="B225" s="219">
        <v>141.58000200000001</v>
      </c>
      <c r="C225" s="220">
        <v>143.89999399999999</v>
      </c>
      <c r="D225" s="220">
        <v>136.25</v>
      </c>
      <c r="E225" s="220">
        <v>137.63999899999999</v>
      </c>
      <c r="F225" s="220">
        <v>131.14627100000001</v>
      </c>
      <c r="G225" s="220">
        <v>1046003200</v>
      </c>
      <c r="H225" s="225" t="s">
        <v>316</v>
      </c>
      <c r="I225" s="220">
        <v>15.265000000000001</v>
      </c>
      <c r="J225" s="220">
        <v>15.758749999999999</v>
      </c>
      <c r="K225" s="220">
        <v>14.14875</v>
      </c>
      <c r="L225" s="220">
        <v>14.414999999999999</v>
      </c>
      <c r="M225" s="220">
        <v>14.284060999999999</v>
      </c>
      <c r="N225" s="220">
        <v>225859200</v>
      </c>
      <c r="O225" s="220"/>
      <c r="P225" s="196">
        <f t="shared" si="23"/>
        <v>539603.96039603907</v>
      </c>
      <c r="Q225" s="196">
        <f t="shared" si="133"/>
        <v>781013.66322523693</v>
      </c>
      <c r="R225" s="196">
        <f t="shared" si="134"/>
        <v>559798.90889180568</v>
      </c>
      <c r="S225" s="196">
        <f t="shared" si="26"/>
        <v>0</v>
      </c>
      <c r="T225" s="224"/>
      <c r="U225" s="196">
        <f t="shared" si="16"/>
        <v>915129.72481336072</v>
      </c>
      <c r="V225" s="196">
        <f t="shared" si="17"/>
        <v>915129.72481336072</v>
      </c>
      <c r="W225" s="196">
        <f t="shared" si="18"/>
        <v>1880416.5325130818</v>
      </c>
      <c r="X225" s="199">
        <f t="shared" si="19"/>
        <v>1.8804165325130817</v>
      </c>
      <c r="Y225" s="196">
        <f t="shared" si="20"/>
        <v>1880416.5325130818</v>
      </c>
      <c r="Z225" s="199">
        <f t="shared" si="21"/>
        <v>1.8804165325130817</v>
      </c>
      <c r="AA225" s="255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</row>
    <row r="226" spans="1:46" ht="19.5" customHeight="1">
      <c r="A226" s="218" t="s">
        <v>317</v>
      </c>
      <c r="B226" s="219">
        <v>138.270004</v>
      </c>
      <c r="C226" s="220">
        <v>145.96000699999999</v>
      </c>
      <c r="D226" s="220">
        <v>135.800003</v>
      </c>
      <c r="E226" s="220">
        <v>143.229996</v>
      </c>
      <c r="F226" s="220">
        <v>136.844269</v>
      </c>
      <c r="G226" s="220">
        <v>705002300</v>
      </c>
      <c r="H226" s="225" t="s">
        <v>317</v>
      </c>
      <c r="I226" s="220">
        <v>14.56625</v>
      </c>
      <c r="J226" s="220">
        <v>16.202499</v>
      </c>
      <c r="K226" s="220">
        <v>14.05125</v>
      </c>
      <c r="L226" s="220">
        <v>15.5975</v>
      </c>
      <c r="M226" s="220">
        <v>15.456731</v>
      </c>
      <c r="N226" s="220">
        <v>115252400</v>
      </c>
      <c r="O226" s="220"/>
      <c r="P226" s="196">
        <f t="shared" si="23"/>
        <v>537821.79405940545</v>
      </c>
      <c r="Q226" s="196">
        <f t="shared" si="133"/>
        <v>775631.64487277041</v>
      </c>
      <c r="R226" s="196">
        <f t="shared" si="134"/>
        <v>559798.90889180568</v>
      </c>
      <c r="S226" s="196">
        <f t="shared" si="26"/>
        <v>0</v>
      </c>
      <c r="T226" s="224"/>
      <c r="U226" s="196">
        <f t="shared" si="16"/>
        <v>913882.2083777173</v>
      </c>
      <c r="V226" s="196">
        <f t="shared" si="17"/>
        <v>913882.2083777173</v>
      </c>
      <c r="W226" s="196">
        <f t="shared" si="18"/>
        <v>1873252.3478239814</v>
      </c>
      <c r="X226" s="199">
        <f t="shared" si="19"/>
        <v>1.8732523478239815</v>
      </c>
      <c r="Y226" s="196">
        <f t="shared" si="20"/>
        <v>1873252.3478239814</v>
      </c>
      <c r="Z226" s="199">
        <f t="shared" si="21"/>
        <v>1.8732523478239815</v>
      </c>
      <c r="AA226" s="255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</row>
    <row r="227" spans="1:46" ht="19.5" customHeight="1">
      <c r="A227" s="218" t="s">
        <v>318</v>
      </c>
      <c r="B227" s="219">
        <v>143.720001</v>
      </c>
      <c r="C227" s="220">
        <v>146.21000699999999</v>
      </c>
      <c r="D227" s="220">
        <v>140.179993</v>
      </c>
      <c r="E227" s="220">
        <v>146.199997</v>
      </c>
      <c r="F227" s="220">
        <v>139.681915</v>
      </c>
      <c r="G227" s="220">
        <v>810771900</v>
      </c>
      <c r="H227" s="225" t="s">
        <v>318</v>
      </c>
      <c r="I227" s="220">
        <v>15.695</v>
      </c>
      <c r="J227" s="220">
        <v>16.192499000000002</v>
      </c>
      <c r="K227" s="220">
        <v>14.9025</v>
      </c>
      <c r="L227" s="220">
        <v>16.155000999999999</v>
      </c>
      <c r="M227" s="220">
        <v>16.009197</v>
      </c>
      <c r="N227" s="220">
        <v>139304400</v>
      </c>
      <c r="O227" s="220"/>
      <c r="P227" s="196">
        <f t="shared" si="23"/>
        <v>555168.28910891037</v>
      </c>
      <c r="Q227" s="196">
        <f t="shared" si="133"/>
        <v>822620.80510392028</v>
      </c>
      <c r="R227" s="196">
        <f t="shared" si="134"/>
        <v>559798.90889180568</v>
      </c>
      <c r="S227" s="196">
        <f t="shared" si="26"/>
        <v>0</v>
      </c>
      <c r="T227" s="224"/>
      <c r="U227" s="196">
        <f t="shared" si="16"/>
        <v>926024.7549123707</v>
      </c>
      <c r="V227" s="196">
        <f t="shared" si="17"/>
        <v>926024.7549123707</v>
      </c>
      <c r="W227" s="196">
        <f t="shared" si="18"/>
        <v>1937588.0031046362</v>
      </c>
      <c r="X227" s="199">
        <f t="shared" si="19"/>
        <v>1.9375880031046362</v>
      </c>
      <c r="Y227" s="196">
        <f t="shared" si="20"/>
        <v>1937588.0031046362</v>
      </c>
      <c r="Z227" s="199">
        <f t="shared" si="21"/>
        <v>1.9375880031046362</v>
      </c>
      <c r="AA227" s="255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</row>
    <row r="228" spans="1:46" ht="19.5" customHeight="1">
      <c r="A228" s="218" t="s">
        <v>319</v>
      </c>
      <c r="B228" s="219">
        <v>146.38999899999999</v>
      </c>
      <c r="C228" s="220">
        <v>146.58999600000001</v>
      </c>
      <c r="D228" s="220">
        <v>142.10000600000001</v>
      </c>
      <c r="E228" s="220">
        <v>145.449997</v>
      </c>
      <c r="F228" s="220">
        <v>138.965317</v>
      </c>
      <c r="G228" s="220">
        <v>631562000</v>
      </c>
      <c r="H228" s="225" t="s">
        <v>319</v>
      </c>
      <c r="I228" s="220">
        <v>16.235001</v>
      </c>
      <c r="J228" s="220">
        <v>16.2775</v>
      </c>
      <c r="K228" s="220">
        <v>15.3325</v>
      </c>
      <c r="L228" s="220">
        <v>16.055</v>
      </c>
      <c r="M228" s="220">
        <v>15.910100999999999</v>
      </c>
      <c r="N228" s="220">
        <v>87287200</v>
      </c>
      <c r="O228" s="220"/>
      <c r="P228" s="196">
        <f t="shared" si="23"/>
        <v>562772.30099009851</v>
      </c>
      <c r="Q228" s="196">
        <f t="shared" si="133"/>
        <v>846356.88604300341</v>
      </c>
      <c r="R228" s="196">
        <f t="shared" si="134"/>
        <v>559798.90889180568</v>
      </c>
      <c r="S228" s="196">
        <f t="shared" si="26"/>
        <v>0</v>
      </c>
      <c r="T228" s="224"/>
      <c r="U228" s="196">
        <f t="shared" si="16"/>
        <v>931347.56322920241</v>
      </c>
      <c r="V228" s="196">
        <f t="shared" si="17"/>
        <v>931347.56322920241</v>
      </c>
      <c r="W228" s="196">
        <f t="shared" si="18"/>
        <v>1968928.0959249076</v>
      </c>
      <c r="X228" s="199">
        <f t="shared" si="19"/>
        <v>1.9689280959249076</v>
      </c>
      <c r="Y228" s="196">
        <f t="shared" si="20"/>
        <v>1968928.0959249076</v>
      </c>
      <c r="Z228" s="199">
        <f t="shared" si="21"/>
        <v>1.9689280959249076</v>
      </c>
      <c r="AA228" s="255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</row>
    <row r="229" spans="1:46" ht="19.5" customHeight="1">
      <c r="A229" s="218" t="s">
        <v>320</v>
      </c>
      <c r="B229" s="219">
        <v>145.66999799999999</v>
      </c>
      <c r="C229" s="220">
        <v>152.36999499999999</v>
      </c>
      <c r="D229" s="220">
        <v>144.929993</v>
      </c>
      <c r="E229" s="220">
        <v>152.14999399999999</v>
      </c>
      <c r="F229" s="220">
        <v>145.68481399999999</v>
      </c>
      <c r="G229" s="220">
        <v>549094600</v>
      </c>
      <c r="H229" s="225" t="s">
        <v>320</v>
      </c>
      <c r="I229" s="220">
        <v>16.107500000000002</v>
      </c>
      <c r="J229" s="220">
        <v>17.57</v>
      </c>
      <c r="K229" s="220">
        <v>15.945</v>
      </c>
      <c r="L229" s="220">
        <v>17.52</v>
      </c>
      <c r="M229" s="220">
        <v>17.361881</v>
      </c>
      <c r="N229" s="220">
        <v>79744000</v>
      </c>
      <c r="O229" s="220"/>
      <c r="P229" s="196">
        <f t="shared" si="23"/>
        <v>573980.17029702908</v>
      </c>
      <c r="Q229" s="196">
        <f t="shared" si="133"/>
        <v>880167.00133413926</v>
      </c>
      <c r="R229" s="196">
        <f t="shared" si="134"/>
        <v>559798.90889180568</v>
      </c>
      <c r="S229" s="196">
        <f t="shared" si="26"/>
        <v>0</v>
      </c>
      <c r="T229" s="224"/>
      <c r="U229" s="196">
        <f t="shared" si="16"/>
        <v>939193.07174405386</v>
      </c>
      <c r="V229" s="196">
        <f t="shared" si="17"/>
        <v>939193.07174405386</v>
      </c>
      <c r="W229" s="196">
        <f t="shared" si="18"/>
        <v>2013946.080522974</v>
      </c>
      <c r="X229" s="199">
        <f t="shared" si="19"/>
        <v>2.0139460805229739</v>
      </c>
      <c r="Y229" s="196">
        <f t="shared" si="20"/>
        <v>2013946.080522974</v>
      </c>
      <c r="Z229" s="199">
        <f t="shared" si="21"/>
        <v>2.0139460805229739</v>
      </c>
      <c r="AA229" s="255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</row>
    <row r="230" spans="1:46" ht="19.5" customHeight="1">
      <c r="A230" s="218" t="s">
        <v>321</v>
      </c>
      <c r="B230" s="219">
        <v>152.759995</v>
      </c>
      <c r="C230" s="220">
        <v>156.69000199999999</v>
      </c>
      <c r="D230" s="220">
        <v>150.770004</v>
      </c>
      <c r="E230" s="220">
        <v>155.14999399999999</v>
      </c>
      <c r="F230" s="220">
        <v>148.55729700000001</v>
      </c>
      <c r="G230" s="220">
        <v>584198400</v>
      </c>
      <c r="H230" s="225" t="s">
        <v>321</v>
      </c>
      <c r="I230" s="220">
        <v>17.649999999999999</v>
      </c>
      <c r="J230" s="220">
        <v>18.535</v>
      </c>
      <c r="K230" s="220">
        <v>17.204999999999998</v>
      </c>
      <c r="L230" s="220">
        <v>18.170000000000002</v>
      </c>
      <c r="M230" s="220">
        <v>18.006014</v>
      </c>
      <c r="N230" s="220">
        <v>82902400</v>
      </c>
      <c r="O230" s="220"/>
      <c r="P230" s="196">
        <f t="shared" si="23"/>
        <v>597108.92673267261</v>
      </c>
      <c r="Q230" s="196">
        <f t="shared" si="133"/>
        <v>949719.23850447556</v>
      </c>
      <c r="R230" s="196">
        <f t="shared" si="134"/>
        <v>559798.90889180568</v>
      </c>
      <c r="S230" s="196">
        <f t="shared" si="26"/>
        <v>0</v>
      </c>
      <c r="T230" s="224"/>
      <c r="U230" s="196">
        <f t="shared" si="16"/>
        <v>955383.20124900434</v>
      </c>
      <c r="V230" s="196">
        <f t="shared" si="17"/>
        <v>955383.20124900434</v>
      </c>
      <c r="W230" s="196">
        <f t="shared" si="18"/>
        <v>2106627.0741289537</v>
      </c>
      <c r="X230" s="199">
        <f t="shared" si="19"/>
        <v>2.1066270741289537</v>
      </c>
      <c r="Y230" s="196">
        <f t="shared" si="20"/>
        <v>2106627.0741289537</v>
      </c>
      <c r="Z230" s="199">
        <f t="shared" si="21"/>
        <v>2.1066270741289537</v>
      </c>
      <c r="AA230" s="255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</row>
    <row r="231" spans="1:46" ht="19.5" customHeight="1">
      <c r="A231" s="218" t="s">
        <v>322</v>
      </c>
      <c r="B231" s="272">
        <v>154.199997</v>
      </c>
      <c r="C231" s="273">
        <v>158.770004</v>
      </c>
      <c r="D231" s="273">
        <v>152.05999800000001</v>
      </c>
      <c r="E231" s="273">
        <v>155.759995</v>
      </c>
      <c r="F231" s="273">
        <v>149.14137299999999</v>
      </c>
      <c r="G231" s="273">
        <v>622383900</v>
      </c>
      <c r="H231" s="275" t="s">
        <v>322</v>
      </c>
      <c r="I231" s="273">
        <v>17.934999000000001</v>
      </c>
      <c r="J231" s="273">
        <v>19.072500000000002</v>
      </c>
      <c r="K231" s="273">
        <v>17.440000999999999</v>
      </c>
      <c r="L231" s="273">
        <v>18.3325</v>
      </c>
      <c r="M231" s="273">
        <v>18.167048000000001</v>
      </c>
      <c r="N231" s="273">
        <v>94058800</v>
      </c>
      <c r="O231" s="273"/>
      <c r="P231" s="196">
        <f t="shared" si="23"/>
        <v>602217.81386138545</v>
      </c>
      <c r="Q231" s="196">
        <f t="shared" si="133"/>
        <v>962691.33793881384</v>
      </c>
      <c r="R231" s="196">
        <f t="shared" si="134"/>
        <v>559798.90889180568</v>
      </c>
      <c r="S231" s="196">
        <f t="shared" si="26"/>
        <v>0</v>
      </c>
      <c r="T231" s="274">
        <f>(P231-P219)/P219</f>
        <v>0.31973612810504964</v>
      </c>
      <c r="U231" s="196">
        <f t="shared" si="16"/>
        <v>958959.42223910324</v>
      </c>
      <c r="V231" s="196">
        <f t="shared" si="17"/>
        <v>958959.42223910324</v>
      </c>
      <c r="W231" s="196">
        <f t="shared" si="18"/>
        <v>2124708.0606920049</v>
      </c>
      <c r="X231" s="199">
        <f t="shared" si="19"/>
        <v>2.1247080606920048</v>
      </c>
      <c r="Y231" s="196">
        <f t="shared" si="20"/>
        <v>2124708.0606920049</v>
      </c>
      <c r="Z231" s="199">
        <f t="shared" si="21"/>
        <v>2.1247080606920048</v>
      </c>
      <c r="AA231" s="255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</row>
    <row r="232" spans="1:46" ht="19.5" customHeight="1">
      <c r="A232" s="218" t="s">
        <v>323</v>
      </c>
      <c r="B232" s="219">
        <v>156.55999800000001</v>
      </c>
      <c r="C232" s="220">
        <v>170.949997</v>
      </c>
      <c r="D232" s="220">
        <v>156.16999799999999</v>
      </c>
      <c r="E232" s="220">
        <v>169.39999399999999</v>
      </c>
      <c r="F232" s="220">
        <v>162.541</v>
      </c>
      <c r="G232" s="220">
        <v>698394900</v>
      </c>
      <c r="H232" s="225" t="s">
        <v>323</v>
      </c>
      <c r="I232" s="220">
        <v>18.514999</v>
      </c>
      <c r="J232" s="220">
        <v>22.002500999999999</v>
      </c>
      <c r="K232" s="220">
        <v>18.434999000000001</v>
      </c>
      <c r="L232" s="220">
        <v>21.602501</v>
      </c>
      <c r="M232" s="220">
        <v>21.407537000000001</v>
      </c>
      <c r="N232" s="220">
        <v>123760000</v>
      </c>
      <c r="O232" s="220"/>
      <c r="P232" s="196">
        <f t="shared" si="23"/>
        <v>618495.04158415762</v>
      </c>
      <c r="Q232" s="196">
        <f>((Q231+R231)/2)*K232/K231</f>
        <v>804676.16308715311</v>
      </c>
      <c r="R232" s="196">
        <f>(Q231+R231)/2</f>
        <v>761245.1234153097</v>
      </c>
      <c r="S232" s="196">
        <f t="shared" si="26"/>
        <v>0</v>
      </c>
      <c r="T232" s="224"/>
      <c r="U232" s="196">
        <f t="shared" si="16"/>
        <v>1163741.8475876076</v>
      </c>
      <c r="V232" s="196">
        <f t="shared" si="17"/>
        <v>1163741.8475876076</v>
      </c>
      <c r="W232" s="196">
        <f t="shared" si="18"/>
        <v>2184416.3280866202</v>
      </c>
      <c r="X232" s="199">
        <f t="shared" si="19"/>
        <v>2.1844163280866202</v>
      </c>
      <c r="Y232" s="196">
        <f t="shared" si="20"/>
        <v>2184416.3280866202</v>
      </c>
      <c r="Z232" s="199">
        <f t="shared" si="21"/>
        <v>2.1844163280866202</v>
      </c>
      <c r="AA232" s="255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</row>
    <row r="233" spans="1:46" ht="19.5" customHeight="1">
      <c r="A233" s="218" t="s">
        <v>324</v>
      </c>
      <c r="B233" s="219">
        <v>168.10000600000001</v>
      </c>
      <c r="C233" s="220">
        <v>170.729996</v>
      </c>
      <c r="D233" s="220">
        <v>150.13000500000001</v>
      </c>
      <c r="E233" s="220">
        <v>167.21000699999999</v>
      </c>
      <c r="F233" s="220">
        <v>160.439682</v>
      </c>
      <c r="G233" s="220">
        <v>1179841200</v>
      </c>
      <c r="H233" s="225" t="s">
        <v>324</v>
      </c>
      <c r="I233" s="220">
        <v>21.280000999999999</v>
      </c>
      <c r="J233" s="220">
        <v>21.76</v>
      </c>
      <c r="K233" s="220">
        <v>16.870000999999998</v>
      </c>
      <c r="L233" s="220">
        <v>20.862499</v>
      </c>
      <c r="M233" s="220">
        <v>20.674213000000002</v>
      </c>
      <c r="N233" s="220">
        <v>203990000</v>
      </c>
      <c r="O233" s="220"/>
      <c r="P233" s="196">
        <f t="shared" si="23"/>
        <v>594574.27722772211</v>
      </c>
      <c r="Q233" s="196">
        <f t="shared" ref="Q233:Q243" si="135">Q232*K233/K232</f>
        <v>736364.98032662948</v>
      </c>
      <c r="R233" s="196">
        <f t="shared" ref="R233:R243" si="136">R232</f>
        <v>761245.1234153097</v>
      </c>
      <c r="S233" s="196">
        <f t="shared" si="26"/>
        <v>0</v>
      </c>
      <c r="T233" s="224"/>
      <c r="U233" s="196">
        <f t="shared" si="16"/>
        <v>1146997.3125381027</v>
      </c>
      <c r="V233" s="196">
        <f t="shared" si="17"/>
        <v>1146997.3125381027</v>
      </c>
      <c r="W233" s="196">
        <f t="shared" si="18"/>
        <v>2092184.3809696613</v>
      </c>
      <c r="X233" s="199">
        <f t="shared" si="19"/>
        <v>2.0921843809696612</v>
      </c>
      <c r="Y233" s="196">
        <f t="shared" si="20"/>
        <v>2092184.3809696613</v>
      </c>
      <c r="Z233" s="199">
        <f t="shared" si="21"/>
        <v>2.0921843809696612</v>
      </c>
      <c r="AA233" s="255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</row>
    <row r="234" spans="1:46" ht="19.5" customHeight="1">
      <c r="A234" s="218" t="s">
        <v>325</v>
      </c>
      <c r="B234" s="219">
        <v>167.300003</v>
      </c>
      <c r="C234" s="220">
        <v>175.21000699999999</v>
      </c>
      <c r="D234" s="220">
        <v>156.03999300000001</v>
      </c>
      <c r="E234" s="220">
        <v>160.13000500000001</v>
      </c>
      <c r="F234" s="220">
        <v>153.646378</v>
      </c>
      <c r="G234" s="220">
        <v>1085306700</v>
      </c>
      <c r="H234" s="225" t="s">
        <v>325</v>
      </c>
      <c r="I234" s="220">
        <v>20.892499999999998</v>
      </c>
      <c r="J234" s="220">
        <v>22.870000999999998</v>
      </c>
      <c r="K234" s="220">
        <v>18.09</v>
      </c>
      <c r="L234" s="220">
        <v>19.049999</v>
      </c>
      <c r="M234" s="220">
        <v>18.878073000000001</v>
      </c>
      <c r="N234" s="220">
        <v>206254400</v>
      </c>
      <c r="O234" s="220"/>
      <c r="P234" s="196">
        <f t="shared" si="23"/>
        <v>617980.17029702896</v>
      </c>
      <c r="Q234" s="196">
        <f t="shared" si="135"/>
        <v>789617.17276179942</v>
      </c>
      <c r="R234" s="196">
        <f t="shared" si="136"/>
        <v>761245.1234153097</v>
      </c>
      <c r="S234" s="196">
        <f t="shared" si="26"/>
        <v>0</v>
      </c>
      <c r="T234" s="224"/>
      <c r="U234" s="196">
        <f t="shared" si="16"/>
        <v>1163381.4376866175</v>
      </c>
      <c r="V234" s="196">
        <f t="shared" si="17"/>
        <v>1163381.4376866175</v>
      </c>
      <c r="W234" s="196">
        <f t="shared" si="18"/>
        <v>2168842.4664741382</v>
      </c>
      <c r="X234" s="199">
        <f t="shared" si="19"/>
        <v>2.1688424664741381</v>
      </c>
      <c r="Y234" s="196">
        <f t="shared" si="20"/>
        <v>2168842.4664741382</v>
      </c>
      <c r="Z234" s="199">
        <f t="shared" si="21"/>
        <v>2.1688424664741381</v>
      </c>
      <c r="AA234" s="255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</row>
    <row r="235" spans="1:46" ht="19.5" customHeight="1">
      <c r="A235" s="218" t="s">
        <v>326</v>
      </c>
      <c r="B235" s="219">
        <v>158.990005</v>
      </c>
      <c r="C235" s="220">
        <v>167</v>
      </c>
      <c r="D235" s="220">
        <v>153.88000500000001</v>
      </c>
      <c r="E235" s="220">
        <v>160.94000199999999</v>
      </c>
      <c r="F235" s="220">
        <v>154.674103</v>
      </c>
      <c r="G235" s="220">
        <v>987380500</v>
      </c>
      <c r="H235" s="225" t="s">
        <v>326</v>
      </c>
      <c r="I235" s="220">
        <v>18.772499</v>
      </c>
      <c r="J235" s="220">
        <v>20.622499000000001</v>
      </c>
      <c r="K235" s="220">
        <v>17.555</v>
      </c>
      <c r="L235" s="220">
        <v>19.100000000000001</v>
      </c>
      <c r="M235" s="220">
        <v>18.927620000000001</v>
      </c>
      <c r="N235" s="220">
        <v>174409200</v>
      </c>
      <c r="O235" s="220"/>
      <c r="P235" s="196">
        <f t="shared" si="23"/>
        <v>609425.76237623685</v>
      </c>
      <c r="Q235" s="196">
        <f t="shared" si="135"/>
        <v>766264.7577575118</v>
      </c>
      <c r="R235" s="196">
        <f t="shared" si="136"/>
        <v>761245.1234153097</v>
      </c>
      <c r="S235" s="196">
        <f t="shared" si="26"/>
        <v>0</v>
      </c>
      <c r="T235" s="224"/>
      <c r="U235" s="196">
        <f t="shared" si="16"/>
        <v>1157393.352142063</v>
      </c>
      <c r="V235" s="196">
        <f t="shared" si="17"/>
        <v>1157393.352142063</v>
      </c>
      <c r="W235" s="196">
        <f t="shared" si="18"/>
        <v>2136935.6435490586</v>
      </c>
      <c r="X235" s="199">
        <f t="shared" si="19"/>
        <v>2.1369356435490587</v>
      </c>
      <c r="Y235" s="196">
        <f t="shared" si="20"/>
        <v>2136935.6435490586</v>
      </c>
      <c r="Z235" s="199">
        <f t="shared" si="21"/>
        <v>2.1369356435490587</v>
      </c>
      <c r="AA235" s="255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</row>
    <row r="236" spans="1:46" ht="19.5" customHeight="1">
      <c r="A236" s="218" t="s">
        <v>327</v>
      </c>
      <c r="B236" s="219">
        <v>160.520004</v>
      </c>
      <c r="C236" s="220">
        <v>171.199997</v>
      </c>
      <c r="D236" s="220">
        <v>159.220001</v>
      </c>
      <c r="E236" s="220">
        <v>170.070007</v>
      </c>
      <c r="F236" s="220">
        <v>163.448654</v>
      </c>
      <c r="G236" s="220">
        <v>687987000</v>
      </c>
      <c r="H236" s="225" t="s">
        <v>327</v>
      </c>
      <c r="I236" s="220">
        <v>19.010000000000002</v>
      </c>
      <c r="J236" s="220">
        <v>21.532499000000001</v>
      </c>
      <c r="K236" s="220">
        <v>18.684999000000001</v>
      </c>
      <c r="L236" s="220">
        <v>21.252500999999999</v>
      </c>
      <c r="M236" s="220">
        <v>21.060694000000002</v>
      </c>
      <c r="N236" s="220">
        <v>128710400</v>
      </c>
      <c r="O236" s="220"/>
      <c r="P236" s="196">
        <f t="shared" si="23"/>
        <v>630574.26138613769</v>
      </c>
      <c r="Q236" s="196">
        <f t="shared" si="135"/>
        <v>815588.50654710061</v>
      </c>
      <c r="R236" s="196">
        <f t="shared" si="136"/>
        <v>761245.1234153097</v>
      </c>
      <c r="S236" s="196">
        <f t="shared" si="26"/>
        <v>0</v>
      </c>
      <c r="T236" s="224"/>
      <c r="U236" s="196">
        <f t="shared" si="16"/>
        <v>1172197.3014489936</v>
      </c>
      <c r="V236" s="196">
        <f t="shared" si="17"/>
        <v>1172197.3014489936</v>
      </c>
      <c r="W236" s="196">
        <f t="shared" si="18"/>
        <v>2207407.8913485482</v>
      </c>
      <c r="X236" s="199">
        <f t="shared" si="19"/>
        <v>2.2074078913485482</v>
      </c>
      <c r="Y236" s="196">
        <f t="shared" si="20"/>
        <v>2207407.8913485482</v>
      </c>
      <c r="Z236" s="199">
        <f t="shared" si="21"/>
        <v>2.2074078913485482</v>
      </c>
      <c r="AA236" s="255"/>
      <c r="AB236" s="241"/>
      <c r="AC236" s="241"/>
      <c r="AD236" s="241"/>
      <c r="AE236" s="241"/>
      <c r="AF236" s="241"/>
      <c r="AG236" s="241"/>
      <c r="AH236" s="241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1"/>
    </row>
    <row r="237" spans="1:46" ht="19.5" customHeight="1">
      <c r="A237" s="218" t="s">
        <v>328</v>
      </c>
      <c r="B237" s="219">
        <v>170.91999799999999</v>
      </c>
      <c r="C237" s="220">
        <v>177.979996</v>
      </c>
      <c r="D237" s="220">
        <v>169.16999799999999</v>
      </c>
      <c r="E237" s="220">
        <v>171.64999399999999</v>
      </c>
      <c r="F237" s="220">
        <v>164.96710200000001</v>
      </c>
      <c r="G237" s="220">
        <v>784338500</v>
      </c>
      <c r="H237" s="225" t="s">
        <v>328</v>
      </c>
      <c r="I237" s="220">
        <v>21.459999</v>
      </c>
      <c r="J237" s="220">
        <v>23.322500000000002</v>
      </c>
      <c r="K237" s="220">
        <v>21.040001</v>
      </c>
      <c r="L237" s="220">
        <v>21.614999999999998</v>
      </c>
      <c r="M237" s="220">
        <v>21.419917999999999</v>
      </c>
      <c r="N237" s="220">
        <v>117291600</v>
      </c>
      <c r="O237" s="220"/>
      <c r="P237" s="196">
        <f t="shared" si="23"/>
        <v>669980.19009900885</v>
      </c>
      <c r="Q237" s="196">
        <f t="shared" si="135"/>
        <v>918382.86923855357</v>
      </c>
      <c r="R237" s="196">
        <f t="shared" si="136"/>
        <v>761245.1234153097</v>
      </c>
      <c r="S237" s="196">
        <f t="shared" si="26"/>
        <v>0</v>
      </c>
      <c r="T237" s="224"/>
      <c r="U237" s="196">
        <f t="shared" si="16"/>
        <v>1199781.4515480036</v>
      </c>
      <c r="V237" s="196">
        <f t="shared" si="17"/>
        <v>1199781.4515480036</v>
      </c>
      <c r="W237" s="196">
        <f t="shared" si="18"/>
        <v>2349608.1827528719</v>
      </c>
      <c r="X237" s="199">
        <f t="shared" si="19"/>
        <v>2.3496081827528719</v>
      </c>
      <c r="Y237" s="196">
        <f t="shared" si="20"/>
        <v>2349608.1827528719</v>
      </c>
      <c r="Z237" s="199">
        <f t="shared" si="21"/>
        <v>2.3496081827528719</v>
      </c>
      <c r="AA237" s="255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</row>
    <row r="238" spans="1:46" ht="19.5" customHeight="1">
      <c r="A238" s="218" t="s">
        <v>329</v>
      </c>
      <c r="B238" s="219">
        <v>170.03999300000001</v>
      </c>
      <c r="C238" s="220">
        <v>182.929993</v>
      </c>
      <c r="D238" s="220">
        <v>169.66999799999999</v>
      </c>
      <c r="E238" s="220">
        <v>176.449997</v>
      </c>
      <c r="F238" s="220">
        <v>169.94323700000001</v>
      </c>
      <c r="G238" s="220">
        <v>708010500</v>
      </c>
      <c r="H238" s="225" t="s">
        <v>329</v>
      </c>
      <c r="I238" s="220">
        <v>21.247499000000001</v>
      </c>
      <c r="J238" s="220">
        <v>24.5075</v>
      </c>
      <c r="K238" s="220">
        <v>21.157499000000001</v>
      </c>
      <c r="L238" s="220">
        <v>22.704999999999998</v>
      </c>
      <c r="M238" s="220">
        <v>22.500081999999999</v>
      </c>
      <c r="N238" s="220">
        <v>105476400</v>
      </c>
      <c r="O238" s="220"/>
      <c r="P238" s="196">
        <f t="shared" si="23"/>
        <v>671960.38811881084</v>
      </c>
      <c r="Q238" s="196">
        <f t="shared" si="135"/>
        <v>923511.58336598123</v>
      </c>
      <c r="R238" s="196">
        <f t="shared" si="136"/>
        <v>761245.1234153097</v>
      </c>
      <c r="S238" s="196">
        <f t="shared" si="26"/>
        <v>0</v>
      </c>
      <c r="T238" s="224"/>
      <c r="U238" s="196">
        <f t="shared" si="16"/>
        <v>1201167.5901618649</v>
      </c>
      <c r="V238" s="196">
        <f t="shared" si="17"/>
        <v>1201167.5901618649</v>
      </c>
      <c r="W238" s="196">
        <f t="shared" si="18"/>
        <v>2356717.0949001014</v>
      </c>
      <c r="X238" s="199">
        <f t="shared" si="19"/>
        <v>2.3567170949001013</v>
      </c>
      <c r="Y238" s="196">
        <f t="shared" si="20"/>
        <v>2356717.0949001014</v>
      </c>
      <c r="Z238" s="199">
        <f t="shared" si="21"/>
        <v>2.3567170949001013</v>
      </c>
      <c r="AA238" s="255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</row>
    <row r="239" spans="1:46" ht="19.5" customHeight="1">
      <c r="A239" s="218" t="s">
        <v>330</v>
      </c>
      <c r="B239" s="219">
        <v>176.86000100000001</v>
      </c>
      <c r="C239" s="220">
        <v>187.520004</v>
      </c>
      <c r="D239" s="220">
        <v>175.78999300000001</v>
      </c>
      <c r="E239" s="220">
        <v>186.64999399999999</v>
      </c>
      <c r="F239" s="220">
        <v>179.767044</v>
      </c>
      <c r="G239" s="220">
        <v>667523000</v>
      </c>
      <c r="H239" s="225" t="s">
        <v>330</v>
      </c>
      <c r="I239" s="220">
        <v>22.889999</v>
      </c>
      <c r="J239" s="220">
        <v>25.627500999999999</v>
      </c>
      <c r="K239" s="220">
        <v>22.6</v>
      </c>
      <c r="L239" s="220">
        <v>25.379999000000002</v>
      </c>
      <c r="M239" s="220">
        <v>25.150936000000002</v>
      </c>
      <c r="N239" s="220">
        <v>99221600</v>
      </c>
      <c r="O239" s="220"/>
      <c r="P239" s="196">
        <f t="shared" si="23"/>
        <v>696197.99207920686</v>
      </c>
      <c r="Q239" s="196">
        <f t="shared" si="135"/>
        <v>986475.84877925203</v>
      </c>
      <c r="R239" s="196">
        <f t="shared" si="136"/>
        <v>761245.1234153097</v>
      </c>
      <c r="S239" s="196">
        <f t="shared" si="26"/>
        <v>0</v>
      </c>
      <c r="T239" s="224"/>
      <c r="U239" s="196">
        <f t="shared" si="16"/>
        <v>1218133.9129341422</v>
      </c>
      <c r="V239" s="196">
        <f t="shared" si="17"/>
        <v>1218133.9129341422</v>
      </c>
      <c r="W239" s="196">
        <f t="shared" si="18"/>
        <v>2443918.9642737685</v>
      </c>
      <c r="X239" s="199">
        <f t="shared" si="19"/>
        <v>2.4439189642737684</v>
      </c>
      <c r="Y239" s="196">
        <f t="shared" si="20"/>
        <v>2443918.9642737685</v>
      </c>
      <c r="Z239" s="199">
        <f t="shared" si="21"/>
        <v>2.4439189642737684</v>
      </c>
      <c r="AA239" s="255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</row>
    <row r="240" spans="1:46" ht="19.5" customHeight="1">
      <c r="A240" s="218" t="s">
        <v>331</v>
      </c>
      <c r="B240" s="219">
        <v>186.08000200000001</v>
      </c>
      <c r="C240" s="220">
        <v>186.490005</v>
      </c>
      <c r="D240" s="220">
        <v>180.44000199999999</v>
      </c>
      <c r="E240" s="220">
        <v>185.78999300000001</v>
      </c>
      <c r="F240" s="220">
        <v>178.938828</v>
      </c>
      <c r="G240" s="220">
        <v>645534400</v>
      </c>
      <c r="H240" s="225" t="s">
        <v>331</v>
      </c>
      <c r="I240" s="220">
        <v>25.24</v>
      </c>
      <c r="J240" s="220">
        <v>25.344999000000001</v>
      </c>
      <c r="K240" s="220">
        <v>23.7075</v>
      </c>
      <c r="L240" s="220">
        <v>25.17</v>
      </c>
      <c r="M240" s="220">
        <v>24.942838999999999</v>
      </c>
      <c r="N240" s="220">
        <v>81350800</v>
      </c>
      <c r="O240" s="220"/>
      <c r="P240" s="196">
        <f t="shared" si="23"/>
        <v>714613.86930692953</v>
      </c>
      <c r="Q240" s="196">
        <f t="shared" si="135"/>
        <v>1034817.5303068192</v>
      </c>
      <c r="R240" s="196">
        <f t="shared" si="136"/>
        <v>761245.1234153097</v>
      </c>
      <c r="S240" s="196">
        <f t="shared" si="26"/>
        <v>0</v>
      </c>
      <c r="T240" s="224"/>
      <c r="U240" s="196">
        <f t="shared" si="16"/>
        <v>1231025.026993548</v>
      </c>
      <c r="V240" s="196">
        <f t="shared" si="17"/>
        <v>1231025.026993548</v>
      </c>
      <c r="W240" s="196">
        <f t="shared" si="18"/>
        <v>2510676.5230290582</v>
      </c>
      <c r="X240" s="199">
        <f t="shared" si="19"/>
        <v>2.5106765230290584</v>
      </c>
      <c r="Y240" s="196">
        <f t="shared" si="20"/>
        <v>2510676.5230290582</v>
      </c>
      <c r="Z240" s="199">
        <f t="shared" si="21"/>
        <v>2.5106765230290584</v>
      </c>
      <c r="AA240" s="255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</row>
    <row r="241" spans="1:46" ht="19.5" customHeight="1">
      <c r="A241" s="218" t="s">
        <v>332</v>
      </c>
      <c r="B241" s="219">
        <v>186.86999499999999</v>
      </c>
      <c r="C241" s="220">
        <v>187.529999</v>
      </c>
      <c r="D241" s="220">
        <v>160.08999600000001</v>
      </c>
      <c r="E241" s="220">
        <v>169.820007</v>
      </c>
      <c r="F241" s="220">
        <v>163.85199</v>
      </c>
      <c r="G241" s="220">
        <v>1817070600</v>
      </c>
      <c r="H241" s="225" t="s">
        <v>332</v>
      </c>
      <c r="I241" s="220">
        <v>25.442499000000002</v>
      </c>
      <c r="J241" s="220">
        <v>25.625</v>
      </c>
      <c r="K241" s="220">
        <v>18.427499999999998</v>
      </c>
      <c r="L241" s="220">
        <v>20.702499</v>
      </c>
      <c r="M241" s="220">
        <v>20.515654000000001</v>
      </c>
      <c r="N241" s="220">
        <v>235472000</v>
      </c>
      <c r="O241" s="220"/>
      <c r="P241" s="196">
        <f t="shared" si="23"/>
        <v>634019.78613861289</v>
      </c>
      <c r="Q241" s="196">
        <f t="shared" si="135"/>
        <v>804348.83643272845</v>
      </c>
      <c r="R241" s="196">
        <f t="shared" si="136"/>
        <v>761245.1234153097</v>
      </c>
      <c r="S241" s="196">
        <f t="shared" si="26"/>
        <v>0</v>
      </c>
      <c r="T241" s="224"/>
      <c r="U241" s="196">
        <f t="shared" si="16"/>
        <v>1174609.1687757263</v>
      </c>
      <c r="V241" s="196">
        <f t="shared" si="17"/>
        <v>1174609.1687757263</v>
      </c>
      <c r="W241" s="196">
        <f t="shared" si="18"/>
        <v>2199613.7459866507</v>
      </c>
      <c r="X241" s="199">
        <f t="shared" si="19"/>
        <v>2.1996137459866505</v>
      </c>
      <c r="Y241" s="196">
        <f t="shared" si="20"/>
        <v>2199613.7459866507</v>
      </c>
      <c r="Z241" s="199">
        <f t="shared" si="21"/>
        <v>2.1996137459866505</v>
      </c>
      <c r="AA241" s="255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</row>
    <row r="242" spans="1:46" ht="19.5" customHeight="1">
      <c r="A242" s="218" t="s">
        <v>333</v>
      </c>
      <c r="B242" s="219">
        <v>170.070007</v>
      </c>
      <c r="C242" s="220">
        <v>175.58000200000001</v>
      </c>
      <c r="D242" s="220">
        <v>157.13000500000001</v>
      </c>
      <c r="E242" s="220">
        <v>169.36999499999999</v>
      </c>
      <c r="F242" s="220">
        <v>163.41783100000001</v>
      </c>
      <c r="G242" s="220">
        <v>1152121500</v>
      </c>
      <c r="H242" s="225" t="s">
        <v>333</v>
      </c>
      <c r="I242" s="220">
        <v>20.805</v>
      </c>
      <c r="J242" s="220">
        <v>22.114999999999998</v>
      </c>
      <c r="K242" s="220">
        <v>17.625</v>
      </c>
      <c r="L242" s="220">
        <v>20.459999</v>
      </c>
      <c r="M242" s="220">
        <v>20.275342999999999</v>
      </c>
      <c r="N242" s="220">
        <v>149764000</v>
      </c>
      <c r="O242" s="220"/>
      <c r="P242" s="196">
        <f t="shared" si="23"/>
        <v>622297.04950494948</v>
      </c>
      <c r="Q242" s="196">
        <f t="shared" si="135"/>
        <v>769320.21392629715</v>
      </c>
      <c r="R242" s="196">
        <f t="shared" si="136"/>
        <v>761245.1234153097</v>
      </c>
      <c r="S242" s="196">
        <f t="shared" si="26"/>
        <v>0</v>
      </c>
      <c r="T242" s="224"/>
      <c r="U242" s="196">
        <f t="shared" si="16"/>
        <v>1166403.2531321619</v>
      </c>
      <c r="V242" s="196">
        <f t="shared" si="17"/>
        <v>1166403.2531321619</v>
      </c>
      <c r="W242" s="196">
        <f t="shared" si="18"/>
        <v>2152862.3868465563</v>
      </c>
      <c r="X242" s="199">
        <f t="shared" si="19"/>
        <v>2.1528623868465564</v>
      </c>
      <c r="Y242" s="196">
        <f t="shared" si="20"/>
        <v>2152862.3868465563</v>
      </c>
      <c r="Z242" s="199">
        <f t="shared" si="21"/>
        <v>2.1528623868465564</v>
      </c>
      <c r="AA242" s="255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</row>
    <row r="243" spans="1:46" ht="19.5" customHeight="1">
      <c r="A243" s="218" t="s">
        <v>334</v>
      </c>
      <c r="B243" s="272">
        <v>173.11000100000001</v>
      </c>
      <c r="C243" s="273">
        <v>173.30999800000001</v>
      </c>
      <c r="D243" s="273">
        <v>143.46000699999999</v>
      </c>
      <c r="E243" s="273">
        <v>154.259995</v>
      </c>
      <c r="F243" s="273">
        <v>148.838852</v>
      </c>
      <c r="G243" s="273">
        <v>1395544900</v>
      </c>
      <c r="H243" s="275" t="s">
        <v>334</v>
      </c>
      <c r="I243" s="273">
        <v>21.34</v>
      </c>
      <c r="J243" s="273">
        <v>21.385000000000002</v>
      </c>
      <c r="K243" s="273">
        <v>14.61</v>
      </c>
      <c r="L243" s="273">
        <v>16.797501</v>
      </c>
      <c r="M243" s="273">
        <v>16.645899</v>
      </c>
      <c r="N243" s="273">
        <v>217454400</v>
      </c>
      <c r="O243" s="273"/>
      <c r="P243" s="196">
        <f t="shared" si="23"/>
        <v>568158.44356435537</v>
      </c>
      <c r="Q243" s="196">
        <f t="shared" si="135"/>
        <v>637717.35179933044</v>
      </c>
      <c r="R243" s="196">
        <f t="shared" si="136"/>
        <v>761245.1234153097</v>
      </c>
      <c r="S243" s="196">
        <f t="shared" si="26"/>
        <v>0</v>
      </c>
      <c r="T243" s="274">
        <f>(P243-P231)/P231</f>
        <v>-5.655656394260971E-2</v>
      </c>
      <c r="U243" s="196">
        <f t="shared" si="16"/>
        <v>1128506.2289737461</v>
      </c>
      <c r="V243" s="196">
        <f t="shared" si="17"/>
        <v>1128506.2289737461</v>
      </c>
      <c r="W243" s="196">
        <f t="shared" si="18"/>
        <v>1967120.9187789955</v>
      </c>
      <c r="X243" s="199">
        <f t="shared" si="19"/>
        <v>1.9671209187789955</v>
      </c>
      <c r="Y243" s="196">
        <f t="shared" si="20"/>
        <v>1967120.9187789955</v>
      </c>
      <c r="Z243" s="199">
        <f t="shared" si="21"/>
        <v>1.9671209187789955</v>
      </c>
      <c r="AA243" s="255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</row>
    <row r="244" spans="1:46" ht="19.5" customHeight="1">
      <c r="A244" s="218" t="s">
        <v>335</v>
      </c>
      <c r="B244" s="219">
        <v>150.990005</v>
      </c>
      <c r="C244" s="220">
        <v>168.990005</v>
      </c>
      <c r="D244" s="220">
        <v>149.490005</v>
      </c>
      <c r="E244" s="220">
        <v>168.16000399999999</v>
      </c>
      <c r="F244" s="220">
        <v>162.71455399999999</v>
      </c>
      <c r="G244" s="220">
        <v>933706500</v>
      </c>
      <c r="H244" s="225" t="s">
        <v>335</v>
      </c>
      <c r="I244" s="220">
        <v>16.084999</v>
      </c>
      <c r="J244" s="220">
        <v>19.967500999999999</v>
      </c>
      <c r="K244" s="220">
        <v>15.7425</v>
      </c>
      <c r="L244" s="220">
        <v>19.7925</v>
      </c>
      <c r="M244" s="220">
        <v>19.627282999999998</v>
      </c>
      <c r="N244" s="220">
        <v>166696000</v>
      </c>
      <c r="O244" s="220"/>
      <c r="P244" s="196">
        <f t="shared" si="23"/>
        <v>592039.62376237509</v>
      </c>
      <c r="Q244" s="196">
        <f>((Q243+R243)/2)*K244/K243</f>
        <v>753701.80582020781</v>
      </c>
      <c r="R244" s="196">
        <f>(Q243+R243)/2</f>
        <v>699481.23760732007</v>
      </c>
      <c r="S244" s="196">
        <f t="shared" si="26"/>
        <v>0</v>
      </c>
      <c r="T244" s="224"/>
      <c r="U244" s="196">
        <f t="shared" si="16"/>
        <v>1085929.7247366898</v>
      </c>
      <c r="V244" s="196">
        <f t="shared" si="17"/>
        <v>1085929.7247366898</v>
      </c>
      <c r="W244" s="196">
        <f t="shared" si="18"/>
        <v>2045222.6671899029</v>
      </c>
      <c r="X244" s="199">
        <f t="shared" si="19"/>
        <v>2.0452226671899028</v>
      </c>
      <c r="Y244" s="196">
        <f t="shared" si="20"/>
        <v>2045222.6671899029</v>
      </c>
      <c r="Z244" s="199">
        <f t="shared" si="21"/>
        <v>2.0452226671899028</v>
      </c>
      <c r="AA244" s="255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</row>
    <row r="245" spans="1:46" ht="19.5" customHeight="1">
      <c r="A245" s="218" t="s">
        <v>336</v>
      </c>
      <c r="B245" s="219">
        <v>167.33000200000001</v>
      </c>
      <c r="C245" s="220">
        <v>174.66000399999999</v>
      </c>
      <c r="D245" s="220">
        <v>166.570007</v>
      </c>
      <c r="E245" s="220">
        <v>173.19000199999999</v>
      </c>
      <c r="F245" s="220">
        <v>167.58169599999999</v>
      </c>
      <c r="G245" s="220">
        <v>535964100</v>
      </c>
      <c r="H245" s="225" t="s">
        <v>336</v>
      </c>
      <c r="I245" s="220">
        <v>19.594999000000001</v>
      </c>
      <c r="J245" s="220">
        <v>21.274999999999999</v>
      </c>
      <c r="K245" s="220">
        <v>19.3825</v>
      </c>
      <c r="L245" s="220">
        <v>20.905000999999999</v>
      </c>
      <c r="M245" s="220">
        <v>20.730501</v>
      </c>
      <c r="N245" s="220">
        <v>109219200</v>
      </c>
      <c r="O245" s="220"/>
      <c r="P245" s="196">
        <f t="shared" si="23"/>
        <v>659683.19603960274</v>
      </c>
      <c r="Q245" s="196">
        <f t="shared" ref="Q245:Q255" si="137">Q244*K245/K244</f>
        <v>927973.65420423565</v>
      </c>
      <c r="R245" s="196">
        <f t="shared" ref="R245:R255" si="138">R244</f>
        <v>699481.23760732007</v>
      </c>
      <c r="S245" s="196">
        <f t="shared" si="26"/>
        <v>0</v>
      </c>
      <c r="T245" s="224"/>
      <c r="U245" s="196">
        <f t="shared" si="16"/>
        <v>1133280.2253307491</v>
      </c>
      <c r="V245" s="196">
        <f t="shared" si="17"/>
        <v>1133280.2253307491</v>
      </c>
      <c r="W245" s="196">
        <f t="shared" si="18"/>
        <v>2287138.0878511583</v>
      </c>
      <c r="X245" s="199">
        <f t="shared" si="19"/>
        <v>2.2871380878511585</v>
      </c>
      <c r="Y245" s="196">
        <f t="shared" si="20"/>
        <v>2287138.0878511583</v>
      </c>
      <c r="Z245" s="199">
        <f t="shared" si="21"/>
        <v>2.2871380878511585</v>
      </c>
      <c r="AA245" s="255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</row>
    <row r="246" spans="1:46" ht="19.5" customHeight="1">
      <c r="A246" s="218" t="s">
        <v>337</v>
      </c>
      <c r="B246" s="219">
        <v>174.44000199999999</v>
      </c>
      <c r="C246" s="220">
        <v>182.83000200000001</v>
      </c>
      <c r="D246" s="220">
        <v>169.33999600000001</v>
      </c>
      <c r="E246" s="220">
        <v>179.66000399999999</v>
      </c>
      <c r="F246" s="220">
        <v>173.84219400000001</v>
      </c>
      <c r="G246" s="220">
        <v>781972700</v>
      </c>
      <c r="H246" s="225" t="s">
        <v>337</v>
      </c>
      <c r="I246" s="220">
        <v>21.2075</v>
      </c>
      <c r="J246" s="220">
        <v>23.290001</v>
      </c>
      <c r="K246" s="220">
        <v>19.962499999999999</v>
      </c>
      <c r="L246" s="220">
        <v>22.482500000000002</v>
      </c>
      <c r="M246" s="220">
        <v>22.294830000000001</v>
      </c>
      <c r="N246" s="220">
        <v>121992800</v>
      </c>
      <c r="O246" s="220"/>
      <c r="P246" s="196">
        <f t="shared" si="23"/>
        <v>670653.44950494927</v>
      </c>
      <c r="Q246" s="196">
        <f t="shared" si="137"/>
        <v>955742.24543026206</v>
      </c>
      <c r="R246" s="196">
        <f t="shared" si="138"/>
        <v>699481.23760732007</v>
      </c>
      <c r="S246" s="196">
        <f t="shared" si="26"/>
        <v>0</v>
      </c>
      <c r="T246" s="224"/>
      <c r="U246" s="196">
        <f t="shared" si="16"/>
        <v>1140959.4027564917</v>
      </c>
      <c r="V246" s="196">
        <f t="shared" si="17"/>
        <v>1140959.4027564917</v>
      </c>
      <c r="W246" s="196">
        <f t="shared" si="18"/>
        <v>2325876.9325425318</v>
      </c>
      <c r="X246" s="199">
        <f t="shared" si="19"/>
        <v>2.3258769325425317</v>
      </c>
      <c r="Y246" s="196">
        <f t="shared" si="20"/>
        <v>2325876.9325425318</v>
      </c>
      <c r="Z246" s="199">
        <f t="shared" si="21"/>
        <v>2.3258769325425317</v>
      </c>
      <c r="AA246" s="255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</row>
    <row r="247" spans="1:46" ht="19.5" customHeight="1">
      <c r="A247" s="218" t="s">
        <v>338</v>
      </c>
      <c r="B247" s="219">
        <v>181.509995</v>
      </c>
      <c r="C247" s="220">
        <v>191.320007</v>
      </c>
      <c r="D247" s="220">
        <v>180.770004</v>
      </c>
      <c r="E247" s="220">
        <v>189.53999300000001</v>
      </c>
      <c r="F247" s="220">
        <v>183.73597699999999</v>
      </c>
      <c r="G247" s="220">
        <v>550157700</v>
      </c>
      <c r="H247" s="225" t="s">
        <v>338</v>
      </c>
      <c r="I247" s="220">
        <v>22.9025</v>
      </c>
      <c r="J247" s="220">
        <v>25.3825</v>
      </c>
      <c r="K247" s="220">
        <v>22.74</v>
      </c>
      <c r="L247" s="220">
        <v>24.92</v>
      </c>
      <c r="M247" s="220">
        <v>24.729399000000001</v>
      </c>
      <c r="N247" s="220">
        <v>88063200</v>
      </c>
      <c r="O247" s="220"/>
      <c r="P247" s="196">
        <f t="shared" si="23"/>
        <v>715920.80792079074</v>
      </c>
      <c r="Q247" s="196">
        <f t="shared" si="137"/>
        <v>1088720.2835859314</v>
      </c>
      <c r="R247" s="196">
        <f t="shared" si="138"/>
        <v>699481.23760732007</v>
      </c>
      <c r="S247" s="196">
        <f t="shared" si="26"/>
        <v>0</v>
      </c>
      <c r="T247" s="224"/>
      <c r="U247" s="196">
        <f t="shared" si="16"/>
        <v>1172646.5536475808</v>
      </c>
      <c r="V247" s="196">
        <f t="shared" si="17"/>
        <v>1172646.5536475808</v>
      </c>
      <c r="W247" s="196">
        <f t="shared" si="18"/>
        <v>2504122.3291140422</v>
      </c>
      <c r="X247" s="199">
        <f t="shared" si="19"/>
        <v>2.5041223291140424</v>
      </c>
      <c r="Y247" s="196">
        <f t="shared" si="20"/>
        <v>2504122.3291140422</v>
      </c>
      <c r="Z247" s="199">
        <f t="shared" si="21"/>
        <v>2.5041223291140424</v>
      </c>
      <c r="AA247" s="255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</row>
    <row r="248" spans="1:46" ht="19.5" customHeight="1">
      <c r="A248" s="218" t="s">
        <v>339</v>
      </c>
      <c r="B248" s="219">
        <v>190.779999</v>
      </c>
      <c r="C248" s="220">
        <v>191.320007</v>
      </c>
      <c r="D248" s="220">
        <v>173.86999499999999</v>
      </c>
      <c r="E248" s="220">
        <v>173.949997</v>
      </c>
      <c r="F248" s="220">
        <v>168.62338299999999</v>
      </c>
      <c r="G248" s="220">
        <v>901554000</v>
      </c>
      <c r="H248" s="225" t="s">
        <v>339</v>
      </c>
      <c r="I248" s="220">
        <v>25.232500000000002</v>
      </c>
      <c r="J248" s="220">
        <v>25.377500999999999</v>
      </c>
      <c r="K248" s="220">
        <v>20.815000999999999</v>
      </c>
      <c r="L248" s="220">
        <v>20.817499000000002</v>
      </c>
      <c r="M248" s="220">
        <v>20.658276000000001</v>
      </c>
      <c r="N248" s="220">
        <v>184002400</v>
      </c>
      <c r="O248" s="220"/>
      <c r="P248" s="196">
        <f t="shared" si="23"/>
        <v>688594.03960395907</v>
      </c>
      <c r="Q248" s="196">
        <f t="shared" si="137"/>
        <v>996557.33472125966</v>
      </c>
      <c r="R248" s="196">
        <f t="shared" si="138"/>
        <v>699481.23760732007</v>
      </c>
      <c r="S248" s="196">
        <f t="shared" si="26"/>
        <v>0</v>
      </c>
      <c r="T248" s="224"/>
      <c r="U248" s="196">
        <f t="shared" si="16"/>
        <v>1153517.8158257985</v>
      </c>
      <c r="V248" s="196">
        <f t="shared" si="17"/>
        <v>1153517.8158257985</v>
      </c>
      <c r="W248" s="196">
        <f t="shared" si="18"/>
        <v>2384632.6119325384</v>
      </c>
      <c r="X248" s="199">
        <f t="shared" si="19"/>
        <v>2.3846326119325383</v>
      </c>
      <c r="Y248" s="196">
        <f t="shared" si="20"/>
        <v>2384632.6119325384</v>
      </c>
      <c r="Z248" s="199">
        <f t="shared" si="21"/>
        <v>2.3846326119325383</v>
      </c>
      <c r="AA248" s="255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</row>
    <row r="249" spans="1:46" ht="19.5" customHeight="1">
      <c r="A249" s="218" t="s">
        <v>340</v>
      </c>
      <c r="B249" s="219">
        <v>173.479996</v>
      </c>
      <c r="C249" s="220">
        <v>189.770004</v>
      </c>
      <c r="D249" s="220">
        <v>169.270004</v>
      </c>
      <c r="E249" s="220">
        <v>186.740005</v>
      </c>
      <c r="F249" s="220">
        <v>181.02174400000001</v>
      </c>
      <c r="G249" s="220">
        <v>688730400</v>
      </c>
      <c r="H249" s="225" t="s">
        <v>340</v>
      </c>
      <c r="I249" s="220">
        <v>20.727501</v>
      </c>
      <c r="J249" s="220">
        <v>24.695</v>
      </c>
      <c r="K249" s="220">
        <v>19.709999</v>
      </c>
      <c r="L249" s="220">
        <v>24.002500999999999</v>
      </c>
      <c r="M249" s="220">
        <v>23.818918</v>
      </c>
      <c r="N249" s="220">
        <v>121086000</v>
      </c>
      <c r="O249" s="220"/>
      <c r="P249" s="196">
        <f t="shared" si="23"/>
        <v>670376.25346534525</v>
      </c>
      <c r="Q249" s="196">
        <f t="shared" si="137"/>
        <v>943653.28499377414</v>
      </c>
      <c r="R249" s="196">
        <f t="shared" si="138"/>
        <v>699481.23760732007</v>
      </c>
      <c r="S249" s="196">
        <f t="shared" si="26"/>
        <v>0</v>
      </c>
      <c r="T249" s="224"/>
      <c r="U249" s="196">
        <f t="shared" si="16"/>
        <v>1140765.3655287689</v>
      </c>
      <c r="V249" s="196">
        <f t="shared" si="17"/>
        <v>1140765.3655287689</v>
      </c>
      <c r="W249" s="196">
        <f t="shared" si="18"/>
        <v>2313510.7760664392</v>
      </c>
      <c r="X249" s="199">
        <f t="shared" si="19"/>
        <v>2.3135107760664391</v>
      </c>
      <c r="Y249" s="196">
        <f t="shared" si="20"/>
        <v>2313510.7760664392</v>
      </c>
      <c r="Z249" s="199">
        <f t="shared" si="21"/>
        <v>2.3135107760664391</v>
      </c>
      <c r="AA249" s="255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</row>
    <row r="250" spans="1:46" ht="19.5" customHeight="1">
      <c r="A250" s="218" t="s">
        <v>341</v>
      </c>
      <c r="B250" s="219">
        <v>190.320007</v>
      </c>
      <c r="C250" s="220">
        <v>195.550003</v>
      </c>
      <c r="D250" s="220">
        <v>188.38000500000001</v>
      </c>
      <c r="E250" s="220">
        <v>191.10000600000001</v>
      </c>
      <c r="F250" s="220">
        <v>185.657791</v>
      </c>
      <c r="G250" s="220">
        <v>494025500</v>
      </c>
      <c r="H250" s="225" t="s">
        <v>341</v>
      </c>
      <c r="I250" s="220">
        <v>24.897499</v>
      </c>
      <c r="J250" s="220">
        <v>26.200001</v>
      </c>
      <c r="K250" s="220">
        <v>24.4025</v>
      </c>
      <c r="L250" s="220">
        <v>25.037500000000001</v>
      </c>
      <c r="M250" s="220">
        <v>24.856449000000001</v>
      </c>
      <c r="N250" s="220">
        <v>78596800</v>
      </c>
      <c r="O250" s="220"/>
      <c r="P250" s="196">
        <f t="shared" si="23"/>
        <v>746059.42574257287</v>
      </c>
      <c r="Q250" s="196">
        <f t="shared" si="137"/>
        <v>1168315.5989536364</v>
      </c>
      <c r="R250" s="196">
        <f t="shared" si="138"/>
        <v>699481.23760732007</v>
      </c>
      <c r="S250" s="196">
        <f t="shared" si="26"/>
        <v>0</v>
      </c>
      <c r="T250" s="224"/>
      <c r="U250" s="196">
        <f t="shared" si="16"/>
        <v>1193743.5861228281</v>
      </c>
      <c r="V250" s="196">
        <f t="shared" si="17"/>
        <v>1193743.5861228281</v>
      </c>
      <c r="W250" s="196">
        <f t="shared" si="18"/>
        <v>2613856.2623035293</v>
      </c>
      <c r="X250" s="199">
        <f t="shared" si="19"/>
        <v>2.6138562623035293</v>
      </c>
      <c r="Y250" s="196">
        <f t="shared" si="20"/>
        <v>2613856.2623035293</v>
      </c>
      <c r="Z250" s="199">
        <f t="shared" si="21"/>
        <v>2.6138562623035293</v>
      </c>
      <c r="AA250" s="255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</row>
    <row r="251" spans="1:46" ht="19.5" customHeight="1">
      <c r="A251" s="218" t="s">
        <v>342</v>
      </c>
      <c r="B251" s="219">
        <v>191.429993</v>
      </c>
      <c r="C251" s="220">
        <v>194.979996</v>
      </c>
      <c r="D251" s="220">
        <v>179.199997</v>
      </c>
      <c r="E251" s="220">
        <v>187.470001</v>
      </c>
      <c r="F251" s="220">
        <v>182.13119499999999</v>
      </c>
      <c r="G251" s="220">
        <v>814286500</v>
      </c>
      <c r="H251" s="225" t="s">
        <v>342</v>
      </c>
      <c r="I251" s="220">
        <v>25.107500000000002</v>
      </c>
      <c r="J251" s="220">
        <v>26.012501</v>
      </c>
      <c r="K251" s="220">
        <v>21.927499999999998</v>
      </c>
      <c r="L251" s="220">
        <v>23.857500000000002</v>
      </c>
      <c r="M251" s="220">
        <v>23.684978000000001</v>
      </c>
      <c r="N251" s="220">
        <v>147426800</v>
      </c>
      <c r="O251" s="220"/>
      <c r="P251" s="196">
        <f t="shared" si="23"/>
        <v>709702.95841584017</v>
      </c>
      <c r="Q251" s="196">
        <f t="shared" si="137"/>
        <v>1049820.3174287823</v>
      </c>
      <c r="R251" s="196">
        <f t="shared" si="138"/>
        <v>699481.23760732007</v>
      </c>
      <c r="S251" s="196">
        <f t="shared" si="26"/>
        <v>0</v>
      </c>
      <c r="T251" s="224"/>
      <c r="U251" s="196">
        <f t="shared" si="16"/>
        <v>1168294.0589941153</v>
      </c>
      <c r="V251" s="196">
        <f t="shared" si="17"/>
        <v>1168294.0589941153</v>
      </c>
      <c r="W251" s="196">
        <f t="shared" si="18"/>
        <v>2459004.5134519422</v>
      </c>
      <c r="X251" s="199">
        <f t="shared" si="19"/>
        <v>2.459004513451942</v>
      </c>
      <c r="Y251" s="196">
        <f t="shared" si="20"/>
        <v>2459004.5134519422</v>
      </c>
      <c r="Z251" s="199">
        <f t="shared" si="21"/>
        <v>2.459004513451942</v>
      </c>
      <c r="AA251" s="255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</row>
    <row r="252" spans="1:46" ht="19.5" customHeight="1">
      <c r="A252" s="218" t="s">
        <v>343</v>
      </c>
      <c r="B252" s="219">
        <v>186.220001</v>
      </c>
      <c r="C252" s="220">
        <v>194.71000699999999</v>
      </c>
      <c r="D252" s="220">
        <v>185.029999</v>
      </c>
      <c r="E252" s="220">
        <v>188.80999800000001</v>
      </c>
      <c r="F252" s="220">
        <v>183.433029</v>
      </c>
      <c r="G252" s="220">
        <v>550650200</v>
      </c>
      <c r="H252" s="225" t="s">
        <v>343</v>
      </c>
      <c r="I252" s="220">
        <v>23.540001</v>
      </c>
      <c r="J252" s="220">
        <v>25.674999</v>
      </c>
      <c r="K252" s="220">
        <v>23.225000000000001</v>
      </c>
      <c r="L252" s="220">
        <v>24.182500999999998</v>
      </c>
      <c r="M252" s="220">
        <v>24.007629000000001</v>
      </c>
      <c r="N252" s="220">
        <v>79662000</v>
      </c>
      <c r="O252" s="220"/>
      <c r="P252" s="196">
        <f t="shared" si="23"/>
        <v>732792.07524752326</v>
      </c>
      <c r="Q252" s="196">
        <f t="shared" si="137"/>
        <v>1111940.5710766604</v>
      </c>
      <c r="R252" s="196">
        <f t="shared" si="138"/>
        <v>699481.23760732007</v>
      </c>
      <c r="S252" s="196">
        <f t="shared" si="26"/>
        <v>0</v>
      </c>
      <c r="T252" s="224"/>
      <c r="U252" s="196">
        <f t="shared" si="16"/>
        <v>1184456.4407762934</v>
      </c>
      <c r="V252" s="196">
        <f t="shared" si="17"/>
        <v>1184456.4407762934</v>
      </c>
      <c r="W252" s="196">
        <f t="shared" si="18"/>
        <v>2544213.8839315036</v>
      </c>
      <c r="X252" s="199">
        <f t="shared" si="19"/>
        <v>2.5442138839315036</v>
      </c>
      <c r="Y252" s="196">
        <f t="shared" si="20"/>
        <v>2544213.8839315036</v>
      </c>
      <c r="Z252" s="199">
        <f t="shared" si="21"/>
        <v>2.5442138839315036</v>
      </c>
      <c r="AA252" s="255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</row>
    <row r="253" spans="1:46" ht="19.5" customHeight="1">
      <c r="A253" s="218" t="s">
        <v>344</v>
      </c>
      <c r="B253" s="219">
        <v>189.5</v>
      </c>
      <c r="C253" s="220">
        <v>197.83000200000001</v>
      </c>
      <c r="D253" s="220">
        <v>181.820007</v>
      </c>
      <c r="E253" s="220">
        <v>197.08000200000001</v>
      </c>
      <c r="F253" s="220">
        <v>191.85363799999999</v>
      </c>
      <c r="G253" s="220">
        <v>576983400</v>
      </c>
      <c r="H253" s="225" t="s">
        <v>344</v>
      </c>
      <c r="I253" s="220">
        <v>24.360001</v>
      </c>
      <c r="J253" s="220">
        <v>26.442499000000002</v>
      </c>
      <c r="K253" s="220">
        <v>22.412500000000001</v>
      </c>
      <c r="L253" s="220">
        <v>26.2225</v>
      </c>
      <c r="M253" s="220">
        <v>26.032879000000001</v>
      </c>
      <c r="N253" s="220">
        <v>85729200</v>
      </c>
      <c r="O253" s="220"/>
      <c r="P253" s="196">
        <f t="shared" si="23"/>
        <v>720079.23564356286</v>
      </c>
      <c r="Q253" s="196">
        <f t="shared" si="137"/>
        <v>1073040.6049195114</v>
      </c>
      <c r="R253" s="196">
        <f t="shared" si="138"/>
        <v>699481.23760732007</v>
      </c>
      <c r="S253" s="196">
        <f t="shared" si="26"/>
        <v>0</v>
      </c>
      <c r="T253" s="224"/>
      <c r="U253" s="196">
        <f t="shared" si="16"/>
        <v>1175557.4530535212</v>
      </c>
      <c r="V253" s="196">
        <f t="shared" si="17"/>
        <v>1175557.4530535212</v>
      </c>
      <c r="W253" s="196">
        <f t="shared" si="18"/>
        <v>2492601.0781703945</v>
      </c>
      <c r="X253" s="199">
        <f t="shared" si="19"/>
        <v>2.4926010781703947</v>
      </c>
      <c r="Y253" s="196">
        <f t="shared" si="20"/>
        <v>2492601.0781703945</v>
      </c>
      <c r="Z253" s="199">
        <f t="shared" si="21"/>
        <v>2.4926010781703947</v>
      </c>
      <c r="AA253" s="255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</row>
    <row r="254" spans="1:46" ht="19.5" customHeight="1">
      <c r="A254" s="218" t="s">
        <v>345</v>
      </c>
      <c r="B254" s="219">
        <v>197.929993</v>
      </c>
      <c r="C254" s="220">
        <v>206.050003</v>
      </c>
      <c r="D254" s="220">
        <v>197.63000500000001</v>
      </c>
      <c r="E254" s="220">
        <v>205.10000600000001</v>
      </c>
      <c r="F254" s="220">
        <v>199.66095000000001</v>
      </c>
      <c r="G254" s="220">
        <v>351429700</v>
      </c>
      <c r="H254" s="225" t="s">
        <v>345</v>
      </c>
      <c r="I254" s="220">
        <v>26.454999999999998</v>
      </c>
      <c r="J254" s="220">
        <v>28.6</v>
      </c>
      <c r="K254" s="220">
        <v>26.377500999999999</v>
      </c>
      <c r="L254" s="220">
        <v>28.33</v>
      </c>
      <c r="M254" s="220">
        <v>28.125136999999999</v>
      </c>
      <c r="N254" s="220">
        <v>53265600</v>
      </c>
      <c r="O254" s="220"/>
      <c r="P254" s="196">
        <f t="shared" si="23"/>
        <v>782693.08910890925</v>
      </c>
      <c r="Q254" s="196">
        <f t="shared" si="137"/>
        <v>1262872.4876432801</v>
      </c>
      <c r="R254" s="196">
        <f t="shared" si="138"/>
        <v>699481.23760732007</v>
      </c>
      <c r="S254" s="196">
        <f t="shared" si="26"/>
        <v>0</v>
      </c>
      <c r="T254" s="224"/>
      <c r="U254" s="196">
        <f t="shared" si="16"/>
        <v>1219387.1504792636</v>
      </c>
      <c r="V254" s="196">
        <f t="shared" si="17"/>
        <v>1219387.1504792636</v>
      </c>
      <c r="W254" s="196">
        <f t="shared" si="18"/>
        <v>2745046.8143595094</v>
      </c>
      <c r="X254" s="199">
        <f t="shared" si="19"/>
        <v>2.7450468143595095</v>
      </c>
      <c r="Y254" s="196">
        <f t="shared" si="20"/>
        <v>2745046.8143595094</v>
      </c>
      <c r="Z254" s="199">
        <f t="shared" si="21"/>
        <v>2.7450468143595095</v>
      </c>
      <c r="AA254" s="255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</row>
    <row r="255" spans="1:46" ht="19.5" customHeight="1">
      <c r="A255" s="218" t="s">
        <v>346</v>
      </c>
      <c r="B255" s="272">
        <v>205.11000100000001</v>
      </c>
      <c r="C255" s="273">
        <v>214.55999800000001</v>
      </c>
      <c r="D255" s="273">
        <v>199.229996</v>
      </c>
      <c r="E255" s="273">
        <v>212.61000100000001</v>
      </c>
      <c r="F255" s="273">
        <v>206.97178600000001</v>
      </c>
      <c r="G255" s="273">
        <v>429951100</v>
      </c>
      <c r="H255" s="275" t="s">
        <v>346</v>
      </c>
      <c r="I255" s="273">
        <v>28.337499999999999</v>
      </c>
      <c r="J255" s="273">
        <v>31.047501</v>
      </c>
      <c r="K255" s="273">
        <v>26.717500999999999</v>
      </c>
      <c r="L255" s="273">
        <v>30.4725</v>
      </c>
      <c r="M255" s="273">
        <v>30.252146</v>
      </c>
      <c r="N255" s="273">
        <v>74275600</v>
      </c>
      <c r="O255" s="273"/>
      <c r="P255" s="196">
        <f t="shared" si="23"/>
        <v>789029.68712871114</v>
      </c>
      <c r="Q255" s="196">
        <f t="shared" si="137"/>
        <v>1279150.6273275025</v>
      </c>
      <c r="R255" s="196">
        <f t="shared" si="138"/>
        <v>699481.23760732007</v>
      </c>
      <c r="S255" s="196">
        <f t="shared" si="26"/>
        <v>0</v>
      </c>
      <c r="T255" s="274">
        <f>(P255-P243)/P243</f>
        <v>0.38874938156109207</v>
      </c>
      <c r="U255" s="196">
        <f t="shared" si="16"/>
        <v>1223822.7690931251</v>
      </c>
      <c r="V255" s="196">
        <f t="shared" si="17"/>
        <v>1223822.7690931251</v>
      </c>
      <c r="W255" s="196">
        <f t="shared" si="18"/>
        <v>2767661.552063534</v>
      </c>
      <c r="X255" s="199">
        <f t="shared" si="19"/>
        <v>2.7676615520635339</v>
      </c>
      <c r="Y255" s="196">
        <f t="shared" si="20"/>
        <v>2767661.552063534</v>
      </c>
      <c r="Z255" s="199">
        <f t="shared" si="21"/>
        <v>2.7676615520635339</v>
      </c>
      <c r="AA255" s="255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</row>
    <row r="256" spans="1:46" ht="19.5" customHeight="1">
      <c r="A256" s="218" t="s">
        <v>347</v>
      </c>
      <c r="B256" s="219">
        <v>214.39999399999999</v>
      </c>
      <c r="C256" s="220">
        <v>225.88000500000001</v>
      </c>
      <c r="D256" s="220">
        <v>212.240005</v>
      </c>
      <c r="E256" s="220">
        <v>219.070007</v>
      </c>
      <c r="F256" s="220">
        <v>213.722824</v>
      </c>
      <c r="G256" s="220">
        <v>585493000</v>
      </c>
      <c r="H256" s="225" t="s">
        <v>347</v>
      </c>
      <c r="I256" s="220">
        <v>30.977501</v>
      </c>
      <c r="J256" s="220">
        <v>34.299999</v>
      </c>
      <c r="K256" s="220">
        <v>30.337499999999999</v>
      </c>
      <c r="L256" s="220">
        <v>32.185001</v>
      </c>
      <c r="M256" s="220">
        <v>31.965461999999999</v>
      </c>
      <c r="N256" s="220">
        <v>85392800</v>
      </c>
      <c r="O256" s="220"/>
      <c r="P256" s="196">
        <f t="shared" si="23"/>
        <v>840554.47524752293</v>
      </c>
      <c r="Q256" s="196">
        <f>((Q255+R255)/2)*K256/K255</f>
        <v>1123360.0066574374</v>
      </c>
      <c r="R256" s="196">
        <f>(Q255+R255)/2</f>
        <v>989315.93246741127</v>
      </c>
      <c r="S256" s="196">
        <f t="shared" si="26"/>
        <v>0</v>
      </c>
      <c r="T256" s="224"/>
      <c r="U256" s="196">
        <f t="shared" si="16"/>
        <v>1538131.4278419809</v>
      </c>
      <c r="V256" s="196">
        <f t="shared" si="17"/>
        <v>1538131.4278419809</v>
      </c>
      <c r="W256" s="196">
        <f t="shared" si="18"/>
        <v>2953230.4143723715</v>
      </c>
      <c r="X256" s="199">
        <f t="shared" si="19"/>
        <v>2.9532304143723715</v>
      </c>
      <c r="Y256" s="196">
        <f t="shared" si="20"/>
        <v>2953230.4143723715</v>
      </c>
      <c r="Z256" s="199">
        <f t="shared" si="21"/>
        <v>2.9532304143723715</v>
      </c>
      <c r="AA256" s="255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</row>
    <row r="257" spans="1:46" ht="19.5" customHeight="1">
      <c r="A257" s="218" t="s">
        <v>348</v>
      </c>
      <c r="B257" s="219">
        <v>220.13999899999999</v>
      </c>
      <c r="C257" s="220">
        <v>237.470001</v>
      </c>
      <c r="D257" s="220">
        <v>198.16999799999999</v>
      </c>
      <c r="E257" s="220">
        <v>205.800003</v>
      </c>
      <c r="F257" s="220">
        <v>200.77671799999999</v>
      </c>
      <c r="G257" s="220">
        <v>952392300</v>
      </c>
      <c r="H257" s="225" t="s">
        <v>348</v>
      </c>
      <c r="I257" s="220">
        <v>32.509998000000003</v>
      </c>
      <c r="J257" s="220">
        <v>37.759998000000003</v>
      </c>
      <c r="K257" s="220">
        <v>26.087499999999999</v>
      </c>
      <c r="L257" s="220">
        <v>28.395</v>
      </c>
      <c r="M257" s="220">
        <v>28.201315000000001</v>
      </c>
      <c r="N257" s="220">
        <v>152984800</v>
      </c>
      <c r="O257" s="220"/>
      <c r="P257" s="196">
        <f t="shared" si="23"/>
        <v>784831.67524752312</v>
      </c>
      <c r="Q257" s="196">
        <f t="shared" ref="Q257:Q267" si="139">Q256*K257/K256</f>
        <v>965987.77663538198</v>
      </c>
      <c r="R257" s="196">
        <f t="shared" ref="R257:R267" si="140">R256</f>
        <v>989315.93246741127</v>
      </c>
      <c r="S257" s="196">
        <f t="shared" si="26"/>
        <v>0</v>
      </c>
      <c r="T257" s="224"/>
      <c r="U257" s="196">
        <f t="shared" si="16"/>
        <v>1499125.467841981</v>
      </c>
      <c r="V257" s="196">
        <f t="shared" si="17"/>
        <v>1499125.467841981</v>
      </c>
      <c r="W257" s="196">
        <f t="shared" si="18"/>
        <v>2740135.3843503166</v>
      </c>
      <c r="X257" s="199">
        <f t="shared" si="19"/>
        <v>2.7401353843503164</v>
      </c>
      <c r="Y257" s="196">
        <f t="shared" si="20"/>
        <v>2740135.3843503166</v>
      </c>
      <c r="Z257" s="199">
        <f t="shared" si="21"/>
        <v>2.7401353843503164</v>
      </c>
      <c r="AA257" s="255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</row>
    <row r="258" spans="1:46" ht="19.5" customHeight="1">
      <c r="A258" s="218" t="s">
        <v>349</v>
      </c>
      <c r="B258" s="219">
        <v>208.88000500000001</v>
      </c>
      <c r="C258" s="220">
        <v>219.61000100000001</v>
      </c>
      <c r="D258" s="220">
        <v>164.929993</v>
      </c>
      <c r="E258" s="220">
        <v>190.39999399999999</v>
      </c>
      <c r="F258" s="220">
        <v>185.75262499999999</v>
      </c>
      <c r="G258" s="220">
        <v>2191775700</v>
      </c>
      <c r="H258" s="225" t="s">
        <v>349</v>
      </c>
      <c r="I258" s="220">
        <v>28.9925</v>
      </c>
      <c r="J258" s="220">
        <v>31.982500000000002</v>
      </c>
      <c r="K258" s="220">
        <v>17.0075</v>
      </c>
      <c r="L258" s="220">
        <v>22.395</v>
      </c>
      <c r="M258" s="220">
        <v>22.242236999999999</v>
      </c>
      <c r="N258" s="220">
        <v>303825200</v>
      </c>
      <c r="O258" s="220"/>
      <c r="P258" s="196">
        <f t="shared" si="23"/>
        <v>653188.09108910756</v>
      </c>
      <c r="Q258" s="196">
        <f t="shared" si="139"/>
        <v>629766.63578826108</v>
      </c>
      <c r="R258" s="196">
        <f t="shared" si="140"/>
        <v>989315.93246741127</v>
      </c>
      <c r="S258" s="196">
        <f t="shared" si="26"/>
        <v>0</v>
      </c>
      <c r="T258" s="224"/>
      <c r="U258" s="196">
        <f t="shared" si="16"/>
        <v>1406974.9589310901</v>
      </c>
      <c r="V258" s="196">
        <f t="shared" si="17"/>
        <v>1406974.9589310901</v>
      </c>
      <c r="W258" s="196">
        <f t="shared" si="18"/>
        <v>2272270.6593447798</v>
      </c>
      <c r="X258" s="199">
        <f t="shared" si="19"/>
        <v>2.2722706593447799</v>
      </c>
      <c r="Y258" s="196">
        <f t="shared" si="20"/>
        <v>2272270.6593447798</v>
      </c>
      <c r="Z258" s="199">
        <f t="shared" si="21"/>
        <v>2.2722706593447799</v>
      </c>
      <c r="AA258" s="255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</row>
    <row r="259" spans="1:46" ht="19.5" customHeight="1">
      <c r="A259" s="218" t="s">
        <v>350</v>
      </c>
      <c r="B259" s="219">
        <v>184.770004</v>
      </c>
      <c r="C259" s="220">
        <v>220.03999300000001</v>
      </c>
      <c r="D259" s="220">
        <v>180.86000100000001</v>
      </c>
      <c r="E259" s="220">
        <v>218.91000399999999</v>
      </c>
      <c r="F259" s="220">
        <v>214.02186599999999</v>
      </c>
      <c r="G259" s="220">
        <v>1092071200</v>
      </c>
      <c r="H259" s="225" t="s">
        <v>350</v>
      </c>
      <c r="I259" s="220">
        <v>21.105</v>
      </c>
      <c r="J259" s="220">
        <v>29.462499999999999</v>
      </c>
      <c r="K259" s="220">
        <v>20.1875</v>
      </c>
      <c r="L259" s="220">
        <v>29.245000999999998</v>
      </c>
      <c r="M259" s="220">
        <v>29.048622000000002</v>
      </c>
      <c r="N259" s="220">
        <v>181504400</v>
      </c>
      <c r="O259" s="220"/>
      <c r="P259" s="196">
        <f t="shared" si="23"/>
        <v>716277.23168316693</v>
      </c>
      <c r="Q259" s="196">
        <f t="shared" si="139"/>
        <v>747518.09260476381</v>
      </c>
      <c r="R259" s="196">
        <f t="shared" si="140"/>
        <v>989315.93246741127</v>
      </c>
      <c r="S259" s="196">
        <f t="shared" si="26"/>
        <v>0</v>
      </c>
      <c r="T259" s="224"/>
      <c r="U259" s="196">
        <f t="shared" si="16"/>
        <v>1451137.3573469317</v>
      </c>
      <c r="V259" s="196">
        <f t="shared" si="17"/>
        <v>1451137.3573469317</v>
      </c>
      <c r="W259" s="196">
        <f t="shared" si="18"/>
        <v>2453111.2567553418</v>
      </c>
      <c r="X259" s="199">
        <f t="shared" si="19"/>
        <v>2.4531112567553417</v>
      </c>
      <c r="Y259" s="196">
        <f t="shared" si="20"/>
        <v>2453111.2567553418</v>
      </c>
      <c r="Z259" s="199">
        <f t="shared" si="21"/>
        <v>2.4531112567553417</v>
      </c>
      <c r="AA259" s="255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</row>
    <row r="260" spans="1:46" ht="19.5" customHeight="1">
      <c r="A260" s="218" t="s">
        <v>351</v>
      </c>
      <c r="B260" s="219">
        <v>214.5</v>
      </c>
      <c r="C260" s="220">
        <v>233.60000600000001</v>
      </c>
      <c r="D260" s="220">
        <v>211.11999499999999</v>
      </c>
      <c r="E260" s="220">
        <v>233.36000100000001</v>
      </c>
      <c r="F260" s="220">
        <v>228.149216</v>
      </c>
      <c r="G260" s="220">
        <v>846592000</v>
      </c>
      <c r="H260" s="225" t="s">
        <v>351</v>
      </c>
      <c r="I260" s="220">
        <v>27.985001</v>
      </c>
      <c r="J260" s="220">
        <v>33.047500999999997</v>
      </c>
      <c r="K260" s="220">
        <v>27.09</v>
      </c>
      <c r="L260" s="220">
        <v>32.8675</v>
      </c>
      <c r="M260" s="220">
        <v>32.646796999999999</v>
      </c>
      <c r="N260" s="220">
        <v>138845600</v>
      </c>
      <c r="O260" s="220"/>
      <c r="P260" s="196">
        <f t="shared" si="23"/>
        <v>836118.79207920632</v>
      </c>
      <c r="Q260" s="196">
        <f t="shared" si="139"/>
        <v>1003109.1085405846</v>
      </c>
      <c r="R260" s="196">
        <f t="shared" si="140"/>
        <v>989315.93246741127</v>
      </c>
      <c r="S260" s="196">
        <f t="shared" si="26"/>
        <v>0</v>
      </c>
      <c r="T260" s="224"/>
      <c r="U260" s="196">
        <f t="shared" si="16"/>
        <v>1535026.4496241594</v>
      </c>
      <c r="V260" s="196">
        <f t="shared" si="17"/>
        <v>1535026.4496241594</v>
      </c>
      <c r="W260" s="196">
        <f t="shared" si="18"/>
        <v>2828543.8330872022</v>
      </c>
      <c r="X260" s="199">
        <f t="shared" si="19"/>
        <v>2.8285438330872021</v>
      </c>
      <c r="Y260" s="196">
        <f t="shared" si="20"/>
        <v>2828543.8330872022</v>
      </c>
      <c r="Z260" s="199">
        <f t="shared" si="21"/>
        <v>2.8285438330872021</v>
      </c>
      <c r="AA260" s="255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</row>
    <row r="261" spans="1:46" ht="19.5" customHeight="1">
      <c r="A261" s="218" t="s">
        <v>352</v>
      </c>
      <c r="B261" s="219">
        <v>232.46000699999999</v>
      </c>
      <c r="C261" s="220">
        <v>251.14999399999999</v>
      </c>
      <c r="D261" s="220">
        <v>231.470001</v>
      </c>
      <c r="E261" s="220">
        <v>247.60000600000001</v>
      </c>
      <c r="F261" s="220">
        <v>242.07122799999999</v>
      </c>
      <c r="G261" s="220">
        <v>928360400</v>
      </c>
      <c r="H261" s="225" t="s">
        <v>352</v>
      </c>
      <c r="I261" s="220">
        <v>32.709999000000003</v>
      </c>
      <c r="J261" s="220">
        <v>38.130001</v>
      </c>
      <c r="K261" s="220">
        <v>32.307499</v>
      </c>
      <c r="L261" s="220">
        <v>36.922500999999997</v>
      </c>
      <c r="M261" s="220">
        <v>36.674571999999998</v>
      </c>
      <c r="N261" s="220">
        <v>144789600</v>
      </c>
      <c r="O261" s="220"/>
      <c r="P261" s="196">
        <f t="shared" si="23"/>
        <v>916712.87524752307</v>
      </c>
      <c r="Q261" s="196">
        <f t="shared" si="139"/>
        <v>1196306.6268389011</v>
      </c>
      <c r="R261" s="196">
        <f t="shared" si="140"/>
        <v>989315.93246741127</v>
      </c>
      <c r="S261" s="196">
        <f t="shared" si="26"/>
        <v>0</v>
      </c>
      <c r="T261" s="224"/>
      <c r="U261" s="196">
        <f t="shared" si="16"/>
        <v>1591442.3078419808</v>
      </c>
      <c r="V261" s="196">
        <f t="shared" si="17"/>
        <v>1591442.3078419808</v>
      </c>
      <c r="W261" s="196">
        <f t="shared" si="18"/>
        <v>3102335.4345538355</v>
      </c>
      <c r="X261" s="199">
        <f t="shared" si="19"/>
        <v>3.1023354345538356</v>
      </c>
      <c r="Y261" s="196">
        <f t="shared" si="20"/>
        <v>3102335.4345538355</v>
      </c>
      <c r="Z261" s="199">
        <f t="shared" si="21"/>
        <v>3.1023354345538356</v>
      </c>
      <c r="AA261" s="255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</row>
    <row r="262" spans="1:46" ht="19.5" customHeight="1">
      <c r="A262" s="218" t="s">
        <v>353</v>
      </c>
      <c r="B262" s="219">
        <v>247.63999899999999</v>
      </c>
      <c r="C262" s="220">
        <v>269.790009</v>
      </c>
      <c r="D262" s="220">
        <v>247.08000200000001</v>
      </c>
      <c r="E262" s="220">
        <v>265.790009</v>
      </c>
      <c r="F262" s="220">
        <v>260.30694599999998</v>
      </c>
      <c r="G262" s="220">
        <v>924935100</v>
      </c>
      <c r="H262" s="225" t="s">
        <v>353</v>
      </c>
      <c r="I262" s="220">
        <v>37.009998000000003</v>
      </c>
      <c r="J262" s="220">
        <v>43.845001000000003</v>
      </c>
      <c r="K262" s="220">
        <v>36.849997999999999</v>
      </c>
      <c r="L262" s="220">
        <v>42.419998</v>
      </c>
      <c r="M262" s="220">
        <v>42.135147000000003</v>
      </c>
      <c r="N262" s="220">
        <v>122141200</v>
      </c>
      <c r="O262" s="220"/>
      <c r="P262" s="196">
        <f t="shared" si="23"/>
        <v>978534.6613861369</v>
      </c>
      <c r="Q262" s="196">
        <f t="shared" si="139"/>
        <v>1364509.7321337145</v>
      </c>
      <c r="R262" s="196">
        <f t="shared" si="140"/>
        <v>989315.93246741127</v>
      </c>
      <c r="S262" s="196">
        <f t="shared" si="26"/>
        <v>0</v>
      </c>
      <c r="T262" s="224"/>
      <c r="U262" s="196">
        <f t="shared" si="16"/>
        <v>1634717.5581390106</v>
      </c>
      <c r="V262" s="196">
        <f t="shared" si="17"/>
        <v>1634717.5581390106</v>
      </c>
      <c r="W262" s="196">
        <f t="shared" si="18"/>
        <v>3332360.3259872627</v>
      </c>
      <c r="X262" s="199">
        <f t="shared" si="19"/>
        <v>3.3323603259872625</v>
      </c>
      <c r="Y262" s="196">
        <f t="shared" si="20"/>
        <v>3332360.3259872627</v>
      </c>
      <c r="Z262" s="199">
        <f t="shared" si="21"/>
        <v>3.3323603259872625</v>
      </c>
      <c r="AA262" s="255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</row>
    <row r="263" spans="1:46" ht="19.5" customHeight="1">
      <c r="A263" s="218" t="s">
        <v>354</v>
      </c>
      <c r="B263" s="219">
        <v>268</v>
      </c>
      <c r="C263" s="220">
        <v>296.75</v>
      </c>
      <c r="D263" s="220">
        <v>264.63000499999998</v>
      </c>
      <c r="E263" s="220">
        <v>294.88000499999998</v>
      </c>
      <c r="F263" s="220">
        <v>288.79684400000002</v>
      </c>
      <c r="G263" s="220">
        <v>701414600</v>
      </c>
      <c r="H263" s="225" t="s">
        <v>354</v>
      </c>
      <c r="I263" s="220">
        <v>43.137501</v>
      </c>
      <c r="J263" s="220">
        <v>52.674999</v>
      </c>
      <c r="K263" s="220">
        <v>41.987499</v>
      </c>
      <c r="L263" s="220">
        <v>52.080002</v>
      </c>
      <c r="M263" s="220">
        <v>51.730288999999999</v>
      </c>
      <c r="N263" s="220">
        <v>74779000</v>
      </c>
      <c r="O263" s="220"/>
      <c r="P263" s="196">
        <f t="shared" si="23"/>
        <v>1048039.6237623744</v>
      </c>
      <c r="Q263" s="196">
        <f t="shared" si="139"/>
        <v>1554745.0236891357</v>
      </c>
      <c r="R263" s="196">
        <f t="shared" si="140"/>
        <v>989315.93246741127</v>
      </c>
      <c r="S263" s="196">
        <f t="shared" si="26"/>
        <v>0</v>
      </c>
      <c r="T263" s="224"/>
      <c r="U263" s="196">
        <f t="shared" si="16"/>
        <v>1683371.0318023767</v>
      </c>
      <c r="V263" s="196">
        <f t="shared" si="17"/>
        <v>1683371.0318023767</v>
      </c>
      <c r="W263" s="196">
        <f t="shared" si="18"/>
        <v>3592100.5799189215</v>
      </c>
      <c r="X263" s="199">
        <f t="shared" si="19"/>
        <v>3.5921005799189216</v>
      </c>
      <c r="Y263" s="196">
        <f t="shared" si="20"/>
        <v>3592100.5799189215</v>
      </c>
      <c r="Z263" s="199">
        <f t="shared" si="21"/>
        <v>3.5921005799189216</v>
      </c>
      <c r="AA263" s="255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</row>
    <row r="264" spans="1:46" ht="19.5" customHeight="1">
      <c r="A264" s="218" t="s">
        <v>355</v>
      </c>
      <c r="B264" s="219">
        <v>297.61999500000002</v>
      </c>
      <c r="C264" s="220">
        <v>303.5</v>
      </c>
      <c r="D264" s="220">
        <v>260.10998499999999</v>
      </c>
      <c r="E264" s="220">
        <v>277.83999599999999</v>
      </c>
      <c r="F264" s="220">
        <v>272.10830700000002</v>
      </c>
      <c r="G264" s="220">
        <v>1325374300</v>
      </c>
      <c r="H264" s="225" t="s">
        <v>355</v>
      </c>
      <c r="I264" s="220">
        <v>52.994999</v>
      </c>
      <c r="J264" s="220">
        <v>55.014999000000003</v>
      </c>
      <c r="K264" s="220">
        <v>40.189999</v>
      </c>
      <c r="L264" s="220">
        <v>45.825001</v>
      </c>
      <c r="M264" s="220">
        <v>45.517291999999998</v>
      </c>
      <c r="N264" s="220">
        <v>135627600</v>
      </c>
      <c r="O264" s="220"/>
      <c r="P264" s="196">
        <f t="shared" si="23"/>
        <v>1030138.5544554439</v>
      </c>
      <c r="Q264" s="196">
        <f t="shared" si="139"/>
        <v>1488185.8275798075</v>
      </c>
      <c r="R264" s="196">
        <f t="shared" si="140"/>
        <v>989315.93246741127</v>
      </c>
      <c r="S264" s="196">
        <f t="shared" si="26"/>
        <v>0</v>
      </c>
      <c r="T264" s="224"/>
      <c r="U264" s="196">
        <f t="shared" si="16"/>
        <v>1670840.2832875256</v>
      </c>
      <c r="V264" s="196">
        <f t="shared" si="17"/>
        <v>1670840.2832875256</v>
      </c>
      <c r="W264" s="196">
        <f t="shared" si="18"/>
        <v>3507640.3145026625</v>
      </c>
      <c r="X264" s="199">
        <f t="shared" si="19"/>
        <v>3.5076403145026624</v>
      </c>
      <c r="Y264" s="196">
        <f t="shared" si="20"/>
        <v>3507640.3145026625</v>
      </c>
      <c r="Z264" s="199">
        <f t="shared" si="21"/>
        <v>3.5076403145026624</v>
      </c>
      <c r="AA264" s="255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</row>
    <row r="265" spans="1:46" ht="19.5" customHeight="1">
      <c r="A265" s="218" t="s">
        <v>356</v>
      </c>
      <c r="B265" s="219">
        <v>281.790009</v>
      </c>
      <c r="C265" s="220">
        <v>297.459991</v>
      </c>
      <c r="D265" s="220">
        <v>267.07000699999998</v>
      </c>
      <c r="E265" s="220">
        <v>269.38000499999998</v>
      </c>
      <c r="F265" s="220">
        <v>263.82287600000001</v>
      </c>
      <c r="G265" s="220">
        <v>936826500</v>
      </c>
      <c r="H265" s="225" t="s">
        <v>356</v>
      </c>
      <c r="I265" s="220">
        <v>47.055</v>
      </c>
      <c r="J265" s="220">
        <v>52.200001</v>
      </c>
      <c r="K265" s="220">
        <v>41.904998999999997</v>
      </c>
      <c r="L265" s="220">
        <v>42.75</v>
      </c>
      <c r="M265" s="220">
        <v>42.462935999999999</v>
      </c>
      <c r="N265" s="220">
        <v>113851000</v>
      </c>
      <c r="O265" s="220"/>
      <c r="P265" s="196">
        <f t="shared" si="23"/>
        <v>1057702.9980198001</v>
      </c>
      <c r="Q265" s="196">
        <f t="shared" si="139"/>
        <v>1551690.1509887073</v>
      </c>
      <c r="R265" s="196">
        <f t="shared" si="140"/>
        <v>989315.93246741127</v>
      </c>
      <c r="S265" s="196">
        <f t="shared" si="26"/>
        <v>0</v>
      </c>
      <c r="T265" s="224"/>
      <c r="U265" s="196">
        <f t="shared" si="16"/>
        <v>1690135.3937825747</v>
      </c>
      <c r="V265" s="196">
        <f t="shared" si="17"/>
        <v>1690135.3937825747</v>
      </c>
      <c r="W265" s="196">
        <f t="shared" si="18"/>
        <v>3598709.0814759186</v>
      </c>
      <c r="X265" s="199">
        <f t="shared" si="19"/>
        <v>3.5987090814759188</v>
      </c>
      <c r="Y265" s="196">
        <f t="shared" si="20"/>
        <v>3598709.0814759186</v>
      </c>
      <c r="Z265" s="199">
        <f t="shared" si="21"/>
        <v>3.5987090814759188</v>
      </c>
      <c r="AA265" s="255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</row>
    <row r="266" spans="1:46" ht="19.5" customHeight="1">
      <c r="A266" s="218" t="s">
        <v>357</v>
      </c>
      <c r="B266" s="219">
        <v>271.85000600000001</v>
      </c>
      <c r="C266" s="220">
        <v>300.17001299999998</v>
      </c>
      <c r="D266" s="220">
        <v>266.97000100000002</v>
      </c>
      <c r="E266" s="220">
        <v>299.61999500000002</v>
      </c>
      <c r="F266" s="220">
        <v>293.43899499999998</v>
      </c>
      <c r="G266" s="220">
        <v>751645800</v>
      </c>
      <c r="H266" s="225" t="s">
        <v>357</v>
      </c>
      <c r="I266" s="220">
        <v>43.400002000000001</v>
      </c>
      <c r="J266" s="220">
        <v>52.66</v>
      </c>
      <c r="K266" s="220">
        <v>41.900002000000001</v>
      </c>
      <c r="L266" s="220">
        <v>52.404998999999997</v>
      </c>
      <c r="M266" s="220">
        <v>52.053103999999998</v>
      </c>
      <c r="N266" s="220">
        <v>70319600</v>
      </c>
      <c r="O266" s="220"/>
      <c r="P266" s="196">
        <f t="shared" si="23"/>
        <v>1057306.9346534638</v>
      </c>
      <c r="Q266" s="196">
        <f t="shared" si="139"/>
        <v>1551505.1182749616</v>
      </c>
      <c r="R266" s="196">
        <f t="shared" si="140"/>
        <v>989315.93246741127</v>
      </c>
      <c r="S266" s="196">
        <f t="shared" si="26"/>
        <v>0</v>
      </c>
      <c r="T266" s="224"/>
      <c r="U266" s="196">
        <f t="shared" si="16"/>
        <v>1689858.1494261394</v>
      </c>
      <c r="V266" s="196">
        <f t="shared" si="17"/>
        <v>1689858.1494261394</v>
      </c>
      <c r="W266" s="196">
        <f t="shared" si="18"/>
        <v>3598127.9853958366</v>
      </c>
      <c r="X266" s="199">
        <f t="shared" si="19"/>
        <v>3.5981279853958368</v>
      </c>
      <c r="Y266" s="196">
        <f t="shared" si="20"/>
        <v>3598127.9853958366</v>
      </c>
      <c r="Z266" s="199">
        <f t="shared" si="21"/>
        <v>3.5981279853958368</v>
      </c>
      <c r="AA266" s="255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</row>
    <row r="267" spans="1:46" ht="19.5" customHeight="1">
      <c r="A267" s="218" t="s">
        <v>358</v>
      </c>
      <c r="B267" s="272">
        <v>301.97000100000002</v>
      </c>
      <c r="C267" s="273">
        <v>314.69000199999999</v>
      </c>
      <c r="D267" s="273">
        <v>298.08999599999999</v>
      </c>
      <c r="E267" s="273">
        <v>313.73998999999998</v>
      </c>
      <c r="F267" s="273">
        <v>307.26773100000003</v>
      </c>
      <c r="G267" s="273">
        <v>569870600</v>
      </c>
      <c r="H267" s="275" t="s">
        <v>358</v>
      </c>
      <c r="I267" s="273">
        <v>53.255001</v>
      </c>
      <c r="J267" s="273">
        <v>57.959999000000003</v>
      </c>
      <c r="K267" s="273">
        <v>51.880001</v>
      </c>
      <c r="L267" s="273">
        <v>57.555</v>
      </c>
      <c r="M267" s="273">
        <v>57.168526</v>
      </c>
      <c r="N267" s="273">
        <v>56182800</v>
      </c>
      <c r="O267" s="273"/>
      <c r="P267" s="196">
        <f t="shared" si="23"/>
        <v>1180554.4396039585</v>
      </c>
      <c r="Q267" s="196">
        <f t="shared" si="139"/>
        <v>1921052.1060979932</v>
      </c>
      <c r="R267" s="196">
        <f t="shared" si="140"/>
        <v>989315.93246741127</v>
      </c>
      <c r="S267" s="196">
        <f t="shared" si="26"/>
        <v>0</v>
      </c>
      <c r="T267" s="274">
        <f>(P267-P255)/P255</f>
        <v>0.49621042004136856</v>
      </c>
      <c r="U267" s="196">
        <f t="shared" si="16"/>
        <v>1776131.4028914857</v>
      </c>
      <c r="V267" s="196">
        <f t="shared" si="17"/>
        <v>1776131.4028914857</v>
      </c>
      <c r="W267" s="196">
        <f t="shared" si="18"/>
        <v>4090922.478169363</v>
      </c>
      <c r="X267" s="199">
        <f t="shared" si="19"/>
        <v>4.0909224781693627</v>
      </c>
      <c r="Y267" s="196">
        <f t="shared" si="20"/>
        <v>4090922.478169363</v>
      </c>
      <c r="Z267" s="199">
        <f t="shared" si="21"/>
        <v>4.0909224781693627</v>
      </c>
      <c r="AA267" s="255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</row>
    <row r="268" spans="1:46" ht="19.5" customHeight="1">
      <c r="A268" s="218" t="s">
        <v>359</v>
      </c>
      <c r="B268" s="219">
        <v>315.10998499999999</v>
      </c>
      <c r="C268" s="220">
        <v>330.32000699999998</v>
      </c>
      <c r="D268" s="220">
        <v>305.17999300000002</v>
      </c>
      <c r="E268" s="220">
        <v>314.55999800000001</v>
      </c>
      <c r="F268" s="220">
        <v>308.62924199999998</v>
      </c>
      <c r="G268" s="220">
        <v>655263000</v>
      </c>
      <c r="H268" s="225" t="s">
        <v>359</v>
      </c>
      <c r="I268" s="220">
        <v>58.110000999999997</v>
      </c>
      <c r="J268" s="220">
        <v>63.604999999999997</v>
      </c>
      <c r="K268" s="220">
        <v>54.48</v>
      </c>
      <c r="L268" s="220">
        <v>57.685001</v>
      </c>
      <c r="M268" s="220">
        <v>57.297649</v>
      </c>
      <c r="N268" s="220">
        <v>78100400</v>
      </c>
      <c r="O268" s="220"/>
      <c r="P268" s="196">
        <f t="shared" si="23"/>
        <v>1208633.6356435625</v>
      </c>
      <c r="Q268" s="196">
        <f>((Q267+R267)/2)*K268/K267</f>
        <v>1528111.4850117606</v>
      </c>
      <c r="R268" s="196">
        <f>(Q267+R267)/2</f>
        <v>1455184.0192827024</v>
      </c>
      <c r="S268" s="196">
        <f t="shared" si="26"/>
        <v>0</v>
      </c>
      <c r="T268" s="224"/>
      <c r="U268" s="196">
        <f t="shared" si="16"/>
        <v>2243020.2034618878</v>
      </c>
      <c r="V268" s="196">
        <f t="shared" si="17"/>
        <v>2243020.2034618878</v>
      </c>
      <c r="W268" s="196">
        <f t="shared" si="18"/>
        <v>4191929.1399380257</v>
      </c>
      <c r="X268" s="199">
        <f t="shared" si="19"/>
        <v>4.1919291399380256</v>
      </c>
      <c r="Y268" s="196">
        <f t="shared" si="20"/>
        <v>4191929.1399380257</v>
      </c>
      <c r="Z268" s="199">
        <f t="shared" si="21"/>
        <v>4.1919291399380256</v>
      </c>
      <c r="AA268" s="255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</row>
    <row r="269" spans="1:46" ht="19.5" customHeight="1">
      <c r="A269" s="218" t="s">
        <v>360</v>
      </c>
      <c r="B269" s="219">
        <v>318.10998499999999</v>
      </c>
      <c r="C269" s="220">
        <v>338.19000199999999</v>
      </c>
      <c r="D269" s="220">
        <v>310.88000499999998</v>
      </c>
      <c r="E269" s="220">
        <v>314.14001500000001</v>
      </c>
      <c r="F269" s="220">
        <v>308.21719400000001</v>
      </c>
      <c r="G269" s="220">
        <v>795468600</v>
      </c>
      <c r="H269" s="225" t="s">
        <v>360</v>
      </c>
      <c r="I269" s="220">
        <v>58.939999</v>
      </c>
      <c r="J269" s="220">
        <v>66.480002999999996</v>
      </c>
      <c r="K269" s="220">
        <v>56.044998</v>
      </c>
      <c r="L269" s="220">
        <v>57.27</v>
      </c>
      <c r="M269" s="220">
        <v>56.885437000000003</v>
      </c>
      <c r="N269" s="220">
        <v>74716400</v>
      </c>
      <c r="O269" s="220"/>
      <c r="P269" s="196">
        <f t="shared" si="23"/>
        <v>1231207.9405940573</v>
      </c>
      <c r="Q269" s="196">
        <f t="shared" ref="Q269:Q279" si="141">Q268*K269/K268</f>
        <v>1572008.1703608877</v>
      </c>
      <c r="R269" s="196">
        <f t="shared" ref="R269:R279" si="142">R268</f>
        <v>1455184.0192827024</v>
      </c>
      <c r="S269" s="196">
        <f t="shared" si="26"/>
        <v>0</v>
      </c>
      <c r="T269" s="224"/>
      <c r="U269" s="196">
        <f t="shared" si="16"/>
        <v>2258822.2169272341</v>
      </c>
      <c r="V269" s="196">
        <f t="shared" si="17"/>
        <v>2258822.2169272341</v>
      </c>
      <c r="W269" s="196">
        <f t="shared" si="18"/>
        <v>4258400.1302376473</v>
      </c>
      <c r="X269" s="199">
        <f t="shared" si="19"/>
        <v>4.2584001302376473</v>
      </c>
      <c r="Y269" s="196">
        <f t="shared" si="20"/>
        <v>4258400.1302376473</v>
      </c>
      <c r="Z269" s="199">
        <f t="shared" si="21"/>
        <v>4.2584001302376473</v>
      </c>
      <c r="AA269" s="255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</row>
    <row r="270" spans="1:46" ht="19.5" customHeight="1">
      <c r="A270" s="218" t="s">
        <v>361</v>
      </c>
      <c r="B270" s="219">
        <v>319.26998900000001</v>
      </c>
      <c r="C270" s="220">
        <v>324.32998700000002</v>
      </c>
      <c r="D270" s="220">
        <v>297.45001200000002</v>
      </c>
      <c r="E270" s="220">
        <v>319.13000499999998</v>
      </c>
      <c r="F270" s="220">
        <v>313.11309799999998</v>
      </c>
      <c r="G270" s="220">
        <v>1621173600</v>
      </c>
      <c r="H270" s="225" t="s">
        <v>361</v>
      </c>
      <c r="I270" s="220">
        <v>59.115001999999997</v>
      </c>
      <c r="J270" s="220">
        <v>60.919998</v>
      </c>
      <c r="K270" s="220">
        <v>51.200001</v>
      </c>
      <c r="L270" s="220">
        <v>58.595001000000003</v>
      </c>
      <c r="M270" s="220">
        <v>58.201542000000003</v>
      </c>
      <c r="N270" s="220">
        <v>116862600</v>
      </c>
      <c r="O270" s="220"/>
      <c r="P270" s="196">
        <f t="shared" si="23"/>
        <v>1178019.8495049486</v>
      </c>
      <c r="Q270" s="196">
        <f t="shared" si="141"/>
        <v>1436110.6747561242</v>
      </c>
      <c r="R270" s="196">
        <f t="shared" si="142"/>
        <v>1455184.0192827024</v>
      </c>
      <c r="S270" s="196">
        <f t="shared" si="26"/>
        <v>0</v>
      </c>
      <c r="T270" s="224"/>
      <c r="U270" s="196">
        <f t="shared" si="16"/>
        <v>2221590.5531648584</v>
      </c>
      <c r="V270" s="196">
        <f t="shared" si="17"/>
        <v>2221590.5531648584</v>
      </c>
      <c r="W270" s="196">
        <f t="shared" si="18"/>
        <v>4069314.5435437751</v>
      </c>
      <c r="X270" s="199">
        <f t="shared" si="19"/>
        <v>4.0693145435437748</v>
      </c>
      <c r="Y270" s="196">
        <f t="shared" si="20"/>
        <v>4069314.5435437751</v>
      </c>
      <c r="Z270" s="199">
        <f t="shared" si="21"/>
        <v>4.0693145435437748</v>
      </c>
      <c r="AA270" s="255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</row>
    <row r="271" spans="1:46" ht="19.5" customHeight="1">
      <c r="A271" s="218" t="s">
        <v>362</v>
      </c>
      <c r="B271" s="219">
        <v>323.07000699999998</v>
      </c>
      <c r="C271" s="220">
        <v>342.79998799999998</v>
      </c>
      <c r="D271" s="220">
        <v>322.80999800000001</v>
      </c>
      <c r="E271" s="220">
        <v>337.98998999999998</v>
      </c>
      <c r="F271" s="220">
        <v>332.03634599999998</v>
      </c>
      <c r="G271" s="220">
        <v>771139800</v>
      </c>
      <c r="H271" s="225" t="s">
        <v>362</v>
      </c>
      <c r="I271" s="220">
        <v>60.115001999999997</v>
      </c>
      <c r="J271" s="220">
        <v>67.449996999999996</v>
      </c>
      <c r="K271" s="220">
        <v>60.009998000000003</v>
      </c>
      <c r="L271" s="220">
        <v>65.535004000000001</v>
      </c>
      <c r="M271" s="220">
        <v>65.094939999999994</v>
      </c>
      <c r="N271" s="220">
        <v>56411400</v>
      </c>
      <c r="O271" s="220"/>
      <c r="P271" s="196">
        <f t="shared" si="23"/>
        <v>1278455.4376237602</v>
      </c>
      <c r="Q271" s="196">
        <f t="shared" si="141"/>
        <v>1683222.5983724818</v>
      </c>
      <c r="R271" s="196">
        <f t="shared" si="142"/>
        <v>1455184.0192827024</v>
      </c>
      <c r="S271" s="196">
        <f t="shared" si="26"/>
        <v>0</v>
      </c>
      <c r="T271" s="224"/>
      <c r="U271" s="196">
        <f t="shared" si="16"/>
        <v>2291895.4648480262</v>
      </c>
      <c r="V271" s="196">
        <f t="shared" si="17"/>
        <v>2291895.4648480262</v>
      </c>
      <c r="W271" s="196">
        <f t="shared" si="18"/>
        <v>4416862.0552789439</v>
      </c>
      <c r="X271" s="199">
        <f t="shared" si="19"/>
        <v>4.4168620552789442</v>
      </c>
      <c r="Y271" s="196">
        <f t="shared" si="20"/>
        <v>4416862.0552789439</v>
      </c>
      <c r="Z271" s="199">
        <f t="shared" si="21"/>
        <v>4.4168620552789442</v>
      </c>
      <c r="AA271" s="255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</row>
    <row r="272" spans="1:46" ht="19.5" customHeight="1">
      <c r="A272" s="218" t="s">
        <v>363</v>
      </c>
      <c r="B272" s="219">
        <v>339.23001099999999</v>
      </c>
      <c r="C272" s="220">
        <v>340</v>
      </c>
      <c r="D272" s="220">
        <v>316</v>
      </c>
      <c r="E272" s="220">
        <v>333.92999300000002</v>
      </c>
      <c r="F272" s="220">
        <v>328.047821</v>
      </c>
      <c r="G272" s="220">
        <v>965410800</v>
      </c>
      <c r="H272" s="225" t="s">
        <v>363</v>
      </c>
      <c r="I272" s="220">
        <v>66.040001000000004</v>
      </c>
      <c r="J272" s="220">
        <v>66.334998999999996</v>
      </c>
      <c r="K272" s="220">
        <v>57.189999</v>
      </c>
      <c r="L272" s="220">
        <v>63.689999</v>
      </c>
      <c r="M272" s="220">
        <v>63.262321</v>
      </c>
      <c r="N272" s="220">
        <v>75861400</v>
      </c>
      <c r="O272" s="220"/>
      <c r="P272" s="196">
        <f t="shared" si="23"/>
        <v>1251485.1485148494</v>
      </c>
      <c r="Q272" s="196">
        <f t="shared" si="141"/>
        <v>1604124.344708354</v>
      </c>
      <c r="R272" s="196">
        <f t="shared" si="142"/>
        <v>1455184.0192827024</v>
      </c>
      <c r="S272" s="196">
        <f t="shared" si="26"/>
        <v>0</v>
      </c>
      <c r="T272" s="224"/>
      <c r="U272" s="196">
        <f t="shared" si="16"/>
        <v>2273016.2624717886</v>
      </c>
      <c r="V272" s="196">
        <f t="shared" si="17"/>
        <v>2273016.2624717886</v>
      </c>
      <c r="W272" s="196">
        <f t="shared" si="18"/>
        <v>4310793.5125059057</v>
      </c>
      <c r="X272" s="199">
        <f t="shared" si="19"/>
        <v>4.3107935125059056</v>
      </c>
      <c r="Y272" s="196">
        <f t="shared" si="20"/>
        <v>4310793.5125059057</v>
      </c>
      <c r="Z272" s="199">
        <f t="shared" si="21"/>
        <v>4.3107935125059056</v>
      </c>
      <c r="AA272" s="255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</row>
    <row r="273" spans="1:46" ht="19.5" customHeight="1">
      <c r="A273" s="218" t="s">
        <v>364</v>
      </c>
      <c r="B273" s="219">
        <v>335.29998799999998</v>
      </c>
      <c r="C273" s="220">
        <v>355.23001099999999</v>
      </c>
      <c r="D273" s="220">
        <v>328.27999899999998</v>
      </c>
      <c r="E273" s="220">
        <v>354.42999300000002</v>
      </c>
      <c r="F273" s="220">
        <v>348.18679800000001</v>
      </c>
      <c r="G273" s="220">
        <v>751288500</v>
      </c>
      <c r="H273" s="225" t="s">
        <v>364</v>
      </c>
      <c r="I273" s="220">
        <v>64.260002</v>
      </c>
      <c r="J273" s="220">
        <v>72.120002999999997</v>
      </c>
      <c r="K273" s="220">
        <v>61.57</v>
      </c>
      <c r="L273" s="220">
        <v>71.809997999999993</v>
      </c>
      <c r="M273" s="220">
        <v>71.327797000000004</v>
      </c>
      <c r="N273" s="220">
        <v>45817600</v>
      </c>
      <c r="O273" s="220"/>
      <c r="P273" s="196">
        <f t="shared" si="23"/>
        <v>1300118.8079207898</v>
      </c>
      <c r="Q273" s="196">
        <f t="shared" si="141"/>
        <v>1726979.1507374104</v>
      </c>
      <c r="R273" s="196">
        <f t="shared" si="142"/>
        <v>1455184.0192827024</v>
      </c>
      <c r="S273" s="196">
        <f t="shared" si="26"/>
        <v>0</v>
      </c>
      <c r="T273" s="224"/>
      <c r="U273" s="196">
        <f t="shared" ref="U273:U305" si="143">P273*0.7+R273*0.96</f>
        <v>2307059.8240559469</v>
      </c>
      <c r="V273" s="196">
        <f t="shared" ref="V273:V305" si="144">U273+S273</f>
        <v>2307059.8240559469</v>
      </c>
      <c r="W273" s="196">
        <f t="shared" ref="W273:W305" si="145">P273+Q273+R273</f>
        <v>4482281.9779409021</v>
      </c>
      <c r="X273" s="199">
        <f t="shared" ref="X273:X305" si="146">W273/1000000</f>
        <v>4.482281977940902</v>
      </c>
      <c r="Y273" s="196">
        <f t="shared" ref="Y273:Y305" si="147">SUM(P273:S273)</f>
        <v>4482281.9779409021</v>
      </c>
      <c r="Z273" s="199">
        <f t="shared" ref="Z273:Z305" si="148">Y273/1000000</f>
        <v>4.482281977940902</v>
      </c>
      <c r="AA273" s="255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</row>
    <row r="274" spans="1:46" ht="19.5" customHeight="1">
      <c r="A274" s="218" t="s">
        <v>365</v>
      </c>
      <c r="B274" s="219">
        <v>354.07000699999998</v>
      </c>
      <c r="C274" s="220">
        <v>368.89001500000001</v>
      </c>
      <c r="D274" s="220">
        <v>352.040009</v>
      </c>
      <c r="E274" s="220">
        <v>364.57000699999998</v>
      </c>
      <c r="F274" s="220">
        <v>358.56356799999998</v>
      </c>
      <c r="G274" s="220">
        <v>813285700</v>
      </c>
      <c r="H274" s="225" t="s">
        <v>365</v>
      </c>
      <c r="I274" s="220">
        <v>71.639999000000003</v>
      </c>
      <c r="J274" s="220">
        <v>77.639999000000003</v>
      </c>
      <c r="K274" s="220">
        <v>70.730002999999996</v>
      </c>
      <c r="L274" s="220">
        <v>75.800003000000004</v>
      </c>
      <c r="M274" s="220">
        <v>75.291015999999999</v>
      </c>
      <c r="N274" s="220">
        <v>55284600</v>
      </c>
      <c r="O274" s="220"/>
      <c r="P274" s="196">
        <f t="shared" ref="P274:P305" si="149">P273*D274/D273</f>
        <v>1394217.8574257402</v>
      </c>
      <c r="Q274" s="196">
        <f t="shared" si="141"/>
        <v>1983908.4052719586</v>
      </c>
      <c r="R274" s="196">
        <f t="shared" si="142"/>
        <v>1455184.0192827024</v>
      </c>
      <c r="S274" s="196">
        <f t="shared" ref="S274:S305" si="150">S273*(1+$S$4/12)+$S$18</f>
        <v>0</v>
      </c>
      <c r="T274" s="224"/>
      <c r="U274" s="196">
        <f t="shared" si="143"/>
        <v>2372929.1587094124</v>
      </c>
      <c r="V274" s="196">
        <f t="shared" si="144"/>
        <v>2372929.1587094124</v>
      </c>
      <c r="W274" s="196">
        <f t="shared" si="145"/>
        <v>4833310.2819804009</v>
      </c>
      <c r="X274" s="199">
        <f t="shared" si="146"/>
        <v>4.8333102819804008</v>
      </c>
      <c r="Y274" s="196">
        <f t="shared" si="147"/>
        <v>4833310.2819804009</v>
      </c>
      <c r="Z274" s="199">
        <f t="shared" si="148"/>
        <v>4.8333102819804008</v>
      </c>
      <c r="AA274" s="255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</row>
    <row r="275" spans="1:46" ht="19.5" customHeight="1">
      <c r="A275" s="218" t="s">
        <v>366</v>
      </c>
      <c r="B275" s="219">
        <v>366.27999899999998</v>
      </c>
      <c r="C275" s="220">
        <v>380.76001000000002</v>
      </c>
      <c r="D275" s="220">
        <v>359.959991</v>
      </c>
      <c r="E275" s="220">
        <v>379.95001200000002</v>
      </c>
      <c r="F275" s="220">
        <v>373.69018599999998</v>
      </c>
      <c r="G275" s="220">
        <v>683466500</v>
      </c>
      <c r="H275" s="225" t="s">
        <v>366</v>
      </c>
      <c r="I275" s="220">
        <v>76.510002</v>
      </c>
      <c r="J275" s="220">
        <v>82.510002</v>
      </c>
      <c r="K275" s="220">
        <v>73.800003000000004</v>
      </c>
      <c r="L275" s="220">
        <v>82.160004000000001</v>
      </c>
      <c r="M275" s="220">
        <v>81.608299000000002</v>
      </c>
      <c r="N275" s="220">
        <v>47366500</v>
      </c>
      <c r="O275" s="220"/>
      <c r="P275" s="196">
        <f t="shared" si="149"/>
        <v>1425584.1227722748</v>
      </c>
      <c r="Q275" s="196">
        <f t="shared" si="141"/>
        <v>2070018.946002247</v>
      </c>
      <c r="R275" s="196">
        <f t="shared" si="142"/>
        <v>1455184.0192827024</v>
      </c>
      <c r="S275" s="196">
        <f t="shared" si="150"/>
        <v>0</v>
      </c>
      <c r="T275" s="224"/>
      <c r="U275" s="196">
        <f t="shared" si="143"/>
        <v>2394885.5444519864</v>
      </c>
      <c r="V275" s="196">
        <f t="shared" si="144"/>
        <v>2394885.5444519864</v>
      </c>
      <c r="W275" s="196">
        <f t="shared" si="145"/>
        <v>4950787.0880572237</v>
      </c>
      <c r="X275" s="199">
        <f t="shared" si="146"/>
        <v>4.9507870880572238</v>
      </c>
      <c r="Y275" s="196">
        <f t="shared" si="147"/>
        <v>4950787.0880572237</v>
      </c>
      <c r="Z275" s="199">
        <f t="shared" si="148"/>
        <v>4.9507870880572238</v>
      </c>
      <c r="AA275" s="255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</row>
    <row r="276" spans="1:46" ht="19.5" customHeight="1">
      <c r="A276" s="218" t="s">
        <v>367</v>
      </c>
      <c r="B276" s="219">
        <v>381.040009</v>
      </c>
      <c r="C276" s="220">
        <v>382.77999899999998</v>
      </c>
      <c r="D276" s="220">
        <v>357.10000600000001</v>
      </c>
      <c r="E276" s="220">
        <v>357.959991</v>
      </c>
      <c r="F276" s="220">
        <v>352.0625</v>
      </c>
      <c r="G276" s="220">
        <v>931849900</v>
      </c>
      <c r="H276" s="225" t="s">
        <v>367</v>
      </c>
      <c r="I276" s="220">
        <v>82.639999000000003</v>
      </c>
      <c r="J276" s="220">
        <v>83.370002999999997</v>
      </c>
      <c r="K276" s="220">
        <v>72.730002999999996</v>
      </c>
      <c r="L276" s="220">
        <v>72.769997000000004</v>
      </c>
      <c r="M276" s="220">
        <v>72.281357</v>
      </c>
      <c r="N276" s="220">
        <v>62903100</v>
      </c>
      <c r="O276" s="220"/>
      <c r="P276" s="196">
        <f t="shared" si="149"/>
        <v>1414257.449504948</v>
      </c>
      <c r="Q276" s="196">
        <f t="shared" si="141"/>
        <v>2040006.4774089542</v>
      </c>
      <c r="R276" s="196">
        <f t="shared" si="142"/>
        <v>1455184.0192827024</v>
      </c>
      <c r="S276" s="196">
        <f t="shared" si="150"/>
        <v>0</v>
      </c>
      <c r="T276" s="224"/>
      <c r="U276" s="196">
        <f t="shared" si="143"/>
        <v>2386956.8731648577</v>
      </c>
      <c r="V276" s="196">
        <f t="shared" si="144"/>
        <v>2386956.8731648577</v>
      </c>
      <c r="W276" s="196">
        <f t="shared" si="145"/>
        <v>4909447.9461966045</v>
      </c>
      <c r="X276" s="199">
        <f t="shared" si="146"/>
        <v>4.9094479461966047</v>
      </c>
      <c r="Y276" s="196">
        <f t="shared" si="147"/>
        <v>4909447.9461966045</v>
      </c>
      <c r="Z276" s="199">
        <f t="shared" si="148"/>
        <v>4.9094479461966047</v>
      </c>
      <c r="AA276" s="255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</row>
    <row r="277" spans="1:46" ht="19.5" customHeight="1">
      <c r="A277" s="218" t="s">
        <v>368</v>
      </c>
      <c r="B277" s="219">
        <v>358.60000600000001</v>
      </c>
      <c r="C277" s="220">
        <v>386.27999899999998</v>
      </c>
      <c r="D277" s="220">
        <v>350.32000699999998</v>
      </c>
      <c r="E277" s="220">
        <v>386.10998499999999</v>
      </c>
      <c r="F277" s="220">
        <v>380.16967799999998</v>
      </c>
      <c r="G277" s="220">
        <v>878747900</v>
      </c>
      <c r="H277" s="225" t="s">
        <v>368</v>
      </c>
      <c r="I277" s="220">
        <v>73.089995999999999</v>
      </c>
      <c r="J277" s="220">
        <v>84.599997999999999</v>
      </c>
      <c r="K277" s="220">
        <v>69.730002999999996</v>
      </c>
      <c r="L277" s="220">
        <v>84.540001000000004</v>
      </c>
      <c r="M277" s="220">
        <v>83.972328000000005</v>
      </c>
      <c r="N277" s="220">
        <v>57117800</v>
      </c>
      <c r="O277" s="220"/>
      <c r="P277" s="196">
        <f t="shared" si="149"/>
        <v>1387405.9683168291</v>
      </c>
      <c r="Q277" s="196">
        <f t="shared" si="141"/>
        <v>1955859.3692034609</v>
      </c>
      <c r="R277" s="196">
        <f t="shared" si="142"/>
        <v>1455184.0192827024</v>
      </c>
      <c r="S277" s="196">
        <f t="shared" si="150"/>
        <v>0</v>
      </c>
      <c r="T277" s="224"/>
      <c r="U277" s="196">
        <f t="shared" si="143"/>
        <v>2368160.8363331743</v>
      </c>
      <c r="V277" s="196">
        <f t="shared" si="144"/>
        <v>2368160.8363331743</v>
      </c>
      <c r="W277" s="196">
        <f t="shared" si="145"/>
        <v>4798449.3568029925</v>
      </c>
      <c r="X277" s="199">
        <f t="shared" si="146"/>
        <v>4.7984493568029922</v>
      </c>
      <c r="Y277" s="196">
        <f t="shared" si="147"/>
        <v>4798449.3568029925</v>
      </c>
      <c r="Z277" s="199">
        <f t="shared" si="148"/>
        <v>4.7984493568029922</v>
      </c>
      <c r="AA277" s="255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</row>
    <row r="278" spans="1:46" ht="19.5" customHeight="1">
      <c r="A278" s="218" t="s">
        <v>369</v>
      </c>
      <c r="B278" s="219">
        <v>386.55999800000001</v>
      </c>
      <c r="C278" s="220">
        <v>408.709991</v>
      </c>
      <c r="D278" s="220">
        <v>384.42001299999998</v>
      </c>
      <c r="E278" s="220">
        <v>393.82000699999998</v>
      </c>
      <c r="F278" s="220">
        <v>387.76113900000001</v>
      </c>
      <c r="G278" s="220">
        <v>922244500</v>
      </c>
      <c r="H278" s="225" t="s">
        <v>369</v>
      </c>
      <c r="I278" s="220">
        <v>84.739998</v>
      </c>
      <c r="J278" s="220">
        <v>94.540001000000004</v>
      </c>
      <c r="K278" s="220">
        <v>83.790001000000004</v>
      </c>
      <c r="L278" s="220">
        <v>87.610000999999997</v>
      </c>
      <c r="M278" s="220">
        <v>87.021705999999995</v>
      </c>
      <c r="N278" s="220">
        <v>62336900</v>
      </c>
      <c r="O278" s="220"/>
      <c r="P278" s="196">
        <f t="shared" si="149"/>
        <v>1522455.4970297001</v>
      </c>
      <c r="Q278" s="196">
        <f t="shared" si="141"/>
        <v>2350228.7602284681</v>
      </c>
      <c r="R278" s="196">
        <f t="shared" si="142"/>
        <v>1455184.0192827024</v>
      </c>
      <c r="S278" s="196">
        <f t="shared" si="150"/>
        <v>0</v>
      </c>
      <c r="T278" s="224"/>
      <c r="U278" s="196">
        <f t="shared" si="143"/>
        <v>2462695.506432184</v>
      </c>
      <c r="V278" s="196">
        <f t="shared" si="144"/>
        <v>2462695.506432184</v>
      </c>
      <c r="W278" s="196">
        <f t="shared" si="145"/>
        <v>5327868.2765408708</v>
      </c>
      <c r="X278" s="199">
        <f t="shared" si="146"/>
        <v>5.3278682765408707</v>
      </c>
      <c r="Y278" s="196">
        <f t="shared" si="147"/>
        <v>5327868.2765408708</v>
      </c>
      <c r="Z278" s="199">
        <f t="shared" si="148"/>
        <v>5.3278682765408707</v>
      </c>
      <c r="AA278" s="255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</row>
    <row r="279" spans="1:46" ht="19.5" customHeight="1">
      <c r="A279" s="218" t="s">
        <v>370</v>
      </c>
      <c r="B279" s="272">
        <v>398.27999899999998</v>
      </c>
      <c r="C279" s="273">
        <v>404.57998700000002</v>
      </c>
      <c r="D279" s="273">
        <v>377.47000100000002</v>
      </c>
      <c r="E279" s="273">
        <v>397.85000600000001</v>
      </c>
      <c r="F279" s="273">
        <v>391.72909499999997</v>
      </c>
      <c r="G279" s="273">
        <v>1232817200</v>
      </c>
      <c r="H279" s="275" t="s">
        <v>370</v>
      </c>
      <c r="I279" s="273">
        <v>89.650002000000001</v>
      </c>
      <c r="J279" s="273">
        <v>92.25</v>
      </c>
      <c r="K279" s="273">
        <v>80.330001999999993</v>
      </c>
      <c r="L279" s="273">
        <v>89.019997000000004</v>
      </c>
      <c r="M279" s="273">
        <v>88.422225999999995</v>
      </c>
      <c r="N279" s="273">
        <v>101761400</v>
      </c>
      <c r="O279" s="273"/>
      <c r="P279" s="196">
        <f t="shared" si="149"/>
        <v>1494930.6970297005</v>
      </c>
      <c r="Q279" s="196">
        <f t="shared" si="141"/>
        <v>2253179.1234805016</v>
      </c>
      <c r="R279" s="196">
        <f t="shared" si="142"/>
        <v>1455184.0192827024</v>
      </c>
      <c r="S279" s="196">
        <f t="shared" si="150"/>
        <v>0</v>
      </c>
      <c r="T279" s="274">
        <f>(P279-P267)/P267</f>
        <v>0.26629543448348392</v>
      </c>
      <c r="U279" s="196">
        <f t="shared" si="143"/>
        <v>2443428.1464321846</v>
      </c>
      <c r="V279" s="196">
        <f t="shared" si="144"/>
        <v>2443428.1464321846</v>
      </c>
      <c r="W279" s="196">
        <f t="shared" si="145"/>
        <v>5203293.8397929044</v>
      </c>
      <c r="X279" s="199">
        <f t="shared" si="146"/>
        <v>5.2032938397929041</v>
      </c>
      <c r="Y279" s="196">
        <f t="shared" si="147"/>
        <v>5203293.8397929044</v>
      </c>
      <c r="Z279" s="199">
        <f t="shared" si="148"/>
        <v>5.2032938397929041</v>
      </c>
      <c r="AA279" s="255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</row>
    <row r="280" spans="1:46" ht="19.5" customHeight="1">
      <c r="A280" s="218" t="s">
        <v>371</v>
      </c>
      <c r="B280" s="219">
        <v>399.04998799999998</v>
      </c>
      <c r="C280" s="220">
        <v>402.27999899999998</v>
      </c>
      <c r="D280" s="220">
        <v>334.14999399999999</v>
      </c>
      <c r="E280" s="220">
        <v>363.04998799999998</v>
      </c>
      <c r="F280" s="220">
        <v>357.921021</v>
      </c>
      <c r="G280" s="220">
        <v>1847203000</v>
      </c>
      <c r="H280" s="225" t="s">
        <v>371</v>
      </c>
      <c r="I280" s="220">
        <v>89.650002000000001</v>
      </c>
      <c r="J280" s="220">
        <v>91.099997999999999</v>
      </c>
      <c r="K280" s="220">
        <v>62.369999</v>
      </c>
      <c r="L280" s="220">
        <v>73.709998999999996</v>
      </c>
      <c r="M280" s="220">
        <v>73.215050000000005</v>
      </c>
      <c r="N280" s="220">
        <v>235423300</v>
      </c>
      <c r="O280" s="220"/>
      <c r="P280" s="196">
        <f t="shared" si="149"/>
        <v>1323366.3128712848</v>
      </c>
      <c r="Q280" s="196">
        <f>((Q279+R279)/2)*K280/K279</f>
        <v>1439627.783812192</v>
      </c>
      <c r="R280" s="196">
        <f>(Q279+R279)/2</f>
        <v>1854181.571381602</v>
      </c>
      <c r="S280" s="196">
        <f t="shared" si="150"/>
        <v>0</v>
      </c>
      <c r="T280" s="224"/>
      <c r="U280" s="196">
        <f t="shared" si="143"/>
        <v>2706370.7275362369</v>
      </c>
      <c r="V280" s="196">
        <f t="shared" si="144"/>
        <v>2706370.7275362369</v>
      </c>
      <c r="W280" s="196">
        <f t="shared" si="145"/>
        <v>4617175.6680650786</v>
      </c>
      <c r="X280" s="199">
        <f t="shared" si="146"/>
        <v>4.6171756680650784</v>
      </c>
      <c r="Y280" s="196">
        <f t="shared" si="147"/>
        <v>4617175.6680650786</v>
      </c>
      <c r="Z280" s="199">
        <f t="shared" si="148"/>
        <v>4.6171756680650784</v>
      </c>
      <c r="AA280" s="255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</row>
    <row r="281" spans="1:46" ht="19.5" customHeight="1">
      <c r="A281" s="218" t="s">
        <v>372</v>
      </c>
      <c r="B281" s="219">
        <v>364.42999300000002</v>
      </c>
      <c r="C281" s="220">
        <v>370.10000600000001</v>
      </c>
      <c r="D281" s="220">
        <v>318.26001000000002</v>
      </c>
      <c r="E281" s="220">
        <v>346.79998799999998</v>
      </c>
      <c r="F281" s="220">
        <v>341.90060399999999</v>
      </c>
      <c r="G281" s="220">
        <v>1522923600</v>
      </c>
      <c r="H281" s="225" t="s">
        <v>372</v>
      </c>
      <c r="I281" s="220">
        <v>74.139999000000003</v>
      </c>
      <c r="J281" s="220">
        <v>76.449996999999996</v>
      </c>
      <c r="K281" s="220">
        <v>56.119999</v>
      </c>
      <c r="L281" s="220">
        <v>66.669998000000007</v>
      </c>
      <c r="M281" s="220">
        <v>66.222313</v>
      </c>
      <c r="N281" s="220">
        <v>159010100</v>
      </c>
      <c r="O281" s="220"/>
      <c r="P281" s="196">
        <f t="shared" si="149"/>
        <v>1260435.6831683146</v>
      </c>
      <c r="Q281" s="196">
        <f t="shared" ref="Q281:Q291" si="151">Q280*K281/K280</f>
        <v>1295364.9364001502</v>
      </c>
      <c r="R281" s="196">
        <f t="shared" ref="R281:R291" si="152">R280</f>
        <v>1854181.571381602</v>
      </c>
      <c r="S281" s="196">
        <f t="shared" si="150"/>
        <v>0</v>
      </c>
      <c r="T281" s="224"/>
      <c r="U281" s="196">
        <f t="shared" si="143"/>
        <v>2662319.2867441578</v>
      </c>
      <c r="V281" s="196">
        <f t="shared" si="144"/>
        <v>2662319.2867441578</v>
      </c>
      <c r="W281" s="196">
        <f t="shared" si="145"/>
        <v>4409982.1909500668</v>
      </c>
      <c r="X281" s="199">
        <f t="shared" si="146"/>
        <v>4.4099821909500667</v>
      </c>
      <c r="Y281" s="196">
        <f t="shared" si="147"/>
        <v>4409982.1909500668</v>
      </c>
      <c r="Z281" s="199">
        <f t="shared" si="148"/>
        <v>4.4099821909500667</v>
      </c>
      <c r="AA281" s="255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</row>
    <row r="282" spans="1:46" ht="19.5" customHeight="1">
      <c r="A282" s="218" t="s">
        <v>373</v>
      </c>
      <c r="B282" s="219">
        <v>345.75</v>
      </c>
      <c r="C282" s="220">
        <v>371.82998700000002</v>
      </c>
      <c r="D282" s="220">
        <v>317.45001200000002</v>
      </c>
      <c r="E282" s="220">
        <v>362.540009</v>
      </c>
      <c r="F282" s="220">
        <v>357.41830399999998</v>
      </c>
      <c r="G282" s="220">
        <v>1686792800</v>
      </c>
      <c r="H282" s="225" t="s">
        <v>373</v>
      </c>
      <c r="I282" s="220">
        <v>66.120002999999997</v>
      </c>
      <c r="J282" s="220">
        <v>75.860000999999997</v>
      </c>
      <c r="K282" s="220">
        <v>55.43</v>
      </c>
      <c r="L282" s="220">
        <v>71.919998000000007</v>
      </c>
      <c r="M282" s="220">
        <v>71.437056999999996</v>
      </c>
      <c r="N282" s="220">
        <v>174080200</v>
      </c>
      <c r="O282" s="220"/>
      <c r="P282" s="196">
        <f t="shared" si="149"/>
        <v>1257227.7702970274</v>
      </c>
      <c r="Q282" s="196">
        <f t="shared" si="151"/>
        <v>1279438.3411279165</v>
      </c>
      <c r="R282" s="196">
        <f t="shared" si="152"/>
        <v>1854181.571381602</v>
      </c>
      <c r="S282" s="196">
        <f t="shared" si="150"/>
        <v>0</v>
      </c>
      <c r="T282" s="224"/>
      <c r="U282" s="196">
        <f t="shared" si="143"/>
        <v>2660073.747734257</v>
      </c>
      <c r="V282" s="196">
        <f t="shared" si="144"/>
        <v>2660073.747734257</v>
      </c>
      <c r="W282" s="196">
        <f t="shared" si="145"/>
        <v>4390847.6828065459</v>
      </c>
      <c r="X282" s="199">
        <f t="shared" si="146"/>
        <v>4.3908476828065455</v>
      </c>
      <c r="Y282" s="196">
        <f t="shared" si="147"/>
        <v>4390847.6828065459</v>
      </c>
      <c r="Z282" s="199">
        <f t="shared" si="148"/>
        <v>4.3908476828065455</v>
      </c>
      <c r="AA282" s="255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</row>
    <row r="283" spans="1:46" ht="19.5" customHeight="1">
      <c r="A283" s="218" t="s">
        <v>374</v>
      </c>
      <c r="B283" s="219">
        <v>362.80999800000001</v>
      </c>
      <c r="C283" s="220">
        <v>369.30999800000001</v>
      </c>
      <c r="D283" s="220">
        <v>312.60000600000001</v>
      </c>
      <c r="E283" s="220">
        <v>313.25</v>
      </c>
      <c r="F283" s="220">
        <v>309.20636000000002</v>
      </c>
      <c r="G283" s="220">
        <v>1501959100</v>
      </c>
      <c r="H283" s="225" t="s">
        <v>374</v>
      </c>
      <c r="I283" s="220">
        <v>72.220000999999996</v>
      </c>
      <c r="J283" s="220">
        <v>74.769997000000004</v>
      </c>
      <c r="K283" s="220">
        <v>53.009998000000003</v>
      </c>
      <c r="L283" s="220">
        <v>53.200001</v>
      </c>
      <c r="M283" s="220">
        <v>52.842765999999997</v>
      </c>
      <c r="N283" s="220">
        <v>159000700</v>
      </c>
      <c r="O283" s="220"/>
      <c r="P283" s="196">
        <f t="shared" si="149"/>
        <v>1238019.8257425721</v>
      </c>
      <c r="Q283" s="196">
        <f t="shared" si="151"/>
        <v>1223579.7204458627</v>
      </c>
      <c r="R283" s="196">
        <f t="shared" si="152"/>
        <v>1854181.571381602</v>
      </c>
      <c r="S283" s="196">
        <f t="shared" si="150"/>
        <v>0</v>
      </c>
      <c r="T283" s="224"/>
      <c r="U283" s="196">
        <f t="shared" si="143"/>
        <v>2646628.1865461385</v>
      </c>
      <c r="V283" s="196">
        <f t="shared" si="144"/>
        <v>2646628.1865461385</v>
      </c>
      <c r="W283" s="196">
        <f t="shared" si="145"/>
        <v>4315781.117570037</v>
      </c>
      <c r="X283" s="199">
        <f t="shared" si="146"/>
        <v>4.3157811175700367</v>
      </c>
      <c r="Y283" s="196">
        <f t="shared" si="147"/>
        <v>4315781.117570037</v>
      </c>
      <c r="Z283" s="199">
        <f t="shared" si="148"/>
        <v>4.3157811175700367</v>
      </c>
      <c r="AA283" s="255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</row>
    <row r="284" spans="1:46" ht="19.5" customHeight="1">
      <c r="A284" s="218" t="s">
        <v>375</v>
      </c>
      <c r="B284" s="219">
        <v>312.82998700000002</v>
      </c>
      <c r="C284" s="220">
        <v>330.290009</v>
      </c>
      <c r="D284" s="220">
        <v>280.209991</v>
      </c>
      <c r="E284" s="220">
        <v>308.27999899999998</v>
      </c>
      <c r="F284" s="220">
        <v>304.300568</v>
      </c>
      <c r="G284" s="220">
        <v>1951162500</v>
      </c>
      <c r="H284" s="225" t="s">
        <v>375</v>
      </c>
      <c r="I284" s="220">
        <v>53.060001</v>
      </c>
      <c r="J284" s="220">
        <v>59.060001</v>
      </c>
      <c r="K284" s="220">
        <v>41.959999000000003</v>
      </c>
      <c r="L284" s="220">
        <v>50.669998</v>
      </c>
      <c r="M284" s="220">
        <v>50.329754000000001</v>
      </c>
      <c r="N284" s="220">
        <v>197881600</v>
      </c>
      <c r="O284" s="220"/>
      <c r="P284" s="196">
        <f t="shared" si="149"/>
        <v>1109742.5386138593</v>
      </c>
      <c r="Q284" s="196">
        <f t="shared" si="151"/>
        <v>968523.02930342837</v>
      </c>
      <c r="R284" s="196">
        <f t="shared" si="152"/>
        <v>1854181.571381602</v>
      </c>
      <c r="S284" s="196">
        <f t="shared" si="150"/>
        <v>0</v>
      </c>
      <c r="T284" s="224"/>
      <c r="U284" s="196">
        <f t="shared" si="143"/>
        <v>2556834.0855560396</v>
      </c>
      <c r="V284" s="196">
        <f t="shared" si="144"/>
        <v>2556834.0855560396</v>
      </c>
      <c r="W284" s="196">
        <f t="shared" si="145"/>
        <v>3932447.1392988898</v>
      </c>
      <c r="X284" s="199">
        <f t="shared" si="146"/>
        <v>3.93244713929889</v>
      </c>
      <c r="Y284" s="196">
        <f t="shared" si="147"/>
        <v>3932447.1392988898</v>
      </c>
      <c r="Z284" s="199">
        <f t="shared" si="148"/>
        <v>3.93244713929889</v>
      </c>
      <c r="AA284" s="255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</row>
    <row r="285" spans="1:46" ht="19.5" customHeight="1">
      <c r="A285" s="218" t="s">
        <v>376</v>
      </c>
      <c r="B285" s="219">
        <v>310.47000100000002</v>
      </c>
      <c r="C285" s="220">
        <v>314.55999800000001</v>
      </c>
      <c r="D285" s="220">
        <v>269.27999899999998</v>
      </c>
      <c r="E285" s="220">
        <v>280.27999899999998</v>
      </c>
      <c r="F285" s="220">
        <v>276.66198700000001</v>
      </c>
      <c r="G285" s="220">
        <v>1359608000</v>
      </c>
      <c r="H285" s="225" t="s">
        <v>376</v>
      </c>
      <c r="I285" s="220">
        <v>51.41</v>
      </c>
      <c r="J285" s="220">
        <v>52.700001</v>
      </c>
      <c r="K285" s="220">
        <v>38.240001999999997</v>
      </c>
      <c r="L285" s="220">
        <v>41.41</v>
      </c>
      <c r="M285" s="220">
        <v>41.131934999999999</v>
      </c>
      <c r="N285" s="220">
        <v>129226100</v>
      </c>
      <c r="O285" s="220"/>
      <c r="P285" s="196">
        <f t="shared" si="149"/>
        <v>1066455.4415841564</v>
      </c>
      <c r="Q285" s="196">
        <f t="shared" si="151"/>
        <v>882657.8517699478</v>
      </c>
      <c r="R285" s="196">
        <f t="shared" si="152"/>
        <v>1854181.571381602</v>
      </c>
      <c r="S285" s="196">
        <f t="shared" si="150"/>
        <v>0</v>
      </c>
      <c r="T285" s="224"/>
      <c r="U285" s="196">
        <f t="shared" si="143"/>
        <v>2526533.1176352473</v>
      </c>
      <c r="V285" s="196">
        <f t="shared" si="144"/>
        <v>2526533.1176352473</v>
      </c>
      <c r="W285" s="196">
        <f t="shared" si="145"/>
        <v>3803294.8647357062</v>
      </c>
      <c r="X285" s="199">
        <f t="shared" si="146"/>
        <v>3.8032948647357063</v>
      </c>
      <c r="Y285" s="196">
        <f t="shared" si="147"/>
        <v>3803294.8647357062</v>
      </c>
      <c r="Z285" s="199">
        <f t="shared" si="148"/>
        <v>3.8032948647357063</v>
      </c>
      <c r="AA285" s="255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</row>
    <row r="286" spans="1:46" ht="19.5" customHeight="1">
      <c r="A286" s="218" t="s">
        <v>377</v>
      </c>
      <c r="B286" s="219">
        <v>278.95001200000002</v>
      </c>
      <c r="C286" s="220">
        <v>316.39001500000001</v>
      </c>
      <c r="D286" s="220">
        <v>276.75</v>
      </c>
      <c r="E286" s="220">
        <v>315.459991</v>
      </c>
      <c r="F286" s="220">
        <v>311.98644999999999</v>
      </c>
      <c r="G286" s="220">
        <v>1178025500</v>
      </c>
      <c r="H286" s="225" t="s">
        <v>377</v>
      </c>
      <c r="I286" s="220">
        <v>40.98</v>
      </c>
      <c r="J286" s="220">
        <v>52.299999</v>
      </c>
      <c r="K286" s="220">
        <v>40.340000000000003</v>
      </c>
      <c r="L286" s="220">
        <v>52.02</v>
      </c>
      <c r="M286" s="220">
        <v>51.670692000000003</v>
      </c>
      <c r="N286" s="220">
        <v>87270500</v>
      </c>
      <c r="O286" s="220"/>
      <c r="P286" s="196">
        <f t="shared" si="149"/>
        <v>1096039.6039603939</v>
      </c>
      <c r="Q286" s="196">
        <f t="shared" si="151"/>
        <v>931130.12233628274</v>
      </c>
      <c r="R286" s="196">
        <f t="shared" si="152"/>
        <v>1854181.571381602</v>
      </c>
      <c r="S286" s="196">
        <f t="shared" si="150"/>
        <v>0</v>
      </c>
      <c r="T286" s="224"/>
      <c r="U286" s="196">
        <f t="shared" si="143"/>
        <v>2547242.0312986136</v>
      </c>
      <c r="V286" s="196">
        <f t="shared" si="144"/>
        <v>2547242.0312986136</v>
      </c>
      <c r="W286" s="196">
        <f t="shared" si="145"/>
        <v>3881351.2976782788</v>
      </c>
      <c r="X286" s="199">
        <f t="shared" si="146"/>
        <v>3.8813512976782789</v>
      </c>
      <c r="Y286" s="196">
        <f t="shared" si="147"/>
        <v>3881351.2976782788</v>
      </c>
      <c r="Z286" s="199">
        <f t="shared" si="148"/>
        <v>3.8813512976782789</v>
      </c>
      <c r="AA286" s="255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241"/>
      <c r="AL286" s="241"/>
      <c r="AM286" s="241"/>
      <c r="AN286" s="241"/>
      <c r="AO286" s="241"/>
      <c r="AP286" s="241"/>
      <c r="AQ286" s="241"/>
      <c r="AR286" s="241"/>
      <c r="AS286" s="241"/>
      <c r="AT286" s="241"/>
    </row>
    <row r="287" spans="1:46" ht="19.5" customHeight="1">
      <c r="A287" s="218" t="s">
        <v>378</v>
      </c>
      <c r="B287" s="219">
        <v>313.64999399999999</v>
      </c>
      <c r="C287" s="220">
        <v>334.42001299999998</v>
      </c>
      <c r="D287" s="220">
        <v>298.44000199999999</v>
      </c>
      <c r="E287" s="220">
        <v>299.26998900000001</v>
      </c>
      <c r="F287" s="220">
        <v>295.97470099999998</v>
      </c>
      <c r="G287" s="220">
        <v>1069920100</v>
      </c>
      <c r="H287" s="225" t="s">
        <v>378</v>
      </c>
      <c r="I287" s="220">
        <v>51.419998</v>
      </c>
      <c r="J287" s="220">
        <v>58.220001000000003</v>
      </c>
      <c r="K287" s="220">
        <v>46.099997999999999</v>
      </c>
      <c r="L287" s="220">
        <v>46.369999</v>
      </c>
      <c r="M287" s="220">
        <v>46.058627999999999</v>
      </c>
      <c r="N287" s="220">
        <v>90950200</v>
      </c>
      <c r="O287" s="220"/>
      <c r="P287" s="196">
        <f t="shared" si="149"/>
        <v>1181940.6019801958</v>
      </c>
      <c r="Q287" s="196">
        <f t="shared" si="151"/>
        <v>1064082.7163471093</v>
      </c>
      <c r="R287" s="196">
        <f t="shared" si="152"/>
        <v>1854181.571381602</v>
      </c>
      <c r="S287" s="196">
        <f t="shared" si="150"/>
        <v>0</v>
      </c>
      <c r="T287" s="224"/>
      <c r="U287" s="196">
        <f t="shared" si="143"/>
        <v>2607372.7299124748</v>
      </c>
      <c r="V287" s="196">
        <f t="shared" si="144"/>
        <v>2607372.7299124748</v>
      </c>
      <c r="W287" s="196">
        <f t="shared" si="145"/>
        <v>4100204.8897089069</v>
      </c>
      <c r="X287" s="199">
        <f t="shared" si="146"/>
        <v>4.1002048897089072</v>
      </c>
      <c r="Y287" s="196">
        <f t="shared" si="147"/>
        <v>4100204.8897089069</v>
      </c>
      <c r="Z287" s="199">
        <f t="shared" si="148"/>
        <v>4.1002048897089072</v>
      </c>
      <c r="AA287" s="255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</row>
    <row r="288" spans="1:46" ht="19.5" customHeight="1">
      <c r="A288" s="218" t="s">
        <v>379</v>
      </c>
      <c r="B288" s="219">
        <v>296.72000100000002</v>
      </c>
      <c r="C288" s="220">
        <v>311.07998700000002</v>
      </c>
      <c r="D288" s="220">
        <v>267.10000600000001</v>
      </c>
      <c r="E288" s="220">
        <v>267.26001000000002</v>
      </c>
      <c r="F288" s="220">
        <v>264.31720000000001</v>
      </c>
      <c r="G288" s="220">
        <v>1370988700</v>
      </c>
      <c r="H288" s="225" t="s">
        <v>379</v>
      </c>
      <c r="I288" s="220">
        <v>45.549999</v>
      </c>
      <c r="J288" s="220">
        <v>49.959999000000003</v>
      </c>
      <c r="K288" s="220">
        <v>36.630001</v>
      </c>
      <c r="L288" s="220">
        <v>36.659999999999997</v>
      </c>
      <c r="M288" s="220">
        <v>36.413834000000001</v>
      </c>
      <c r="N288" s="220">
        <v>114239600</v>
      </c>
      <c r="O288" s="220"/>
      <c r="P288" s="196">
        <f t="shared" si="149"/>
        <v>1057821.8059405922</v>
      </c>
      <c r="Q288" s="196">
        <f t="shared" si="151"/>
        <v>845495.7191945503</v>
      </c>
      <c r="R288" s="196">
        <f t="shared" si="152"/>
        <v>1854181.571381602</v>
      </c>
      <c r="S288" s="196">
        <f t="shared" si="150"/>
        <v>0</v>
      </c>
      <c r="T288" s="224"/>
      <c r="U288" s="196">
        <f t="shared" si="143"/>
        <v>2520489.5726847523</v>
      </c>
      <c r="V288" s="196">
        <f t="shared" si="144"/>
        <v>2520489.5726847523</v>
      </c>
      <c r="W288" s="196">
        <f t="shared" si="145"/>
        <v>3757499.0965167442</v>
      </c>
      <c r="X288" s="199">
        <f t="shared" si="146"/>
        <v>3.7574990965167441</v>
      </c>
      <c r="Y288" s="196">
        <f t="shared" si="147"/>
        <v>3757499.0965167442</v>
      </c>
      <c r="Z288" s="199">
        <f t="shared" si="148"/>
        <v>3.7574990965167441</v>
      </c>
      <c r="AA288" s="255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</row>
    <row r="289" spans="1:46" ht="19.5" customHeight="1">
      <c r="A289" s="218" t="s">
        <v>380</v>
      </c>
      <c r="B289" s="219">
        <v>269.07000699999998</v>
      </c>
      <c r="C289" s="220">
        <v>284.60000600000001</v>
      </c>
      <c r="D289" s="220">
        <v>254.259995</v>
      </c>
      <c r="E289" s="220">
        <v>277.95001200000002</v>
      </c>
      <c r="F289" s="220">
        <v>275.38351399999999</v>
      </c>
      <c r="G289" s="220">
        <v>1356809000</v>
      </c>
      <c r="H289" s="225" t="s">
        <v>380</v>
      </c>
      <c r="I289" s="220">
        <v>37.139999000000003</v>
      </c>
      <c r="J289" s="220">
        <v>41.349997999999999</v>
      </c>
      <c r="K289" s="220">
        <v>32.979999999999997</v>
      </c>
      <c r="L289" s="220">
        <v>39.080002</v>
      </c>
      <c r="M289" s="220">
        <v>38.817580999999997</v>
      </c>
      <c r="N289" s="220">
        <v>128472000</v>
      </c>
      <c r="O289" s="220"/>
      <c r="P289" s="196">
        <f t="shared" si="149"/>
        <v>1006970.2772277209</v>
      </c>
      <c r="Q289" s="196">
        <f t="shared" si="151"/>
        <v>761246.19322386221</v>
      </c>
      <c r="R289" s="196">
        <f t="shared" si="152"/>
        <v>1854181.571381602</v>
      </c>
      <c r="S289" s="196">
        <f t="shared" si="150"/>
        <v>0</v>
      </c>
      <c r="T289" s="224"/>
      <c r="U289" s="196">
        <f t="shared" si="143"/>
        <v>2484893.5025857426</v>
      </c>
      <c r="V289" s="196">
        <f t="shared" si="144"/>
        <v>2484893.5025857426</v>
      </c>
      <c r="W289" s="196">
        <f t="shared" si="145"/>
        <v>3622398.0418331851</v>
      </c>
      <c r="X289" s="199">
        <f t="shared" si="146"/>
        <v>3.6223980418331849</v>
      </c>
      <c r="Y289" s="196">
        <f t="shared" si="147"/>
        <v>3622398.0418331851</v>
      </c>
      <c r="Z289" s="199">
        <f t="shared" si="148"/>
        <v>3.6223980418331849</v>
      </c>
      <c r="AA289" s="255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</row>
    <row r="290" spans="1:46" ht="19.5" customHeight="1">
      <c r="A290" s="218" t="s">
        <v>381</v>
      </c>
      <c r="B290" s="219">
        <v>281.5</v>
      </c>
      <c r="C290" s="220">
        <v>293.47000100000002</v>
      </c>
      <c r="D290" s="220">
        <v>259.07998700000002</v>
      </c>
      <c r="E290" s="220">
        <v>293.35998499999999</v>
      </c>
      <c r="F290" s="220">
        <v>290.65115400000002</v>
      </c>
      <c r="G290" s="220">
        <v>1195762800</v>
      </c>
      <c r="H290" s="225" t="s">
        <v>381</v>
      </c>
      <c r="I290" s="220">
        <v>40.110000999999997</v>
      </c>
      <c r="J290" s="220">
        <v>43.049999</v>
      </c>
      <c r="K290" s="220">
        <v>33.900002000000001</v>
      </c>
      <c r="L290" s="220">
        <v>42.900002000000001</v>
      </c>
      <c r="M290" s="220">
        <v>42.611935000000003</v>
      </c>
      <c r="N290" s="220">
        <v>105858300</v>
      </c>
      <c r="O290" s="220"/>
      <c r="P290" s="196">
        <f t="shared" si="149"/>
        <v>1026059.3544554437</v>
      </c>
      <c r="Q290" s="196">
        <f t="shared" si="151"/>
        <v>782481.730527026</v>
      </c>
      <c r="R290" s="196">
        <f t="shared" si="152"/>
        <v>1854181.571381602</v>
      </c>
      <c r="S290" s="196">
        <f t="shared" si="150"/>
        <v>0</v>
      </c>
      <c r="T290" s="224"/>
      <c r="U290" s="196">
        <f t="shared" si="143"/>
        <v>2498255.8566451482</v>
      </c>
      <c r="V290" s="196">
        <f t="shared" si="144"/>
        <v>2498255.8566451482</v>
      </c>
      <c r="W290" s="196">
        <f t="shared" si="145"/>
        <v>3662722.6563640716</v>
      </c>
      <c r="X290" s="199">
        <f t="shared" si="146"/>
        <v>3.6627226563640716</v>
      </c>
      <c r="Y290" s="196">
        <f t="shared" si="147"/>
        <v>3662722.6563640716</v>
      </c>
      <c r="Z290" s="199">
        <f t="shared" si="148"/>
        <v>3.6627226563640716</v>
      </c>
      <c r="AA290" s="255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</row>
    <row r="291" spans="1:46" ht="19.5" customHeight="1">
      <c r="A291" s="218" t="s">
        <v>382</v>
      </c>
      <c r="B291" s="272">
        <v>293.69000199999999</v>
      </c>
      <c r="C291" s="273">
        <v>296.88000499999998</v>
      </c>
      <c r="D291" s="273">
        <v>259.73001099999999</v>
      </c>
      <c r="E291" s="273">
        <v>266.27999899999998</v>
      </c>
      <c r="F291" s="273">
        <v>263.82122800000002</v>
      </c>
      <c r="G291" s="273">
        <v>1057037700</v>
      </c>
      <c r="H291" s="275" t="s">
        <v>382</v>
      </c>
      <c r="I291" s="273">
        <v>42.970001000000003</v>
      </c>
      <c r="J291" s="273">
        <v>43.720001000000003</v>
      </c>
      <c r="K291" s="273">
        <v>33.380001</v>
      </c>
      <c r="L291" s="273">
        <v>35.040000999999997</v>
      </c>
      <c r="M291" s="273">
        <v>34.80471</v>
      </c>
      <c r="N291" s="273">
        <v>98713400</v>
      </c>
      <c r="O291" s="273"/>
      <c r="P291" s="196">
        <f t="shared" si="149"/>
        <v>1028633.7069306911</v>
      </c>
      <c r="Q291" s="196">
        <f t="shared" si="151"/>
        <v>770479.03854028846</v>
      </c>
      <c r="R291" s="196">
        <f t="shared" si="152"/>
        <v>1854181.571381602</v>
      </c>
      <c r="S291" s="196">
        <f t="shared" si="150"/>
        <v>0</v>
      </c>
      <c r="T291" s="274">
        <f>(P291-P279)/P279</f>
        <v>-0.31191880066781796</v>
      </c>
      <c r="U291" s="196">
        <f t="shared" si="143"/>
        <v>2500057.9033778217</v>
      </c>
      <c r="V291" s="196">
        <f t="shared" si="144"/>
        <v>2500057.9033778217</v>
      </c>
      <c r="W291" s="196">
        <f t="shared" si="145"/>
        <v>3653294.3168525817</v>
      </c>
      <c r="X291" s="199">
        <f t="shared" si="146"/>
        <v>3.6532943168525818</v>
      </c>
      <c r="Y291" s="196">
        <f t="shared" si="147"/>
        <v>3653294.3168525817</v>
      </c>
      <c r="Z291" s="199">
        <f t="shared" si="148"/>
        <v>3.6532943168525818</v>
      </c>
      <c r="AA291" s="255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</row>
    <row r="292" spans="1:46" ht="19.5" customHeight="1">
      <c r="A292" s="218" t="s">
        <v>383</v>
      </c>
      <c r="B292" s="219">
        <v>268.64999399999999</v>
      </c>
      <c r="C292" s="220">
        <v>298.26001000000002</v>
      </c>
      <c r="D292" s="220">
        <v>260.33999599999999</v>
      </c>
      <c r="E292" s="220">
        <v>294.61999500000002</v>
      </c>
      <c r="F292" s="220">
        <v>292.59835800000002</v>
      </c>
      <c r="G292" s="220">
        <v>961927300</v>
      </c>
      <c r="H292" s="225" t="s">
        <v>383</v>
      </c>
      <c r="I292" s="220">
        <v>35.639999000000003</v>
      </c>
      <c r="J292" s="220">
        <v>43.560001</v>
      </c>
      <c r="K292" s="220">
        <v>33.419998</v>
      </c>
      <c r="L292" s="220">
        <v>42.470001000000003</v>
      </c>
      <c r="M292" s="220">
        <v>42.308757999999997</v>
      </c>
      <c r="N292" s="220">
        <v>95664100</v>
      </c>
      <c r="O292" s="220"/>
      <c r="P292" s="196">
        <f t="shared" si="149"/>
        <v>1031049.4891089089</v>
      </c>
      <c r="Q292" s="196">
        <f>((Q291+R291)/2)*K292/K291</f>
        <v>1313902.7817025583</v>
      </c>
      <c r="R292" s="196">
        <f>(Q291+R291)/2</f>
        <v>1312330.3049609452</v>
      </c>
      <c r="S292" s="196">
        <f t="shared" si="150"/>
        <v>0</v>
      </c>
      <c r="T292" s="224"/>
      <c r="U292" s="196">
        <f t="shared" si="143"/>
        <v>1981571.7351387434</v>
      </c>
      <c r="V292" s="196">
        <f t="shared" si="144"/>
        <v>1981571.7351387434</v>
      </c>
      <c r="W292" s="196">
        <f t="shared" si="145"/>
        <v>3657282.5757724126</v>
      </c>
      <c r="X292" s="199">
        <f t="shared" si="146"/>
        <v>3.6572825757724128</v>
      </c>
      <c r="Y292" s="196">
        <f t="shared" si="147"/>
        <v>3657282.5757724126</v>
      </c>
      <c r="Z292" s="199">
        <f t="shared" si="148"/>
        <v>3.6572825757724128</v>
      </c>
      <c r="AA292" s="255"/>
      <c r="AB292" s="241"/>
      <c r="AC292" s="241"/>
      <c r="AD292" s="241"/>
      <c r="AE292" s="241"/>
      <c r="AF292" s="241"/>
      <c r="AG292" s="241"/>
      <c r="AH292" s="241"/>
      <c r="AI292" s="241"/>
      <c r="AJ292" s="241"/>
      <c r="AK292" s="241"/>
      <c r="AL292" s="241"/>
      <c r="AM292" s="241"/>
      <c r="AN292" s="241"/>
      <c r="AO292" s="241"/>
      <c r="AP292" s="241"/>
      <c r="AQ292" s="241"/>
      <c r="AR292" s="241"/>
      <c r="AS292" s="241"/>
      <c r="AT292" s="241"/>
    </row>
    <row r="293" spans="1:46" ht="19.5" customHeight="1">
      <c r="A293" s="218" t="s">
        <v>384</v>
      </c>
      <c r="B293" s="219">
        <v>294.41000400000001</v>
      </c>
      <c r="C293" s="220">
        <v>313.67999300000002</v>
      </c>
      <c r="D293" s="220">
        <v>290.04998799999998</v>
      </c>
      <c r="E293" s="220">
        <v>293.55999800000001</v>
      </c>
      <c r="F293" s="220">
        <v>291.54568499999999</v>
      </c>
      <c r="G293" s="220">
        <v>1094424800</v>
      </c>
      <c r="H293" s="225" t="s">
        <v>384</v>
      </c>
      <c r="I293" s="220">
        <v>42.400002000000001</v>
      </c>
      <c r="J293" s="220">
        <v>48.009998000000003</v>
      </c>
      <c r="K293" s="220">
        <v>40.75</v>
      </c>
      <c r="L293" s="220">
        <v>41.73</v>
      </c>
      <c r="M293" s="220">
        <v>41.571559999999998</v>
      </c>
      <c r="N293" s="220">
        <v>106704800</v>
      </c>
      <c r="O293" s="220"/>
      <c r="P293" s="196">
        <f t="shared" si="149"/>
        <v>1148712.823762374</v>
      </c>
      <c r="Q293" s="196">
        <f t="shared" ref="Q293:Q303" si="153">Q292*K293/K292</f>
        <v>1602080.8365811168</v>
      </c>
      <c r="R293" s="196">
        <f t="shared" ref="R293:R303" si="154">R292</f>
        <v>1312330.3049609452</v>
      </c>
      <c r="S293" s="196">
        <f t="shared" si="150"/>
        <v>0</v>
      </c>
      <c r="T293" s="224"/>
      <c r="U293" s="196">
        <f t="shared" si="143"/>
        <v>2063936.0693961689</v>
      </c>
      <c r="V293" s="196">
        <f t="shared" si="144"/>
        <v>2063936.0693961689</v>
      </c>
      <c r="W293" s="196">
        <f t="shared" si="145"/>
        <v>4063123.9653044357</v>
      </c>
      <c r="X293" s="199">
        <f t="shared" si="146"/>
        <v>4.0631239653044355</v>
      </c>
      <c r="Y293" s="196">
        <f t="shared" si="147"/>
        <v>4063123.9653044357</v>
      </c>
      <c r="Z293" s="199">
        <f t="shared" si="148"/>
        <v>4.0631239653044355</v>
      </c>
      <c r="AA293" s="255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</row>
    <row r="294" spans="1:46" ht="19.5" customHeight="1">
      <c r="A294" s="218" t="s">
        <v>385</v>
      </c>
      <c r="B294" s="219">
        <v>293.26001000000002</v>
      </c>
      <c r="C294" s="220">
        <v>321.17001299999998</v>
      </c>
      <c r="D294" s="220">
        <v>285.19000199999999</v>
      </c>
      <c r="E294" s="220">
        <v>320.92999300000002</v>
      </c>
      <c r="F294" s="220">
        <v>318.727844</v>
      </c>
      <c r="G294" s="220">
        <v>1544782600</v>
      </c>
      <c r="H294" s="225" t="s">
        <v>385</v>
      </c>
      <c r="I294" s="220">
        <v>41.639999000000003</v>
      </c>
      <c r="J294" s="220">
        <v>49.630001</v>
      </c>
      <c r="K294" s="220">
        <v>39.240001999999997</v>
      </c>
      <c r="L294" s="220">
        <v>49.57</v>
      </c>
      <c r="M294" s="220">
        <v>49.381793999999999</v>
      </c>
      <c r="N294" s="220">
        <v>141906000</v>
      </c>
      <c r="O294" s="220"/>
      <c r="P294" s="196">
        <f t="shared" si="149"/>
        <v>1129465.3544554433</v>
      </c>
      <c r="Q294" s="196">
        <f t="shared" si="153"/>
        <v>1542715.46580625</v>
      </c>
      <c r="R294" s="196">
        <f t="shared" si="154"/>
        <v>1312330.3049609452</v>
      </c>
      <c r="S294" s="196">
        <f t="shared" si="150"/>
        <v>0</v>
      </c>
      <c r="T294" s="224"/>
      <c r="U294" s="196">
        <f t="shared" si="143"/>
        <v>2050462.8408813174</v>
      </c>
      <c r="V294" s="196">
        <f t="shared" si="144"/>
        <v>2050462.8408813174</v>
      </c>
      <c r="W294" s="196">
        <f t="shared" si="145"/>
        <v>3984511.1252226387</v>
      </c>
      <c r="X294" s="199">
        <f t="shared" si="146"/>
        <v>3.9845111252226388</v>
      </c>
      <c r="Y294" s="196">
        <f t="shared" si="147"/>
        <v>3984511.1252226387</v>
      </c>
      <c r="Z294" s="199">
        <f t="shared" si="148"/>
        <v>3.9845111252226388</v>
      </c>
      <c r="AA294" s="255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</row>
    <row r="295" spans="1:46" ht="19.5" customHeight="1">
      <c r="A295" s="218" t="s">
        <v>386</v>
      </c>
      <c r="B295" s="219">
        <v>318.76998900000001</v>
      </c>
      <c r="C295" s="220">
        <v>322.64999399999999</v>
      </c>
      <c r="D295" s="220">
        <v>309.89001500000001</v>
      </c>
      <c r="E295" s="220">
        <v>322.55999800000001</v>
      </c>
      <c r="F295" s="220">
        <v>320.84255999999999</v>
      </c>
      <c r="G295" s="220">
        <v>993494600</v>
      </c>
      <c r="H295" s="225" t="s">
        <v>386</v>
      </c>
      <c r="I295" s="220">
        <v>48.889999000000003</v>
      </c>
      <c r="J295" s="220">
        <v>49.759998000000003</v>
      </c>
      <c r="K295" s="220">
        <v>45.98</v>
      </c>
      <c r="L295" s="220">
        <v>49.740001999999997</v>
      </c>
      <c r="M295" s="220">
        <v>49.551155000000001</v>
      </c>
      <c r="N295" s="220">
        <v>74125900</v>
      </c>
      <c r="O295" s="220"/>
      <c r="P295" s="196">
        <f t="shared" si="149"/>
        <v>1227287.1881188096</v>
      </c>
      <c r="Q295" s="196">
        <f t="shared" si="153"/>
        <v>1807697.5918036746</v>
      </c>
      <c r="R295" s="196">
        <f t="shared" si="154"/>
        <v>1312330.3049609452</v>
      </c>
      <c r="S295" s="196">
        <f t="shared" si="150"/>
        <v>0</v>
      </c>
      <c r="T295" s="224"/>
      <c r="U295" s="196">
        <f t="shared" si="143"/>
        <v>2118938.124445674</v>
      </c>
      <c r="V295" s="196">
        <f t="shared" si="144"/>
        <v>2118938.124445674</v>
      </c>
      <c r="W295" s="196">
        <f t="shared" si="145"/>
        <v>4347315.0848834291</v>
      </c>
      <c r="X295" s="199">
        <f t="shared" si="146"/>
        <v>4.3473150848834292</v>
      </c>
      <c r="Y295" s="196">
        <f t="shared" si="147"/>
        <v>4347315.0848834291</v>
      </c>
      <c r="Z295" s="199">
        <f t="shared" si="148"/>
        <v>4.3473150848834292</v>
      </c>
      <c r="AA295" s="255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</row>
    <row r="296" spans="1:46" ht="19.5" customHeight="1">
      <c r="A296" s="218" t="s">
        <v>387</v>
      </c>
      <c r="B296" s="219">
        <v>322.08999599999999</v>
      </c>
      <c r="C296" s="220">
        <v>353.92999300000002</v>
      </c>
      <c r="D296" s="220">
        <v>315.11999500000002</v>
      </c>
      <c r="E296" s="220">
        <v>347.98998999999998</v>
      </c>
      <c r="F296" s="220">
        <v>346.13714599999997</v>
      </c>
      <c r="G296" s="220">
        <v>1149079300</v>
      </c>
      <c r="H296" s="225" t="s">
        <v>387</v>
      </c>
      <c r="I296" s="220">
        <v>49.599997999999999</v>
      </c>
      <c r="J296" s="220">
        <v>59.389999000000003</v>
      </c>
      <c r="K296" s="220">
        <v>47.41</v>
      </c>
      <c r="L296" s="220">
        <v>57.32</v>
      </c>
      <c r="M296" s="220">
        <v>57.102370999999998</v>
      </c>
      <c r="N296" s="220">
        <v>84614700</v>
      </c>
      <c r="O296" s="220"/>
      <c r="P296" s="196">
        <f t="shared" si="149"/>
        <v>1247999.9801980176</v>
      </c>
      <c r="Q296" s="196">
        <f t="shared" si="153"/>
        <v>1863917.8518358462</v>
      </c>
      <c r="R296" s="196">
        <f t="shared" si="154"/>
        <v>1312330.3049609452</v>
      </c>
      <c r="S296" s="196">
        <f t="shared" si="150"/>
        <v>0</v>
      </c>
      <c r="T296" s="224"/>
      <c r="U296" s="196">
        <f t="shared" si="143"/>
        <v>2133437.0789011195</v>
      </c>
      <c r="V296" s="196">
        <f t="shared" si="144"/>
        <v>2133437.0789011195</v>
      </c>
      <c r="W296" s="196">
        <f t="shared" si="145"/>
        <v>4424248.1369948089</v>
      </c>
      <c r="X296" s="199">
        <f t="shared" si="146"/>
        <v>4.4242481369948088</v>
      </c>
      <c r="Y296" s="196">
        <f t="shared" si="147"/>
        <v>4424248.1369948089</v>
      </c>
      <c r="Z296" s="199">
        <f t="shared" si="148"/>
        <v>4.4242481369948088</v>
      </c>
      <c r="AA296" s="255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</row>
    <row r="297" spans="1:46" ht="19.5" customHeight="1">
      <c r="A297" s="218" t="s">
        <v>388</v>
      </c>
      <c r="B297" s="219">
        <v>347.73001099999999</v>
      </c>
      <c r="C297" s="220">
        <v>372.85000600000001</v>
      </c>
      <c r="D297" s="220">
        <v>346.66000400000001</v>
      </c>
      <c r="E297" s="220">
        <v>369.42001299999998</v>
      </c>
      <c r="F297" s="220">
        <v>367.45309400000002</v>
      </c>
      <c r="G297" s="220">
        <v>1137710300</v>
      </c>
      <c r="H297" s="225" t="s">
        <v>388</v>
      </c>
      <c r="I297" s="220">
        <v>57.290000999999997</v>
      </c>
      <c r="J297" s="220">
        <v>65.620002999999997</v>
      </c>
      <c r="K297" s="220">
        <v>56.950001</v>
      </c>
      <c r="L297" s="220">
        <v>64.379997000000003</v>
      </c>
      <c r="M297" s="220">
        <v>64.135559000000001</v>
      </c>
      <c r="N297" s="220">
        <v>76844100</v>
      </c>
      <c r="O297" s="220"/>
      <c r="P297" s="196">
        <f t="shared" si="149"/>
        <v>1372910.9069306906</v>
      </c>
      <c r="Q297" s="196">
        <f t="shared" si="153"/>
        <v>2238981.723812894</v>
      </c>
      <c r="R297" s="196">
        <f t="shared" si="154"/>
        <v>1312330.3049609452</v>
      </c>
      <c r="S297" s="196">
        <f t="shared" si="150"/>
        <v>0</v>
      </c>
      <c r="T297" s="224"/>
      <c r="U297" s="196">
        <f t="shared" si="143"/>
        <v>2220874.7276139907</v>
      </c>
      <c r="V297" s="196">
        <f t="shared" si="144"/>
        <v>2220874.7276139907</v>
      </c>
      <c r="W297" s="196">
        <f t="shared" si="145"/>
        <v>4924222.9357045293</v>
      </c>
      <c r="X297" s="199">
        <f t="shared" si="146"/>
        <v>4.9242229357045293</v>
      </c>
      <c r="Y297" s="196">
        <f t="shared" si="147"/>
        <v>4924222.9357045293</v>
      </c>
      <c r="Z297" s="199">
        <f t="shared" si="148"/>
        <v>4.9242229357045293</v>
      </c>
      <c r="AA297" s="255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</row>
    <row r="298" spans="1:46" ht="19.5" customHeight="1">
      <c r="A298" s="218" t="s">
        <v>389</v>
      </c>
      <c r="B298" s="219">
        <v>370.07000699999998</v>
      </c>
      <c r="C298" s="220">
        <v>387.98001099999999</v>
      </c>
      <c r="D298" s="220">
        <v>363.41000400000001</v>
      </c>
      <c r="E298" s="220">
        <v>383.67999300000002</v>
      </c>
      <c r="F298" s="220">
        <v>382.16067500000003</v>
      </c>
      <c r="G298" s="220">
        <v>974997400</v>
      </c>
      <c r="H298" s="225" t="s">
        <v>389</v>
      </c>
      <c r="I298" s="220">
        <v>64.580001999999993</v>
      </c>
      <c r="J298" s="220">
        <v>70.739998</v>
      </c>
      <c r="K298" s="220">
        <v>62.200001</v>
      </c>
      <c r="L298" s="220">
        <v>69.029999000000004</v>
      </c>
      <c r="M298" s="220">
        <v>68.767914000000005</v>
      </c>
      <c r="N298" s="220">
        <v>87501800</v>
      </c>
      <c r="O298" s="220"/>
      <c r="P298" s="196">
        <f t="shared" si="149"/>
        <v>1439247.5405940569</v>
      </c>
      <c r="Q298" s="196">
        <f t="shared" si="153"/>
        <v>2445384.7763785589</v>
      </c>
      <c r="R298" s="196">
        <f t="shared" si="154"/>
        <v>1312330.3049609452</v>
      </c>
      <c r="S298" s="196">
        <f t="shared" si="150"/>
        <v>0</v>
      </c>
      <c r="T298" s="224"/>
      <c r="U298" s="196">
        <f t="shared" si="143"/>
        <v>2267310.3711783472</v>
      </c>
      <c r="V298" s="196">
        <f t="shared" si="144"/>
        <v>2267310.3711783472</v>
      </c>
      <c r="W298" s="196">
        <f t="shared" si="145"/>
        <v>5196962.6219335608</v>
      </c>
      <c r="X298" s="199">
        <f t="shared" si="146"/>
        <v>5.1969626219335607</v>
      </c>
      <c r="Y298" s="196">
        <f t="shared" si="147"/>
        <v>5196962.6219335608</v>
      </c>
      <c r="Z298" s="199">
        <f t="shared" si="148"/>
        <v>5.1969626219335607</v>
      </c>
      <c r="AA298" s="255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</row>
    <row r="299" spans="1:46" ht="19.5" customHeight="1">
      <c r="A299" s="218" t="s">
        <v>390</v>
      </c>
      <c r="B299" s="219">
        <v>382.30999800000001</v>
      </c>
      <c r="C299" s="220">
        <v>383.55999800000001</v>
      </c>
      <c r="D299" s="220">
        <v>354.709991</v>
      </c>
      <c r="E299" s="220">
        <v>377.98998999999998</v>
      </c>
      <c r="F299" s="220">
        <v>376.49319500000001</v>
      </c>
      <c r="G299" s="220">
        <v>1202220400</v>
      </c>
      <c r="H299" s="225" t="s">
        <v>390</v>
      </c>
      <c r="I299" s="220">
        <v>68.470000999999996</v>
      </c>
      <c r="J299" s="220">
        <v>68.900002000000001</v>
      </c>
      <c r="K299" s="220">
        <v>58.639999000000003</v>
      </c>
      <c r="L299" s="220">
        <v>66.279999000000004</v>
      </c>
      <c r="M299" s="220">
        <v>66.028351000000001</v>
      </c>
      <c r="N299" s="220">
        <v>98946000</v>
      </c>
      <c r="O299" s="220"/>
      <c r="P299" s="196">
        <f t="shared" si="149"/>
        <v>1404792.0435643541</v>
      </c>
      <c r="Q299" s="196">
        <f t="shared" si="153"/>
        <v>2305423.7706757262</v>
      </c>
      <c r="R299" s="196">
        <f t="shared" si="154"/>
        <v>1312330.3049609452</v>
      </c>
      <c r="S299" s="196">
        <f t="shared" si="150"/>
        <v>0</v>
      </c>
      <c r="T299" s="224"/>
      <c r="U299" s="196">
        <f t="shared" si="143"/>
        <v>2243191.523257555</v>
      </c>
      <c r="V299" s="196">
        <f t="shared" si="144"/>
        <v>2243191.523257555</v>
      </c>
      <c r="W299" s="196">
        <f t="shared" si="145"/>
        <v>5022546.119201025</v>
      </c>
      <c r="X299" s="199">
        <f t="shared" si="146"/>
        <v>5.0225461192010252</v>
      </c>
      <c r="Y299" s="196">
        <f t="shared" si="147"/>
        <v>5022546.119201025</v>
      </c>
      <c r="Z299" s="199">
        <f t="shared" si="148"/>
        <v>5.0225461192010252</v>
      </c>
      <c r="AA299" s="255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</row>
    <row r="300" spans="1:46" ht="19.5" customHeight="1">
      <c r="A300" s="218" t="s">
        <v>391</v>
      </c>
      <c r="B300" s="219">
        <v>380.39999399999999</v>
      </c>
      <c r="C300" s="220">
        <v>380.82998700000002</v>
      </c>
      <c r="D300" s="220">
        <v>351.35998499999999</v>
      </c>
      <c r="E300" s="220">
        <v>358.26998900000001</v>
      </c>
      <c r="F300" s="220">
        <v>356.85128800000001</v>
      </c>
      <c r="G300" s="220">
        <v>959714600</v>
      </c>
      <c r="H300" s="225" t="s">
        <v>391</v>
      </c>
      <c r="I300" s="220">
        <v>67.169998000000007</v>
      </c>
      <c r="J300" s="220">
        <v>67.290001000000004</v>
      </c>
      <c r="K300" s="220">
        <v>57.099997999999999</v>
      </c>
      <c r="L300" s="220">
        <v>59.349997999999999</v>
      </c>
      <c r="M300" s="220">
        <v>59.124664000000003</v>
      </c>
      <c r="N300" s="220">
        <v>76125800</v>
      </c>
      <c r="O300" s="220"/>
      <c r="P300" s="196">
        <f t="shared" si="149"/>
        <v>1391524.6930693046</v>
      </c>
      <c r="Q300" s="196">
        <f t="shared" si="153"/>
        <v>2244878.8359415969</v>
      </c>
      <c r="R300" s="196">
        <f t="shared" si="154"/>
        <v>1312330.3049609452</v>
      </c>
      <c r="S300" s="196">
        <f t="shared" si="150"/>
        <v>0</v>
      </c>
      <c r="T300" s="224"/>
      <c r="U300" s="196">
        <f t="shared" si="143"/>
        <v>2233904.3779110205</v>
      </c>
      <c r="V300" s="196">
        <f t="shared" si="144"/>
        <v>2233904.3779110205</v>
      </c>
      <c r="W300" s="196">
        <f t="shared" si="145"/>
        <v>4948733.8339718468</v>
      </c>
      <c r="X300" s="199">
        <f t="shared" si="146"/>
        <v>4.948733833971847</v>
      </c>
      <c r="Y300" s="196">
        <f t="shared" si="147"/>
        <v>4948733.8339718468</v>
      </c>
      <c r="Z300" s="199">
        <f t="shared" si="148"/>
        <v>4.948733833971847</v>
      </c>
      <c r="AA300" s="255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</row>
    <row r="301" spans="1:46" ht="19.5" customHeight="1">
      <c r="A301" s="218" t="s">
        <v>392</v>
      </c>
      <c r="B301" s="219">
        <v>358.540009</v>
      </c>
      <c r="C301" s="220">
        <v>373.73998999999998</v>
      </c>
      <c r="D301" s="220">
        <v>342.35000600000001</v>
      </c>
      <c r="E301" s="220">
        <v>350.86999500000002</v>
      </c>
      <c r="F301" s="220">
        <v>349.98648100000003</v>
      </c>
      <c r="G301" s="220">
        <v>1238424400</v>
      </c>
      <c r="H301" s="225" t="s">
        <v>392</v>
      </c>
      <c r="I301" s="220">
        <v>59.389999000000003</v>
      </c>
      <c r="J301" s="220">
        <v>64.260002</v>
      </c>
      <c r="K301" s="220">
        <v>53.720001000000003</v>
      </c>
      <c r="L301" s="220">
        <v>56.419998</v>
      </c>
      <c r="M301" s="220">
        <v>56.362152000000002</v>
      </c>
      <c r="N301" s="220">
        <v>127272400</v>
      </c>
      <c r="O301" s="220"/>
      <c r="P301" s="196">
        <f t="shared" si="149"/>
        <v>1355841.6079207899</v>
      </c>
      <c r="Q301" s="196">
        <f t="shared" si="153"/>
        <v>2111994.7029010653</v>
      </c>
      <c r="R301" s="196">
        <f t="shared" si="154"/>
        <v>1312330.3049609452</v>
      </c>
      <c r="S301" s="196">
        <f t="shared" si="150"/>
        <v>0</v>
      </c>
      <c r="T301" s="224"/>
      <c r="U301" s="196">
        <f t="shared" si="143"/>
        <v>2208926.2183070602</v>
      </c>
      <c r="V301" s="196">
        <f t="shared" si="144"/>
        <v>2208926.2183070602</v>
      </c>
      <c r="W301" s="196">
        <f t="shared" si="145"/>
        <v>4780166.6157828011</v>
      </c>
      <c r="X301" s="199">
        <f t="shared" si="146"/>
        <v>4.7801666157828011</v>
      </c>
      <c r="Y301" s="196">
        <f t="shared" si="147"/>
        <v>4780166.6157828011</v>
      </c>
      <c r="Z301" s="199">
        <f t="shared" si="148"/>
        <v>4.7801666157828011</v>
      </c>
      <c r="AA301" s="255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</row>
    <row r="302" spans="1:46" ht="19.5" customHeight="1">
      <c r="A302" s="218" t="s">
        <v>393</v>
      </c>
      <c r="B302" s="219">
        <v>351.72000100000002</v>
      </c>
      <c r="C302" s="220">
        <v>394.14001500000001</v>
      </c>
      <c r="D302" s="220">
        <v>351.61999500000002</v>
      </c>
      <c r="E302" s="220">
        <v>388.82998700000002</v>
      </c>
      <c r="F302" s="220">
        <v>387.85089099999999</v>
      </c>
      <c r="G302" s="220">
        <v>971319100</v>
      </c>
      <c r="H302" s="225" t="s">
        <v>393</v>
      </c>
      <c r="I302" s="220">
        <v>56.66</v>
      </c>
      <c r="J302" s="220">
        <v>70.629997000000003</v>
      </c>
      <c r="K302" s="220">
        <v>56.639999000000003</v>
      </c>
      <c r="L302" s="220">
        <v>68.709998999999996</v>
      </c>
      <c r="M302" s="220">
        <v>68.639556999999996</v>
      </c>
      <c r="N302" s="220">
        <v>93758100</v>
      </c>
      <c r="O302" s="220"/>
      <c r="P302" s="196">
        <f t="shared" si="149"/>
        <v>1392554.4356435621</v>
      </c>
      <c r="Q302" s="196">
        <f t="shared" si="153"/>
        <v>2226794.0363649963</v>
      </c>
      <c r="R302" s="196">
        <f t="shared" si="154"/>
        <v>1312330.3049609452</v>
      </c>
      <c r="S302" s="196">
        <f t="shared" si="150"/>
        <v>0</v>
      </c>
      <c r="T302" s="224"/>
      <c r="U302" s="196">
        <f t="shared" si="143"/>
        <v>2234625.1977130007</v>
      </c>
      <c r="V302" s="196">
        <f t="shared" si="144"/>
        <v>2234625.1977130007</v>
      </c>
      <c r="W302" s="196">
        <f t="shared" si="145"/>
        <v>4931678.7769695036</v>
      </c>
      <c r="X302" s="199">
        <f t="shared" si="146"/>
        <v>4.9316787769695036</v>
      </c>
      <c r="Y302" s="196">
        <f t="shared" si="147"/>
        <v>4931678.7769695036</v>
      </c>
      <c r="Z302" s="199">
        <f t="shared" si="148"/>
        <v>4.9316787769695036</v>
      </c>
      <c r="AA302" s="255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</row>
    <row r="303" spans="1:46" ht="19.5" customHeight="1">
      <c r="A303" s="218" t="s">
        <v>394</v>
      </c>
      <c r="B303" s="272">
        <v>387.75</v>
      </c>
      <c r="C303" s="273">
        <v>412.92001299999998</v>
      </c>
      <c r="D303" s="273">
        <v>382.66000400000001</v>
      </c>
      <c r="E303" s="273">
        <v>409.51998900000001</v>
      </c>
      <c r="F303" s="273">
        <v>408.48876999999999</v>
      </c>
      <c r="G303" s="273">
        <v>867235900</v>
      </c>
      <c r="H303" s="275" t="s">
        <v>394</v>
      </c>
      <c r="I303" s="273">
        <v>68.300003000000004</v>
      </c>
      <c r="J303" s="273">
        <v>77.290001000000004</v>
      </c>
      <c r="K303" s="273">
        <v>66.489998</v>
      </c>
      <c r="L303" s="273">
        <v>76</v>
      </c>
      <c r="M303" s="273">
        <v>75.922081000000006</v>
      </c>
      <c r="N303" s="273">
        <v>66720600</v>
      </c>
      <c r="O303" s="273"/>
      <c r="P303" s="196">
        <f t="shared" si="149"/>
        <v>1515485.1643564331</v>
      </c>
      <c r="Q303" s="196">
        <f t="shared" si="153"/>
        <v>2614045.4385304726</v>
      </c>
      <c r="R303" s="196">
        <f t="shared" si="154"/>
        <v>1312330.3049609452</v>
      </c>
      <c r="S303" s="196">
        <f t="shared" si="150"/>
        <v>0</v>
      </c>
      <c r="T303" s="274">
        <f>(P303-P291)/P291</f>
        <v>0.47329914832214004</v>
      </c>
      <c r="U303" s="196">
        <f t="shared" si="143"/>
        <v>2320676.7078120103</v>
      </c>
      <c r="V303" s="196">
        <f t="shared" si="144"/>
        <v>2320676.7078120103</v>
      </c>
      <c r="W303" s="196">
        <f t="shared" si="145"/>
        <v>5441860.9078478515</v>
      </c>
      <c r="X303" s="199">
        <f t="shared" si="146"/>
        <v>5.4418609078478513</v>
      </c>
      <c r="Y303" s="196">
        <f t="shared" si="147"/>
        <v>5441860.9078478515</v>
      </c>
      <c r="Z303" s="199">
        <f t="shared" si="148"/>
        <v>5.4418609078478513</v>
      </c>
      <c r="AA303" s="255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</row>
    <row r="304" spans="1:46" ht="19.5" customHeight="1">
      <c r="A304" s="218" t="s">
        <v>395</v>
      </c>
      <c r="B304" s="219">
        <v>405.83999599999999</v>
      </c>
      <c r="C304" s="220">
        <v>411.25</v>
      </c>
      <c r="D304" s="220">
        <v>395.33999599999999</v>
      </c>
      <c r="E304" s="220">
        <v>409.55999800000001</v>
      </c>
      <c r="F304" s="220">
        <v>409.55999800000001</v>
      </c>
      <c r="G304" s="220">
        <v>399017500</v>
      </c>
      <c r="H304" s="225" t="s">
        <v>395</v>
      </c>
      <c r="I304" s="220">
        <v>74.639999000000003</v>
      </c>
      <c r="J304" s="220">
        <v>76.389999000000003</v>
      </c>
      <c r="K304" s="220">
        <v>70.739998</v>
      </c>
      <c r="L304" s="220">
        <v>75.779999000000004</v>
      </c>
      <c r="M304" s="220">
        <v>75.779999000000004</v>
      </c>
      <c r="N304" s="220">
        <v>33236900</v>
      </c>
      <c r="O304" s="220"/>
      <c r="P304" s="196">
        <f t="shared" si="149"/>
        <v>1565702.9544554427</v>
      </c>
      <c r="Q304" s="196">
        <f>((Q303+R303)/2)*K304/K303</f>
        <v>2088673.6396189351</v>
      </c>
      <c r="R304" s="196">
        <f>(Q303+R303)/2</f>
        <v>1963187.8717457089</v>
      </c>
      <c r="S304" s="196">
        <f t="shared" si="150"/>
        <v>0</v>
      </c>
      <c r="T304" s="224"/>
      <c r="U304" s="196">
        <f t="shared" si="143"/>
        <v>2980652.4249946903</v>
      </c>
      <c r="V304" s="196">
        <f t="shared" si="144"/>
        <v>2980652.4249946903</v>
      </c>
      <c r="W304" s="196">
        <f t="shared" si="145"/>
        <v>5617564.4658200871</v>
      </c>
      <c r="X304" s="199">
        <f t="shared" si="146"/>
        <v>5.6175644658200872</v>
      </c>
      <c r="Y304" s="196">
        <f t="shared" si="147"/>
        <v>5617564.4658200871</v>
      </c>
      <c r="Z304" s="199">
        <f t="shared" si="148"/>
        <v>5.6175644658200872</v>
      </c>
      <c r="AA304" s="255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</row>
    <row r="305" spans="1:46" ht="19.5" customHeight="1">
      <c r="A305" s="218" t="s">
        <v>396</v>
      </c>
      <c r="B305" s="219">
        <v>410.39999399999999</v>
      </c>
      <c r="C305" s="220">
        <v>411.25</v>
      </c>
      <c r="D305" s="220">
        <v>408.14999399999999</v>
      </c>
      <c r="E305" s="220">
        <v>409.55999800000001</v>
      </c>
      <c r="F305" s="220">
        <v>409.55999800000001</v>
      </c>
      <c r="G305" s="220">
        <v>35848964</v>
      </c>
      <c r="H305" s="225" t="s">
        <v>396</v>
      </c>
      <c r="I305" s="220">
        <v>76.089995999999999</v>
      </c>
      <c r="J305" s="220">
        <v>76.388999999999996</v>
      </c>
      <c r="K305" s="220">
        <v>75.254997000000003</v>
      </c>
      <c r="L305" s="220">
        <v>75.779999000000004</v>
      </c>
      <c r="M305" s="220">
        <v>75.779999000000004</v>
      </c>
      <c r="N305" s="220">
        <v>3132173</v>
      </c>
      <c r="O305" s="220"/>
      <c r="P305" s="196">
        <f t="shared" si="149"/>
        <v>1616435.6198019774</v>
      </c>
      <c r="Q305" s="196">
        <f>Q304*K305/K304</f>
        <v>2221983.7846687818</v>
      </c>
      <c r="R305" s="196">
        <f>R304</f>
        <v>1963187.8717457089</v>
      </c>
      <c r="S305" s="196">
        <f t="shared" si="150"/>
        <v>0</v>
      </c>
      <c r="T305" s="224"/>
      <c r="U305" s="196">
        <f t="shared" si="143"/>
        <v>3016165.2907372648</v>
      </c>
      <c r="V305" s="196">
        <f t="shared" si="144"/>
        <v>3016165.2907372648</v>
      </c>
      <c r="W305" s="196">
        <f t="shared" si="145"/>
        <v>5801607.2762164678</v>
      </c>
      <c r="X305" s="199">
        <f t="shared" si="146"/>
        <v>5.8016072762164681</v>
      </c>
      <c r="Y305" s="196">
        <f t="shared" si="147"/>
        <v>5801607.2762164678</v>
      </c>
      <c r="Z305" s="199">
        <f t="shared" si="148"/>
        <v>5.8016072762164681</v>
      </c>
      <c r="AA305" s="255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</row>
    <row r="306" spans="1:46" ht="19.5" customHeight="1">
      <c r="A306" s="233"/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5"/>
      <c r="V306" s="235"/>
      <c r="W306" s="235"/>
      <c r="X306" s="234"/>
      <c r="Y306" s="234"/>
      <c r="Z306" s="234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</row>
    <row r="307" spans="1:46" ht="19.5" customHeight="1">
      <c r="A307" s="240"/>
      <c r="B307" s="241"/>
      <c r="C307" s="241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2"/>
      <c r="V307" s="242"/>
      <c r="W307" s="242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</row>
    <row r="308" spans="1:46" ht="19.5" customHeight="1">
      <c r="A308" s="240"/>
      <c r="B308" s="241"/>
      <c r="C308" s="241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2"/>
      <c r="V308" s="242"/>
      <c r="W308" s="242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</row>
    <row r="309" spans="1:46" ht="19.5" customHeight="1">
      <c r="A309" s="240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2"/>
      <c r="V309" s="242"/>
      <c r="W309" s="242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</row>
    <row r="310" spans="1:46" ht="19.5" customHeight="1">
      <c r="A310" s="240"/>
      <c r="B310" s="241"/>
      <c r="C310" s="241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2"/>
      <c r="V310" s="242"/>
      <c r="W310" s="242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</row>
    <row r="311" spans="1:46" ht="19.5" customHeight="1">
      <c r="A311" s="240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2"/>
      <c r="V311" s="242"/>
      <c r="W311" s="242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</row>
    <row r="312" spans="1:46" ht="19.5" customHeight="1">
      <c r="A312" s="240"/>
      <c r="B312" s="241"/>
      <c r="C312" s="241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2"/>
      <c r="V312" s="242"/>
      <c r="W312" s="242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</row>
    <row r="313" spans="1:46" ht="19.5" customHeight="1">
      <c r="A313" s="240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2"/>
      <c r="V313" s="242"/>
      <c r="W313" s="242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</row>
    <row r="314" spans="1:46" ht="19.5" customHeight="1">
      <c r="A314" s="240"/>
      <c r="B314" s="241"/>
      <c r="C314" s="241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2"/>
      <c r="V314" s="242"/>
      <c r="W314" s="242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</row>
    <row r="315" spans="1:46" ht="19.5" customHeight="1">
      <c r="A315" s="240"/>
      <c r="B315" s="241"/>
      <c r="C315" s="241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2"/>
      <c r="V315" s="242"/>
      <c r="W315" s="242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</row>
    <row r="316" spans="1:46" ht="19.5" customHeight="1">
      <c r="A316" s="240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2"/>
      <c r="V316" s="242"/>
      <c r="W316" s="242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</row>
    <row r="317" spans="1:46" ht="19.5" customHeight="1">
      <c r="A317" s="240"/>
      <c r="B317" s="241"/>
      <c r="C317" s="241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2"/>
      <c r="V317" s="242"/>
      <c r="W317" s="242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</row>
    <row r="318" spans="1:46" ht="19.5" customHeight="1">
      <c r="A318" s="240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2"/>
      <c r="V318" s="242"/>
      <c r="W318" s="242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</row>
    <row r="319" spans="1:46" ht="19.5" customHeight="1">
      <c r="A319" s="240"/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2"/>
      <c r="V319" s="242"/>
      <c r="W319" s="242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</row>
    <row r="320" spans="1:46" ht="19.5" customHeight="1">
      <c r="A320" s="240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2"/>
      <c r="V320" s="242"/>
      <c r="W320" s="242"/>
      <c r="X320" s="241"/>
      <c r="Y320" s="241"/>
      <c r="Z320" s="241"/>
      <c r="AA320" s="241"/>
      <c r="AB320" s="241"/>
      <c r="AC320" s="241"/>
      <c r="AD320" s="241"/>
      <c r="AE320" s="241"/>
      <c r="AF320" s="241"/>
      <c r="AG320" s="241"/>
      <c r="AH320" s="241"/>
      <c r="AI320" s="241"/>
      <c r="AJ320" s="241"/>
      <c r="AK320" s="241"/>
      <c r="AL320" s="241"/>
      <c r="AM320" s="241"/>
      <c r="AN320" s="241"/>
      <c r="AO320" s="241"/>
      <c r="AP320" s="241"/>
      <c r="AQ320" s="241"/>
      <c r="AR320" s="241"/>
      <c r="AS320" s="241"/>
      <c r="AT320" s="241"/>
    </row>
    <row r="321" spans="1:46" ht="19.5" customHeight="1">
      <c r="A321" s="240"/>
      <c r="B321" s="241"/>
      <c r="C321" s="241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2"/>
      <c r="V321" s="242"/>
      <c r="W321" s="242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</row>
    <row r="322" spans="1:46" ht="19.5" customHeight="1">
      <c r="A322" s="240"/>
      <c r="B322" s="241"/>
      <c r="C322" s="241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2"/>
      <c r="V322" s="242"/>
      <c r="W322" s="242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</row>
    <row r="323" spans="1:46" ht="19.5" customHeight="1">
      <c r="A323" s="240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2"/>
      <c r="V323" s="242"/>
      <c r="W323" s="242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</row>
    <row r="324" spans="1:46" ht="19.5" customHeight="1">
      <c r="A324" s="240"/>
      <c r="B324" s="241"/>
      <c r="C324" s="241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2"/>
      <c r="V324" s="242"/>
      <c r="W324" s="242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</row>
    <row r="325" spans="1:46" ht="19.5" customHeight="1">
      <c r="A325" s="240"/>
      <c r="B325" s="241"/>
      <c r="C325" s="241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2"/>
      <c r="V325" s="242"/>
      <c r="W325" s="242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</row>
    <row r="326" spans="1:46" ht="19.5" customHeight="1">
      <c r="A326" s="240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2"/>
      <c r="V326" s="242"/>
      <c r="W326" s="242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</row>
    <row r="327" spans="1:46" ht="19.5" customHeight="1">
      <c r="A327" s="240"/>
      <c r="B327" s="241"/>
      <c r="C327" s="241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2"/>
      <c r="V327" s="242"/>
      <c r="W327" s="242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</row>
    <row r="328" spans="1:46" ht="19.5" customHeight="1">
      <c r="A328" s="240"/>
      <c r="B328" s="241"/>
      <c r="C328" s="241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2"/>
      <c r="V328" s="242"/>
      <c r="W328" s="242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</row>
    <row r="329" spans="1:46" ht="19.5" customHeight="1">
      <c r="A329" s="240"/>
      <c r="B329" s="241"/>
      <c r="C329" s="241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2"/>
      <c r="V329" s="242"/>
      <c r="W329" s="242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</row>
    <row r="330" spans="1:46" ht="19.5" customHeight="1">
      <c r="A330" s="240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2"/>
      <c r="V330" s="242"/>
      <c r="W330" s="242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</row>
    <row r="331" spans="1:46" ht="19.5" customHeight="1">
      <c r="A331" s="240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2"/>
      <c r="V331" s="242"/>
      <c r="W331" s="242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</row>
    <row r="332" spans="1:46" ht="19.5" customHeight="1">
      <c r="A332" s="240"/>
      <c r="B332" s="241"/>
      <c r="C332" s="241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2"/>
      <c r="V332" s="242"/>
      <c r="W332" s="242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</row>
    <row r="333" spans="1:46" ht="19.5" customHeight="1">
      <c r="A333" s="240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2"/>
      <c r="V333" s="242"/>
      <c r="W333" s="242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</row>
    <row r="334" spans="1:46" ht="19.5" customHeight="1">
      <c r="A334" s="240"/>
      <c r="B334" s="241"/>
      <c r="C334" s="241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2"/>
      <c r="V334" s="242"/>
      <c r="W334" s="242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</row>
    <row r="335" spans="1:46" ht="19.5" customHeight="1">
      <c r="A335" s="240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2"/>
      <c r="V335" s="242"/>
      <c r="W335" s="242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</row>
    <row r="336" spans="1:46" ht="19.5" customHeight="1">
      <c r="A336" s="240"/>
      <c r="B336" s="241"/>
      <c r="C336" s="241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2"/>
      <c r="V336" s="242"/>
      <c r="W336" s="242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</row>
    <row r="337" spans="1:46" ht="19.5" customHeight="1">
      <c r="A337" s="240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2"/>
      <c r="V337" s="242"/>
      <c r="W337" s="242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</row>
    <row r="338" spans="1:46" ht="19.5" customHeight="1">
      <c r="A338" s="240"/>
      <c r="B338" s="241"/>
      <c r="C338" s="241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2"/>
      <c r="V338" s="242"/>
      <c r="W338" s="242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</row>
    <row r="339" spans="1:46" ht="19.5" customHeight="1">
      <c r="A339" s="240"/>
      <c r="B339" s="241"/>
      <c r="C339" s="241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2"/>
      <c r="V339" s="242"/>
      <c r="W339" s="242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</row>
    <row r="340" spans="1:46" ht="19.5" customHeight="1">
      <c r="A340" s="240"/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2"/>
      <c r="V340" s="242"/>
      <c r="W340" s="242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</row>
    <row r="341" spans="1:46" ht="19.5" customHeight="1">
      <c r="A341" s="240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2"/>
      <c r="V341" s="242"/>
      <c r="W341" s="242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</row>
    <row r="342" spans="1:46" ht="19.5" customHeight="1">
      <c r="A342" s="240"/>
      <c r="B342" s="241"/>
      <c r="C342" s="241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2"/>
      <c r="V342" s="242"/>
      <c r="W342" s="242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</row>
    <row r="343" spans="1:46" ht="19.5" customHeight="1">
      <c r="A343" s="240"/>
      <c r="B343" s="241"/>
      <c r="C343" s="241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2"/>
      <c r="V343" s="242"/>
      <c r="W343" s="242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</row>
    <row r="344" spans="1:46" ht="19.5" customHeight="1">
      <c r="A344" s="240"/>
      <c r="B344" s="241"/>
      <c r="C344" s="241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2"/>
      <c r="V344" s="242"/>
      <c r="W344" s="242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</row>
    <row r="345" spans="1:46" ht="19.5" customHeight="1">
      <c r="A345" s="240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2"/>
      <c r="V345" s="242"/>
      <c r="W345" s="242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</row>
    <row r="346" spans="1:46" ht="19.5" customHeight="1">
      <c r="A346" s="240"/>
      <c r="B346" s="241"/>
      <c r="C346" s="241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2"/>
      <c r="V346" s="242"/>
      <c r="W346" s="242"/>
      <c r="X346" s="241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</row>
    <row r="347" spans="1:46" ht="19.5" customHeight="1">
      <c r="A347" s="240"/>
      <c r="B347" s="241"/>
      <c r="C347" s="241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2"/>
      <c r="V347" s="242"/>
      <c r="W347" s="242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</row>
    <row r="348" spans="1:46" ht="19.5" customHeight="1">
      <c r="A348" s="240"/>
      <c r="B348" s="241"/>
      <c r="C348" s="241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2"/>
      <c r="V348" s="242"/>
      <c r="W348" s="242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</row>
    <row r="349" spans="1:46" ht="19.5" customHeight="1">
      <c r="A349" s="240"/>
      <c r="B349" s="241"/>
      <c r="C349" s="241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2"/>
      <c r="V349" s="242"/>
      <c r="W349" s="242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</row>
    <row r="350" spans="1:46" ht="19.5" customHeight="1">
      <c r="A350" s="240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2"/>
      <c r="V350" s="242"/>
      <c r="W350" s="242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</row>
    <row r="351" spans="1:46" ht="19.5" customHeight="1">
      <c r="A351" s="240"/>
      <c r="B351" s="241"/>
      <c r="C351" s="241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2"/>
      <c r="V351" s="242"/>
      <c r="W351" s="242"/>
      <c r="X351" s="241"/>
      <c r="Y351" s="241"/>
      <c r="Z351" s="241"/>
      <c r="AA351" s="241"/>
      <c r="AB351" s="241"/>
      <c r="AC351" s="241"/>
      <c r="AD351" s="241"/>
      <c r="AE351" s="241"/>
      <c r="AF351" s="241"/>
      <c r="AG351" s="241"/>
      <c r="AH351" s="241"/>
      <c r="AI351" s="241"/>
      <c r="AJ351" s="241"/>
      <c r="AK351" s="241"/>
      <c r="AL351" s="241"/>
      <c r="AM351" s="241"/>
      <c r="AN351" s="241"/>
      <c r="AO351" s="241"/>
      <c r="AP351" s="241"/>
      <c r="AQ351" s="241"/>
      <c r="AR351" s="241"/>
      <c r="AS351" s="241"/>
      <c r="AT351" s="241"/>
    </row>
    <row r="352" spans="1:46" ht="19.5" customHeight="1">
      <c r="A352" s="240"/>
      <c r="B352" s="241"/>
      <c r="C352" s="241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2"/>
      <c r="V352" s="242"/>
      <c r="W352" s="242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</row>
    <row r="353" spans="1:46" ht="19.5" customHeight="1">
      <c r="A353" s="240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2"/>
      <c r="V353" s="242"/>
      <c r="W353" s="242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</row>
    <row r="354" spans="1:46" ht="19.5" customHeight="1">
      <c r="A354" s="240"/>
      <c r="B354" s="241"/>
      <c r="C354" s="241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2"/>
      <c r="V354" s="242"/>
      <c r="W354" s="242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</row>
    <row r="355" spans="1:46" ht="19.5" customHeight="1">
      <c r="A355" s="240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2"/>
      <c r="V355" s="242"/>
      <c r="W355" s="242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</row>
    <row r="356" spans="1:46" ht="19.5" customHeight="1">
      <c r="A356" s="240"/>
      <c r="B356" s="241"/>
      <c r="C356" s="241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2"/>
      <c r="V356" s="242"/>
      <c r="W356" s="242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</row>
    <row r="357" spans="1:46" ht="19.5" customHeight="1">
      <c r="A357" s="240"/>
      <c r="B357" s="241"/>
      <c r="C357" s="241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2"/>
      <c r="V357" s="242"/>
      <c r="W357" s="242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</row>
    <row r="358" spans="1:46" ht="19.5" customHeight="1">
      <c r="A358" s="240"/>
      <c r="B358" s="241"/>
      <c r="C358" s="241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2"/>
      <c r="V358" s="242"/>
      <c r="W358" s="242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</row>
    <row r="359" spans="1:46" ht="19.5" customHeight="1">
      <c r="A359" s="240"/>
      <c r="B359" s="241"/>
      <c r="C359" s="241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2"/>
      <c r="V359" s="242"/>
      <c r="W359" s="242"/>
      <c r="X359" s="241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</row>
    <row r="360" spans="1:46" ht="19.5" customHeight="1">
      <c r="A360" s="240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2"/>
      <c r="V360" s="242"/>
      <c r="W360" s="242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</row>
    <row r="361" spans="1:46" ht="19.5" customHeight="1">
      <c r="A361" s="240"/>
      <c r="B361" s="241"/>
      <c r="C361" s="241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2"/>
      <c r="V361" s="242"/>
      <c r="W361" s="242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</row>
    <row r="362" spans="1:46" ht="19.5" customHeight="1">
      <c r="A362" s="240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2"/>
      <c r="V362" s="242"/>
      <c r="W362" s="242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</row>
    <row r="363" spans="1:46" ht="19.5" customHeight="1">
      <c r="A363" s="240"/>
      <c r="B363" s="241"/>
      <c r="C363" s="241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2"/>
      <c r="V363" s="242"/>
      <c r="W363" s="242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</row>
    <row r="364" spans="1:46" ht="19.5" customHeight="1">
      <c r="A364" s="240"/>
      <c r="B364" s="241"/>
      <c r="C364" s="241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2"/>
      <c r="V364" s="242"/>
      <c r="W364" s="242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</row>
    <row r="365" spans="1:46" ht="19.5" customHeight="1">
      <c r="A365" s="240"/>
      <c r="B365" s="241"/>
      <c r="C365" s="241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2"/>
      <c r="V365" s="242"/>
      <c r="W365" s="242"/>
      <c r="X365" s="241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</row>
    <row r="366" spans="1:46" ht="19.5" customHeight="1">
      <c r="A366" s="240"/>
      <c r="B366" s="241"/>
      <c r="C366" s="241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2"/>
      <c r="V366" s="242"/>
      <c r="W366" s="242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</row>
    <row r="367" spans="1:46" ht="19.5" customHeight="1">
      <c r="A367" s="240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2"/>
      <c r="V367" s="242"/>
      <c r="W367" s="242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</row>
    <row r="368" spans="1:46" ht="19.5" customHeight="1">
      <c r="A368" s="240"/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2"/>
      <c r="V368" s="242"/>
      <c r="W368" s="242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</row>
    <row r="369" spans="1:46" ht="19.5" customHeight="1">
      <c r="A369" s="240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2"/>
      <c r="V369" s="242"/>
      <c r="W369" s="242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</row>
    <row r="370" spans="1:46" ht="19.5" customHeight="1">
      <c r="A370" s="240"/>
      <c r="B370" s="241"/>
      <c r="C370" s="241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2"/>
      <c r="V370" s="242"/>
      <c r="W370" s="242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</row>
    <row r="371" spans="1:46" ht="19.5" customHeight="1">
      <c r="A371" s="240"/>
      <c r="B371" s="241"/>
      <c r="C371" s="241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2"/>
      <c r="V371" s="242"/>
      <c r="W371" s="242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</row>
    <row r="372" spans="1:46" ht="19.5" customHeight="1">
      <c r="A372" s="240"/>
      <c r="B372" s="241"/>
      <c r="C372" s="241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2"/>
      <c r="V372" s="242"/>
      <c r="W372" s="242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</row>
    <row r="373" spans="1:46" ht="19.5" customHeight="1">
      <c r="A373" s="240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2"/>
      <c r="V373" s="242"/>
      <c r="W373" s="242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</row>
    <row r="374" spans="1:46" ht="19.5" customHeight="1">
      <c r="A374" s="240"/>
      <c r="B374" s="241"/>
      <c r="C374" s="241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2"/>
      <c r="V374" s="242"/>
      <c r="W374" s="242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</row>
    <row r="375" spans="1:46" ht="19.5" customHeight="1">
      <c r="A375" s="240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2"/>
      <c r="V375" s="242"/>
      <c r="W375" s="242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</row>
    <row r="376" spans="1:46" ht="19.5" customHeight="1">
      <c r="A376" s="240"/>
      <c r="B376" s="241"/>
      <c r="C376" s="241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2"/>
      <c r="V376" s="242"/>
      <c r="W376" s="242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</row>
    <row r="377" spans="1:46" ht="19.5" customHeight="1">
      <c r="A377" s="240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2"/>
      <c r="V377" s="242"/>
      <c r="W377" s="242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</row>
    <row r="378" spans="1:46" ht="19.5" customHeight="1">
      <c r="A378" s="240"/>
      <c r="B378" s="241"/>
      <c r="C378" s="241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2"/>
      <c r="V378" s="242"/>
      <c r="W378" s="242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</row>
    <row r="379" spans="1:46" ht="19.5" customHeight="1">
      <c r="A379" s="240"/>
      <c r="B379" s="241"/>
      <c r="C379" s="241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2"/>
      <c r="V379" s="242"/>
      <c r="W379" s="242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</row>
    <row r="380" spans="1:46" ht="19.5" customHeight="1">
      <c r="A380" s="240"/>
      <c r="B380" s="241"/>
      <c r="C380" s="241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2"/>
      <c r="V380" s="242"/>
      <c r="W380" s="242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</row>
    <row r="381" spans="1:46" ht="19.5" customHeight="1">
      <c r="A381" s="240"/>
      <c r="B381" s="241"/>
      <c r="C381" s="241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2"/>
      <c r="V381" s="242"/>
      <c r="W381" s="242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</row>
    <row r="382" spans="1:46" ht="19.5" customHeight="1">
      <c r="A382" s="240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2"/>
      <c r="V382" s="242"/>
      <c r="W382" s="242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</row>
    <row r="383" spans="1:46" ht="19.5" customHeight="1">
      <c r="A383" s="240"/>
      <c r="B383" s="241"/>
      <c r="C383" s="241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2"/>
      <c r="V383" s="242"/>
      <c r="W383" s="242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</row>
    <row r="384" spans="1:46" ht="19.5" customHeight="1">
      <c r="A384" s="240"/>
      <c r="B384" s="241"/>
      <c r="C384" s="241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2"/>
      <c r="V384" s="242"/>
      <c r="W384" s="242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</row>
    <row r="385" spans="1:46" ht="19.5" customHeight="1">
      <c r="A385" s="240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2"/>
      <c r="V385" s="242"/>
      <c r="W385" s="242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</row>
    <row r="386" spans="1:46" ht="19.5" customHeight="1">
      <c r="A386" s="240"/>
      <c r="B386" s="241"/>
      <c r="C386" s="241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2"/>
      <c r="V386" s="242"/>
      <c r="W386" s="242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</row>
    <row r="387" spans="1:46" ht="19.5" customHeight="1">
      <c r="A387" s="240"/>
      <c r="B387" s="241"/>
      <c r="C387" s="241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2"/>
      <c r="V387" s="242"/>
      <c r="W387" s="242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</row>
    <row r="388" spans="1:46" ht="19.5" customHeight="1">
      <c r="A388" s="240"/>
      <c r="B388" s="241"/>
      <c r="C388" s="241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2"/>
      <c r="V388" s="242"/>
      <c r="W388" s="242"/>
      <c r="X388" s="241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</row>
    <row r="389" spans="1:46" ht="19.5" customHeight="1">
      <c r="A389" s="240"/>
      <c r="B389" s="241"/>
      <c r="C389" s="241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2"/>
      <c r="V389" s="242"/>
      <c r="W389" s="242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</row>
    <row r="390" spans="1:46" ht="19.5" customHeight="1">
      <c r="A390" s="240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2"/>
      <c r="V390" s="242"/>
      <c r="W390" s="242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</row>
    <row r="391" spans="1:46" ht="19.5" customHeight="1">
      <c r="A391" s="240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2"/>
      <c r="V391" s="242"/>
      <c r="W391" s="242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</row>
    <row r="392" spans="1:46" ht="19.5" customHeight="1">
      <c r="A392" s="240"/>
      <c r="B392" s="241"/>
      <c r="C392" s="241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2"/>
      <c r="V392" s="242"/>
      <c r="W392" s="242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</row>
    <row r="393" spans="1:46" ht="19.5" customHeight="1">
      <c r="A393" s="240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2"/>
      <c r="V393" s="242"/>
      <c r="W393" s="242"/>
      <c r="X393" s="241"/>
      <c r="Y393" s="241"/>
      <c r="Z393" s="241"/>
      <c r="AA393" s="241"/>
      <c r="AB393" s="241"/>
      <c r="AC393" s="241"/>
      <c r="AD393" s="241"/>
      <c r="AE393" s="241"/>
      <c r="AF393" s="241"/>
      <c r="AG393" s="241"/>
      <c r="AH393" s="241"/>
      <c r="AI393" s="241"/>
      <c r="AJ393" s="241"/>
      <c r="AK393" s="241"/>
      <c r="AL393" s="241"/>
      <c r="AM393" s="241"/>
      <c r="AN393" s="241"/>
      <c r="AO393" s="241"/>
      <c r="AP393" s="241"/>
      <c r="AQ393" s="241"/>
      <c r="AR393" s="241"/>
      <c r="AS393" s="241"/>
      <c r="AT393" s="241"/>
    </row>
    <row r="394" spans="1:46" ht="19.5" customHeight="1">
      <c r="A394" s="240"/>
      <c r="B394" s="241"/>
      <c r="C394" s="241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2"/>
      <c r="V394" s="242"/>
      <c r="W394" s="242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</row>
    <row r="395" spans="1:46" ht="19.5" customHeight="1">
      <c r="A395" s="240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2"/>
      <c r="V395" s="242"/>
      <c r="W395" s="242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</row>
    <row r="396" spans="1:46" ht="19.5" customHeight="1">
      <c r="A396" s="240"/>
      <c r="B396" s="241"/>
      <c r="C396" s="241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2"/>
      <c r="V396" s="242"/>
      <c r="W396" s="242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</row>
    <row r="397" spans="1:46" ht="19.5" customHeight="1">
      <c r="A397" s="240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2"/>
      <c r="V397" s="242"/>
      <c r="W397" s="242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</row>
    <row r="398" spans="1:46" ht="19.5" customHeight="1">
      <c r="A398" s="240"/>
      <c r="B398" s="241"/>
      <c r="C398" s="241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2"/>
      <c r="V398" s="242"/>
      <c r="W398" s="242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</row>
    <row r="399" spans="1:46" ht="19.5" customHeight="1">
      <c r="A399" s="240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2"/>
      <c r="V399" s="242"/>
      <c r="W399" s="242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</row>
    <row r="400" spans="1:46" ht="19.5" customHeight="1">
      <c r="A400" s="240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2"/>
      <c r="V400" s="242"/>
      <c r="W400" s="242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</row>
    <row r="401" spans="1:46" ht="19.5" customHeight="1">
      <c r="A401" s="240"/>
      <c r="B401" s="241"/>
      <c r="C401" s="241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2"/>
      <c r="V401" s="242"/>
      <c r="W401" s="242"/>
      <c r="X401" s="241"/>
      <c r="Y401" s="241"/>
      <c r="Z401" s="241"/>
      <c r="AA401" s="241"/>
      <c r="AB401" s="241"/>
      <c r="AC401" s="241"/>
      <c r="AD401" s="241"/>
      <c r="AE401" s="241"/>
      <c r="AF401" s="241"/>
      <c r="AG401" s="241"/>
      <c r="AH401" s="241"/>
      <c r="AI401" s="241"/>
      <c r="AJ401" s="241"/>
      <c r="AK401" s="241"/>
      <c r="AL401" s="241"/>
      <c r="AM401" s="241"/>
      <c r="AN401" s="241"/>
      <c r="AO401" s="241"/>
      <c r="AP401" s="241"/>
      <c r="AQ401" s="241"/>
      <c r="AR401" s="241"/>
      <c r="AS401" s="241"/>
      <c r="AT401" s="241"/>
    </row>
    <row r="402" spans="1:46" ht="19.5" customHeight="1">
      <c r="A402" s="240"/>
      <c r="B402" s="241"/>
      <c r="C402" s="241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2"/>
      <c r="V402" s="242"/>
      <c r="W402" s="242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</row>
    <row r="403" spans="1:46" ht="19.5" customHeight="1">
      <c r="A403" s="240"/>
      <c r="B403" s="241"/>
      <c r="C403" s="241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2"/>
      <c r="V403" s="242"/>
      <c r="W403" s="242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</row>
    <row r="404" spans="1:46" ht="19.5" customHeight="1">
      <c r="A404" s="240"/>
      <c r="B404" s="241"/>
      <c r="C404" s="241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2"/>
      <c r="V404" s="242"/>
      <c r="W404" s="242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</row>
    <row r="405" spans="1:46" ht="19.5" customHeight="1">
      <c r="A405" s="240"/>
      <c r="B405" s="241"/>
      <c r="C405" s="241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2"/>
      <c r="V405" s="242"/>
      <c r="W405" s="242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</row>
    <row r="406" spans="1:46" ht="19.5" customHeight="1">
      <c r="A406" s="240"/>
      <c r="B406" s="241"/>
      <c r="C406" s="241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2"/>
      <c r="V406" s="242"/>
      <c r="W406" s="242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</row>
    <row r="407" spans="1:46" ht="19.5" customHeight="1">
      <c r="A407" s="240"/>
      <c r="B407" s="241"/>
      <c r="C407" s="241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2"/>
      <c r="V407" s="242"/>
      <c r="W407" s="242"/>
      <c r="X407" s="241"/>
      <c r="Y407" s="241"/>
      <c r="Z407" s="241"/>
      <c r="AA407" s="241"/>
      <c r="AB407" s="241"/>
      <c r="AC407" s="241"/>
      <c r="AD407" s="241"/>
      <c r="AE407" s="241"/>
      <c r="AF407" s="241"/>
      <c r="AG407" s="241"/>
      <c r="AH407" s="241"/>
      <c r="AI407" s="241"/>
      <c r="AJ407" s="241"/>
      <c r="AK407" s="241"/>
      <c r="AL407" s="241"/>
      <c r="AM407" s="241"/>
      <c r="AN407" s="241"/>
      <c r="AO407" s="241"/>
      <c r="AP407" s="241"/>
      <c r="AQ407" s="241"/>
      <c r="AR407" s="241"/>
      <c r="AS407" s="241"/>
      <c r="AT407" s="241"/>
    </row>
    <row r="408" spans="1:46" ht="19.5" customHeight="1">
      <c r="A408" s="240"/>
      <c r="B408" s="241"/>
      <c r="C408" s="241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2"/>
      <c r="V408" s="242"/>
      <c r="W408" s="242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</row>
    <row r="409" spans="1:46" ht="19.5" customHeight="1">
      <c r="A409" s="240"/>
      <c r="B409" s="241"/>
      <c r="C409" s="241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2"/>
      <c r="V409" s="242"/>
      <c r="W409" s="242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</row>
    <row r="410" spans="1:46" ht="19.5" customHeight="1">
      <c r="A410" s="240"/>
      <c r="B410" s="241"/>
      <c r="C410" s="241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2"/>
      <c r="V410" s="242"/>
      <c r="W410" s="242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</row>
    <row r="411" spans="1:46" ht="19.5" customHeight="1">
      <c r="A411" s="240"/>
      <c r="B411" s="241"/>
      <c r="C411" s="241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2"/>
      <c r="V411" s="242"/>
      <c r="W411" s="242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</row>
    <row r="412" spans="1:46" ht="19.5" customHeight="1">
      <c r="A412" s="240"/>
      <c r="B412" s="241"/>
      <c r="C412" s="241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2"/>
      <c r="V412" s="242"/>
      <c r="W412" s="242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</row>
    <row r="413" spans="1:46" ht="19.5" customHeight="1">
      <c r="A413" s="240"/>
      <c r="B413" s="241"/>
      <c r="C413" s="241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2"/>
      <c r="V413" s="242"/>
      <c r="W413" s="242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</row>
    <row r="414" spans="1:46" ht="19.5" customHeight="1">
      <c r="A414" s="240"/>
      <c r="B414" s="241"/>
      <c r="C414" s="241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2"/>
      <c r="V414" s="242"/>
      <c r="W414" s="242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</row>
    <row r="415" spans="1:46" ht="19.5" customHeight="1">
      <c r="A415" s="240"/>
      <c r="B415" s="241"/>
      <c r="C415" s="241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2"/>
      <c r="V415" s="242"/>
      <c r="W415" s="242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</row>
    <row r="416" spans="1:46" ht="19.5" customHeight="1">
      <c r="A416" s="240"/>
      <c r="B416" s="241"/>
      <c r="C416" s="241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2"/>
      <c r="V416" s="242"/>
      <c r="W416" s="242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</row>
    <row r="417" spans="1:46" ht="19.5" customHeight="1">
      <c r="A417" s="240"/>
      <c r="B417" s="241"/>
      <c r="C417" s="241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2"/>
      <c r="V417" s="242"/>
      <c r="W417" s="242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</row>
    <row r="418" spans="1:46" ht="19.5" customHeight="1">
      <c r="A418" s="240"/>
      <c r="B418" s="241"/>
      <c r="C418" s="241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2"/>
      <c r="V418" s="242"/>
      <c r="W418" s="242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</row>
    <row r="419" spans="1:46" ht="19.5" customHeight="1">
      <c r="A419" s="240"/>
      <c r="B419" s="241"/>
      <c r="C419" s="241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2"/>
      <c r="V419" s="242"/>
      <c r="W419" s="242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</row>
    <row r="420" spans="1:46" ht="19.5" customHeight="1">
      <c r="A420" s="240"/>
      <c r="B420" s="241"/>
      <c r="C420" s="241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2"/>
      <c r="V420" s="242"/>
      <c r="W420" s="242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</row>
    <row r="421" spans="1:46" ht="19.5" customHeight="1">
      <c r="A421" s="240"/>
      <c r="B421" s="241"/>
      <c r="C421" s="241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2"/>
      <c r="V421" s="242"/>
      <c r="W421" s="242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</row>
    <row r="422" spans="1:46" ht="19.5" customHeight="1">
      <c r="A422" s="240"/>
      <c r="B422" s="241"/>
      <c r="C422" s="241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2"/>
      <c r="V422" s="242"/>
      <c r="W422" s="242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</row>
    <row r="423" spans="1:46" ht="19.5" customHeight="1">
      <c r="A423" s="240"/>
      <c r="B423" s="241"/>
      <c r="C423" s="241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2"/>
      <c r="V423" s="242"/>
      <c r="W423" s="242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</row>
    <row r="424" spans="1:46" ht="19.5" customHeight="1">
      <c r="A424" s="240"/>
      <c r="B424" s="241"/>
      <c r="C424" s="241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2"/>
      <c r="V424" s="242"/>
      <c r="W424" s="242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</row>
    <row r="425" spans="1:46" ht="19.5" customHeight="1">
      <c r="A425" s="240"/>
      <c r="B425" s="241"/>
      <c r="C425" s="241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2"/>
      <c r="V425" s="242"/>
      <c r="W425" s="242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</row>
    <row r="426" spans="1:46" ht="19.5" customHeight="1">
      <c r="A426" s="240"/>
      <c r="B426" s="241"/>
      <c r="C426" s="241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2"/>
      <c r="V426" s="242"/>
      <c r="W426" s="242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</row>
    <row r="427" spans="1:46" ht="19.5" customHeight="1">
      <c r="A427" s="240"/>
      <c r="B427" s="241"/>
      <c r="C427" s="241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2"/>
      <c r="V427" s="242"/>
      <c r="W427" s="242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</row>
    <row r="428" spans="1:46" ht="19.5" customHeight="1">
      <c r="A428" s="240"/>
      <c r="B428" s="241"/>
      <c r="C428" s="241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2"/>
      <c r="V428" s="242"/>
      <c r="W428" s="242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</row>
    <row r="429" spans="1:46" ht="19.5" customHeight="1">
      <c r="A429" s="240"/>
      <c r="B429" s="241"/>
      <c r="C429" s="241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2"/>
      <c r="V429" s="242"/>
      <c r="W429" s="242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</row>
    <row r="430" spans="1:46" ht="19.5" customHeight="1">
      <c r="A430" s="240"/>
      <c r="B430" s="241"/>
      <c r="C430" s="241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2"/>
      <c r="V430" s="242"/>
      <c r="W430" s="242"/>
      <c r="X430" s="241"/>
      <c r="Y430" s="241"/>
      <c r="Z430" s="241"/>
      <c r="AA430" s="241"/>
      <c r="AB430" s="241"/>
      <c r="AC430" s="241"/>
      <c r="AD430" s="241"/>
      <c r="AE430" s="241"/>
      <c r="AF430" s="241"/>
      <c r="AG430" s="241"/>
      <c r="AH430" s="241"/>
      <c r="AI430" s="241"/>
      <c r="AJ430" s="241"/>
      <c r="AK430" s="241"/>
      <c r="AL430" s="241"/>
      <c r="AM430" s="241"/>
      <c r="AN430" s="241"/>
      <c r="AO430" s="241"/>
      <c r="AP430" s="241"/>
      <c r="AQ430" s="241"/>
      <c r="AR430" s="241"/>
      <c r="AS430" s="241"/>
      <c r="AT430" s="241"/>
    </row>
    <row r="431" spans="1:46" ht="19.5" customHeight="1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2"/>
      <c r="V431" s="242"/>
      <c r="W431" s="242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</row>
    <row r="432" spans="1:46" ht="19.5" customHeight="1">
      <c r="A432" s="240"/>
      <c r="B432" s="241"/>
      <c r="C432" s="241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2"/>
      <c r="V432" s="242"/>
      <c r="W432" s="242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</row>
    <row r="433" spans="1:46" ht="19.5" customHeight="1">
      <c r="A433" s="240"/>
      <c r="B433" s="241"/>
      <c r="C433" s="241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2"/>
      <c r="V433" s="242"/>
      <c r="W433" s="242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</row>
    <row r="434" spans="1:46" ht="19.5" customHeight="1">
      <c r="A434" s="240"/>
      <c r="B434" s="241"/>
      <c r="C434" s="241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2"/>
      <c r="V434" s="242"/>
      <c r="W434" s="242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</row>
    <row r="435" spans="1:46" ht="19.5" customHeight="1">
      <c r="A435" s="240"/>
      <c r="B435" s="241"/>
      <c r="C435" s="241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2"/>
      <c r="V435" s="242"/>
      <c r="W435" s="242"/>
      <c r="X435" s="241"/>
      <c r="Y435" s="241"/>
      <c r="Z435" s="241"/>
      <c r="AA435" s="241"/>
      <c r="AB435" s="241"/>
      <c r="AC435" s="241"/>
      <c r="AD435" s="241"/>
      <c r="AE435" s="241"/>
      <c r="AF435" s="241"/>
      <c r="AG435" s="241"/>
      <c r="AH435" s="241"/>
      <c r="AI435" s="241"/>
      <c r="AJ435" s="241"/>
      <c r="AK435" s="241"/>
      <c r="AL435" s="241"/>
      <c r="AM435" s="241"/>
      <c r="AN435" s="241"/>
      <c r="AO435" s="241"/>
      <c r="AP435" s="241"/>
      <c r="AQ435" s="241"/>
      <c r="AR435" s="241"/>
      <c r="AS435" s="241"/>
      <c r="AT435" s="241"/>
    </row>
    <row r="436" spans="1:46" ht="19.5" customHeight="1">
      <c r="A436" s="240"/>
      <c r="B436" s="241"/>
      <c r="C436" s="241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2"/>
      <c r="V436" s="242"/>
      <c r="W436" s="242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</row>
    <row r="437" spans="1:46" ht="19.5" customHeight="1">
      <c r="A437" s="240"/>
      <c r="B437" s="241"/>
      <c r="C437" s="241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2"/>
      <c r="V437" s="242"/>
      <c r="W437" s="242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</row>
    <row r="438" spans="1:46" ht="19.5" customHeight="1">
      <c r="A438" s="240"/>
      <c r="B438" s="241"/>
      <c r="C438" s="241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2"/>
      <c r="V438" s="242"/>
      <c r="W438" s="242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</row>
    <row r="439" spans="1:46" ht="19.5" customHeight="1">
      <c r="A439" s="240"/>
      <c r="B439" s="241"/>
      <c r="C439" s="241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2"/>
      <c r="V439" s="242"/>
      <c r="W439" s="242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</row>
    <row r="440" spans="1:46" ht="19.5" customHeight="1">
      <c r="A440" s="240"/>
      <c r="B440" s="241"/>
      <c r="C440" s="241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2"/>
      <c r="V440" s="242"/>
      <c r="W440" s="242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</row>
    <row r="441" spans="1:46" ht="19.5" customHeight="1">
      <c r="A441" s="240"/>
      <c r="B441" s="241"/>
      <c r="C441" s="241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2"/>
      <c r="V441" s="242"/>
      <c r="W441" s="242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</row>
    <row r="442" spans="1:46" ht="19.5" customHeight="1">
      <c r="A442" s="240"/>
      <c r="B442" s="241"/>
      <c r="C442" s="241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2"/>
      <c r="V442" s="242"/>
      <c r="W442" s="242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</row>
    <row r="443" spans="1:46" ht="19.5" customHeight="1">
      <c r="A443" s="240"/>
      <c r="B443" s="241"/>
      <c r="C443" s="241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2"/>
      <c r="V443" s="242"/>
      <c r="W443" s="242"/>
      <c r="X443" s="241"/>
      <c r="Y443" s="241"/>
      <c r="Z443" s="241"/>
      <c r="AA443" s="241"/>
      <c r="AB443" s="241"/>
      <c r="AC443" s="241"/>
      <c r="AD443" s="241"/>
      <c r="AE443" s="241"/>
      <c r="AF443" s="241"/>
      <c r="AG443" s="241"/>
      <c r="AH443" s="241"/>
      <c r="AI443" s="241"/>
      <c r="AJ443" s="241"/>
      <c r="AK443" s="241"/>
      <c r="AL443" s="241"/>
      <c r="AM443" s="241"/>
      <c r="AN443" s="241"/>
      <c r="AO443" s="241"/>
      <c r="AP443" s="241"/>
      <c r="AQ443" s="241"/>
      <c r="AR443" s="241"/>
      <c r="AS443" s="241"/>
      <c r="AT443" s="241"/>
    </row>
    <row r="444" spans="1:46" ht="19.5" customHeight="1">
      <c r="A444" s="240"/>
      <c r="B444" s="241"/>
      <c r="C444" s="241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2"/>
      <c r="V444" s="242"/>
      <c r="W444" s="242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</row>
    <row r="445" spans="1:46" ht="19.5" customHeight="1">
      <c r="A445" s="240"/>
      <c r="B445" s="241"/>
      <c r="C445" s="241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2"/>
      <c r="V445" s="242"/>
      <c r="W445" s="242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</row>
    <row r="446" spans="1:46" ht="19.5" customHeight="1">
      <c r="A446" s="240"/>
      <c r="B446" s="241"/>
      <c r="C446" s="241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2"/>
      <c r="V446" s="242"/>
      <c r="W446" s="242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</row>
    <row r="447" spans="1:46" ht="19.5" customHeight="1">
      <c r="A447" s="240"/>
      <c r="B447" s="241"/>
      <c r="C447" s="241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2"/>
      <c r="V447" s="242"/>
      <c r="W447" s="242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</row>
    <row r="448" spans="1:46" ht="19.5" customHeight="1">
      <c r="A448" s="240"/>
      <c r="B448" s="241"/>
      <c r="C448" s="241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2"/>
      <c r="V448" s="242"/>
      <c r="W448" s="242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</row>
    <row r="449" spans="1:46" ht="19.5" customHeight="1">
      <c r="A449" s="240"/>
      <c r="B449" s="241"/>
      <c r="C449" s="241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2"/>
      <c r="V449" s="242"/>
      <c r="W449" s="242"/>
      <c r="X449" s="241"/>
      <c r="Y449" s="241"/>
      <c r="Z449" s="241"/>
      <c r="AA449" s="241"/>
      <c r="AB449" s="241"/>
      <c r="AC449" s="241"/>
      <c r="AD449" s="241"/>
      <c r="AE449" s="241"/>
      <c r="AF449" s="241"/>
      <c r="AG449" s="241"/>
      <c r="AH449" s="241"/>
      <c r="AI449" s="241"/>
      <c r="AJ449" s="241"/>
      <c r="AK449" s="241"/>
      <c r="AL449" s="241"/>
      <c r="AM449" s="241"/>
      <c r="AN449" s="241"/>
      <c r="AO449" s="241"/>
      <c r="AP449" s="241"/>
      <c r="AQ449" s="241"/>
      <c r="AR449" s="241"/>
      <c r="AS449" s="241"/>
      <c r="AT449" s="241"/>
    </row>
    <row r="450" spans="1:46" ht="19.5" customHeight="1">
      <c r="A450" s="240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2"/>
      <c r="V450" s="242"/>
      <c r="W450" s="242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</row>
    <row r="451" spans="1:46" ht="19.5" customHeight="1">
      <c r="A451" s="240"/>
      <c r="B451" s="241"/>
      <c r="C451" s="241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2"/>
      <c r="V451" s="242"/>
      <c r="W451" s="242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</row>
    <row r="452" spans="1:46" ht="19.5" customHeight="1">
      <c r="A452" s="240"/>
      <c r="B452" s="241"/>
      <c r="C452" s="241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2"/>
      <c r="V452" s="242"/>
      <c r="W452" s="242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</row>
    <row r="453" spans="1:46" ht="19.5" customHeight="1">
      <c r="A453" s="240"/>
      <c r="B453" s="241"/>
      <c r="C453" s="241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2"/>
      <c r="V453" s="242"/>
      <c r="W453" s="242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</row>
    <row r="454" spans="1:46" ht="19.5" customHeight="1">
      <c r="A454" s="240"/>
      <c r="B454" s="241"/>
      <c r="C454" s="241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2"/>
      <c r="V454" s="242"/>
      <c r="W454" s="242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</row>
    <row r="455" spans="1:46" ht="19.5" customHeight="1">
      <c r="A455" s="240"/>
      <c r="B455" s="241"/>
      <c r="C455" s="241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2"/>
      <c r="V455" s="242"/>
      <c r="W455" s="242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</row>
    <row r="456" spans="1:46" ht="19.5" customHeight="1">
      <c r="A456" s="240"/>
      <c r="B456" s="241"/>
      <c r="C456" s="241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2"/>
      <c r="V456" s="242"/>
      <c r="W456" s="242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</row>
    <row r="457" spans="1:46" ht="19.5" customHeight="1">
      <c r="A457" s="240"/>
      <c r="B457" s="241"/>
      <c r="C457" s="241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2"/>
      <c r="V457" s="242"/>
      <c r="W457" s="242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</row>
    <row r="458" spans="1:46" ht="19.5" customHeight="1">
      <c r="A458" s="240"/>
      <c r="B458" s="241"/>
      <c r="C458" s="241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2"/>
      <c r="V458" s="242"/>
      <c r="W458" s="242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</row>
    <row r="459" spans="1:46" ht="19.5" customHeight="1">
      <c r="A459" s="240"/>
      <c r="B459" s="241"/>
      <c r="C459" s="241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2"/>
      <c r="V459" s="242"/>
      <c r="W459" s="242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</row>
    <row r="460" spans="1:46" ht="19.5" customHeight="1">
      <c r="A460" s="240"/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2"/>
      <c r="V460" s="242"/>
      <c r="W460" s="242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</row>
    <row r="461" spans="1:46" ht="19.5" customHeight="1">
      <c r="A461" s="240"/>
      <c r="B461" s="241"/>
      <c r="C461" s="241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2"/>
      <c r="V461" s="242"/>
      <c r="W461" s="242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</row>
    <row r="462" spans="1:46" ht="19.5" customHeight="1">
      <c r="A462" s="240"/>
      <c r="B462" s="241"/>
      <c r="C462" s="241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2"/>
      <c r="V462" s="242"/>
      <c r="W462" s="242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</row>
    <row r="463" spans="1:46" ht="19.5" customHeight="1">
      <c r="A463" s="240"/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2"/>
      <c r="V463" s="242"/>
      <c r="W463" s="242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</row>
    <row r="464" spans="1:46" ht="19.5" customHeight="1">
      <c r="A464" s="240"/>
      <c r="B464" s="241"/>
      <c r="C464" s="241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2"/>
      <c r="V464" s="242"/>
      <c r="W464" s="242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</row>
    <row r="465" spans="1:46" ht="19.5" customHeight="1">
      <c r="A465" s="240"/>
      <c r="B465" s="241"/>
      <c r="C465" s="241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2"/>
      <c r="V465" s="242"/>
      <c r="W465" s="242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</row>
    <row r="466" spans="1:46" ht="19.5" customHeight="1">
      <c r="A466" s="240"/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2"/>
      <c r="V466" s="242"/>
      <c r="W466" s="242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</row>
    <row r="467" spans="1:46" ht="19.5" customHeight="1">
      <c r="A467" s="240"/>
      <c r="B467" s="241"/>
      <c r="C467" s="241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2"/>
      <c r="V467" s="242"/>
      <c r="W467" s="242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</row>
    <row r="468" spans="1:46" ht="19.5" customHeight="1">
      <c r="A468" s="240"/>
      <c r="B468" s="241"/>
      <c r="C468" s="241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2"/>
      <c r="V468" s="242"/>
      <c r="W468" s="242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</row>
    <row r="469" spans="1:46" ht="19.5" customHeight="1">
      <c r="A469" s="240"/>
      <c r="B469" s="241"/>
      <c r="C469" s="241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2"/>
      <c r="V469" s="242"/>
      <c r="W469" s="242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</row>
    <row r="470" spans="1:46" ht="19.5" customHeight="1">
      <c r="A470" s="240"/>
      <c r="B470" s="241"/>
      <c r="C470" s="241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2"/>
      <c r="V470" s="242"/>
      <c r="W470" s="242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</row>
    <row r="471" spans="1:46" ht="19.5" customHeight="1">
      <c r="A471" s="240"/>
      <c r="B471" s="241"/>
      <c r="C471" s="241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2"/>
      <c r="V471" s="242"/>
      <c r="W471" s="242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</row>
    <row r="472" spans="1:46" ht="19.5" customHeight="1">
      <c r="A472" s="240"/>
      <c r="B472" s="241"/>
      <c r="C472" s="241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2"/>
      <c r="V472" s="242"/>
      <c r="W472" s="242"/>
      <c r="X472" s="241"/>
      <c r="Y472" s="241"/>
      <c r="Z472" s="241"/>
      <c r="AA472" s="241"/>
      <c r="AB472" s="241"/>
      <c r="AC472" s="241"/>
      <c r="AD472" s="241"/>
      <c r="AE472" s="241"/>
      <c r="AF472" s="241"/>
      <c r="AG472" s="241"/>
      <c r="AH472" s="241"/>
      <c r="AI472" s="241"/>
      <c r="AJ472" s="241"/>
      <c r="AK472" s="241"/>
      <c r="AL472" s="241"/>
      <c r="AM472" s="241"/>
      <c r="AN472" s="241"/>
      <c r="AO472" s="241"/>
      <c r="AP472" s="241"/>
      <c r="AQ472" s="241"/>
      <c r="AR472" s="241"/>
      <c r="AS472" s="241"/>
      <c r="AT472" s="241"/>
    </row>
    <row r="473" spans="1:46" ht="19.5" customHeight="1">
      <c r="A473" s="240"/>
      <c r="B473" s="241"/>
      <c r="C473" s="241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2"/>
      <c r="V473" s="242"/>
      <c r="W473" s="242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</row>
    <row r="474" spans="1:46" ht="19.5" customHeight="1">
      <c r="A474" s="240"/>
      <c r="B474" s="241"/>
      <c r="C474" s="241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2"/>
      <c r="V474" s="242"/>
      <c r="W474" s="242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</row>
    <row r="475" spans="1:46" ht="19.5" customHeight="1">
      <c r="A475" s="240"/>
      <c r="B475" s="241"/>
      <c r="C475" s="241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2"/>
      <c r="V475" s="242"/>
      <c r="W475" s="242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</row>
    <row r="476" spans="1:46" ht="19.5" customHeight="1">
      <c r="A476" s="240"/>
      <c r="B476" s="241"/>
      <c r="C476" s="241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2"/>
      <c r="V476" s="242"/>
      <c r="W476" s="242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</row>
    <row r="477" spans="1:46" ht="19.5" customHeight="1">
      <c r="A477" s="240"/>
      <c r="B477" s="241"/>
      <c r="C477" s="241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2"/>
      <c r="V477" s="242"/>
      <c r="W477" s="242"/>
      <c r="X477" s="241"/>
      <c r="Y477" s="241"/>
      <c r="Z477" s="241"/>
      <c r="AA477" s="241"/>
      <c r="AB477" s="241"/>
      <c r="AC477" s="241"/>
      <c r="AD477" s="241"/>
      <c r="AE477" s="241"/>
      <c r="AF477" s="241"/>
      <c r="AG477" s="241"/>
      <c r="AH477" s="241"/>
      <c r="AI477" s="241"/>
      <c r="AJ477" s="241"/>
      <c r="AK477" s="241"/>
      <c r="AL477" s="241"/>
      <c r="AM477" s="241"/>
      <c r="AN477" s="241"/>
      <c r="AO477" s="241"/>
      <c r="AP477" s="241"/>
      <c r="AQ477" s="241"/>
      <c r="AR477" s="241"/>
      <c r="AS477" s="241"/>
      <c r="AT477" s="241"/>
    </row>
    <row r="478" spans="1:46" ht="19.5" customHeight="1">
      <c r="A478" s="240"/>
      <c r="B478" s="241"/>
      <c r="C478" s="241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2"/>
      <c r="V478" s="242"/>
      <c r="W478" s="242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</row>
    <row r="479" spans="1:46" ht="19.5" customHeight="1">
      <c r="A479" s="240"/>
      <c r="B479" s="241"/>
      <c r="C479" s="241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2"/>
      <c r="V479" s="242"/>
      <c r="W479" s="242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</row>
    <row r="480" spans="1:46" ht="19.5" customHeight="1">
      <c r="A480" s="240"/>
      <c r="B480" s="241"/>
      <c r="C480" s="241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2"/>
      <c r="V480" s="242"/>
      <c r="W480" s="242"/>
      <c r="X480" s="241"/>
      <c r="Y480" s="241"/>
      <c r="Z480" s="241"/>
      <c r="AA480" s="241"/>
      <c r="AB480" s="241"/>
      <c r="AC480" s="241"/>
      <c r="AD480" s="241"/>
      <c r="AE480" s="241"/>
      <c r="AF480" s="241"/>
      <c r="AG480" s="241"/>
      <c r="AH480" s="241"/>
      <c r="AI480" s="241"/>
      <c r="AJ480" s="241"/>
      <c r="AK480" s="241"/>
      <c r="AL480" s="241"/>
      <c r="AM480" s="241"/>
      <c r="AN480" s="241"/>
      <c r="AO480" s="241"/>
      <c r="AP480" s="241"/>
      <c r="AQ480" s="241"/>
      <c r="AR480" s="241"/>
      <c r="AS480" s="241"/>
      <c r="AT480" s="241"/>
    </row>
    <row r="481" spans="1:46" ht="19.5" customHeight="1">
      <c r="A481" s="240"/>
      <c r="B481" s="241"/>
      <c r="C481" s="241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2"/>
      <c r="V481" s="242"/>
      <c r="W481" s="242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</row>
    <row r="482" spans="1:46" ht="19.5" customHeight="1">
      <c r="A482" s="240"/>
      <c r="B482" s="241"/>
      <c r="C482" s="241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2"/>
      <c r="V482" s="242"/>
      <c r="W482" s="242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</row>
    <row r="483" spans="1:46" ht="19.5" customHeight="1">
      <c r="A483" s="240"/>
      <c r="B483" s="241"/>
      <c r="C483" s="241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2"/>
      <c r="V483" s="242"/>
      <c r="W483" s="242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</row>
    <row r="484" spans="1:46" ht="19.5" customHeight="1">
      <c r="A484" s="240"/>
      <c r="B484" s="241"/>
      <c r="C484" s="241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2"/>
      <c r="V484" s="242"/>
      <c r="W484" s="242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</row>
    <row r="485" spans="1:46" ht="19.5" customHeight="1">
      <c r="A485" s="240"/>
      <c r="B485" s="241"/>
      <c r="C485" s="241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2"/>
      <c r="V485" s="242"/>
      <c r="W485" s="242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</row>
    <row r="486" spans="1:46" ht="19.5" customHeight="1">
      <c r="A486" s="240"/>
      <c r="B486" s="241"/>
      <c r="C486" s="241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2"/>
      <c r="V486" s="242"/>
      <c r="W486" s="242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</row>
    <row r="487" spans="1:46" ht="19.5" customHeight="1">
      <c r="A487" s="240"/>
      <c r="B487" s="241"/>
      <c r="C487" s="241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2"/>
      <c r="V487" s="242"/>
      <c r="W487" s="242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</row>
    <row r="488" spans="1:46" ht="19.5" customHeight="1">
      <c r="A488" s="240"/>
      <c r="B488" s="241"/>
      <c r="C488" s="241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2"/>
      <c r="V488" s="242"/>
      <c r="W488" s="242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</row>
    <row r="489" spans="1:46" ht="19.5" customHeight="1">
      <c r="A489" s="240"/>
      <c r="B489" s="241"/>
      <c r="C489" s="241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2"/>
      <c r="V489" s="242"/>
      <c r="W489" s="242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</row>
    <row r="490" spans="1:46" ht="19.5" customHeight="1">
      <c r="A490" s="240"/>
      <c r="B490" s="241"/>
      <c r="C490" s="241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2"/>
      <c r="V490" s="242"/>
      <c r="W490" s="242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</row>
    <row r="491" spans="1:46" ht="19.5" customHeight="1">
      <c r="A491" s="240"/>
      <c r="B491" s="241"/>
      <c r="C491" s="241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2"/>
      <c r="V491" s="242"/>
      <c r="W491" s="242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</row>
    <row r="492" spans="1:46" ht="19.5" customHeight="1">
      <c r="A492" s="240"/>
      <c r="B492" s="241"/>
      <c r="C492" s="241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2"/>
      <c r="V492" s="242"/>
      <c r="W492" s="242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</row>
    <row r="493" spans="1:46" ht="19.5" customHeight="1">
      <c r="A493" s="240"/>
      <c r="B493" s="241"/>
      <c r="C493" s="241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2"/>
      <c r="V493" s="242"/>
      <c r="W493" s="242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</row>
    <row r="494" spans="1:46" ht="19.5" customHeight="1">
      <c r="A494" s="240"/>
      <c r="B494" s="241"/>
      <c r="C494" s="241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2"/>
      <c r="V494" s="242"/>
      <c r="W494" s="242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</row>
    <row r="495" spans="1:46" ht="19.5" customHeight="1">
      <c r="A495" s="240"/>
      <c r="B495" s="241"/>
      <c r="C495" s="241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2"/>
      <c r="V495" s="242"/>
      <c r="W495" s="242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</row>
    <row r="496" spans="1:46" ht="19.5" customHeight="1">
      <c r="A496" s="240"/>
      <c r="B496" s="241"/>
      <c r="C496" s="241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2"/>
      <c r="V496" s="242"/>
      <c r="W496" s="242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</row>
    <row r="497" spans="1:46" ht="19.5" customHeight="1">
      <c r="A497" s="240"/>
      <c r="B497" s="241"/>
      <c r="C497" s="241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2"/>
      <c r="V497" s="242"/>
      <c r="W497" s="242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</row>
    <row r="498" spans="1:46" ht="19.5" customHeight="1">
      <c r="A498" s="240"/>
      <c r="B498" s="241"/>
      <c r="C498" s="241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2"/>
      <c r="V498" s="242"/>
      <c r="W498" s="242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</row>
    <row r="499" spans="1:46" ht="19.5" customHeight="1">
      <c r="A499" s="240"/>
      <c r="B499" s="241"/>
      <c r="C499" s="241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2"/>
      <c r="V499" s="242"/>
      <c r="W499" s="242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</row>
    <row r="500" spans="1:46" ht="19.5" customHeight="1">
      <c r="A500" s="240"/>
      <c r="B500" s="241"/>
      <c r="C500" s="241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2"/>
      <c r="V500" s="242"/>
      <c r="W500" s="242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</row>
    <row r="501" spans="1:46" ht="19.5" customHeight="1">
      <c r="A501" s="240"/>
      <c r="B501" s="241"/>
      <c r="C501" s="241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2"/>
      <c r="V501" s="242"/>
      <c r="W501" s="242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</row>
    <row r="502" spans="1:46" ht="19.5" customHeight="1">
      <c r="A502" s="240"/>
      <c r="B502" s="241"/>
      <c r="C502" s="241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2"/>
      <c r="V502" s="242"/>
      <c r="W502" s="242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</row>
    <row r="503" spans="1:46" ht="19.5" customHeight="1">
      <c r="A503" s="240"/>
      <c r="B503" s="241"/>
      <c r="C503" s="241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2"/>
      <c r="V503" s="242"/>
      <c r="W503" s="242"/>
      <c r="X503" s="241"/>
      <c r="Y503" s="241"/>
      <c r="Z503" s="241"/>
      <c r="AA503" s="241"/>
      <c r="AB503" s="241"/>
      <c r="AC503" s="241"/>
      <c r="AD503" s="241"/>
      <c r="AE503" s="241"/>
      <c r="AF503" s="241"/>
      <c r="AG503" s="241"/>
      <c r="AH503" s="241"/>
      <c r="AI503" s="241"/>
      <c r="AJ503" s="241"/>
      <c r="AK503" s="241"/>
      <c r="AL503" s="241"/>
      <c r="AM503" s="241"/>
      <c r="AN503" s="241"/>
      <c r="AO503" s="241"/>
      <c r="AP503" s="241"/>
      <c r="AQ503" s="241"/>
      <c r="AR503" s="241"/>
      <c r="AS503" s="241"/>
      <c r="AT503" s="241"/>
    </row>
    <row r="504" spans="1:46" ht="19.5" customHeight="1">
      <c r="A504" s="240"/>
      <c r="B504" s="241"/>
      <c r="C504" s="241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2"/>
      <c r="V504" s="242"/>
      <c r="W504" s="242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</row>
    <row r="505" spans="1:46" ht="19.5" customHeight="1">
      <c r="A505" s="240"/>
      <c r="B505" s="241"/>
      <c r="C505" s="241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2"/>
      <c r="V505" s="242"/>
      <c r="W505" s="242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</row>
    <row r="506" spans="1:4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spans="1:4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spans="1:4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spans="1:4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spans="1:4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spans="1:4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spans="1:4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spans="1:4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spans="1:4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spans="1:4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spans="1:4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spans="1:4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spans="1:4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spans="1:4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spans="1:4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spans="1:4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spans="1:4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spans="1:4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spans="1:4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spans="1:4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spans="1:4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spans="1:4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spans="1:4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spans="1:4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spans="1:4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spans="1:4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spans="1:4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spans="1:4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spans="1:4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spans="1:4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spans="1:4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spans="1:4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spans="1:4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spans="1:4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spans="1:4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spans="1:4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spans="1:4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spans="1:4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spans="1:4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spans="1:4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spans="1:4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spans="1:4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spans="1:4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spans="1:4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spans="1:4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spans="1:4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spans="1:4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spans="1:4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spans="1:4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spans="1:4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spans="1:4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spans="1:4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spans="1:4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spans="1:4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ageMargins left="0.98750000000000004" right="0.98750000000000004" top="0.98750000000000004" bottom="0.98750000000000004" header="0" footer="0"/>
  <pageSetup orientation="portrait"/>
  <headerFooter>
    <oddHeader>&amp;C000000K000000&amp;P</oddHeader>
    <oddFooter>&amp;C000000K000000&amp;P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輸出摘要</vt:lpstr>
      <vt:lpstr>狀況1~3 資料與模擬結果</vt:lpstr>
      <vt:lpstr>狀況8,9 資料與模擬結果</vt:lpstr>
      <vt:lpstr>狀況6,7 資料與模擬結果</vt:lpstr>
      <vt:lpstr>狀況一上漲年槓桿基金轉的部分轉轉50%(7)</vt:lpstr>
      <vt:lpstr>狀況二上漲年槓桿基金轉的部分轉轉50%(7)</vt:lpstr>
      <vt:lpstr>狀況三上漲年槓桿基金轉的部分轉轉50% (7)</vt:lpstr>
      <vt:lpstr>狀況四、100萬 年花2%；40%QQQ;30%QLD(4)</vt:lpstr>
      <vt:lpstr>狀況四之一、100萬 沒有年開銷；40QQQ;30QLD(4)</vt:lpstr>
      <vt:lpstr>狀況五、100萬 年花2%；60QQQ;20QLD(4)</vt:lpstr>
      <vt:lpstr>狀況五之一、100萬 沒有年開銷；60QQQ;20QLD (4</vt:lpstr>
      <vt:lpstr>狀況六100萬 年花2%(兩萬),80QQQ;20現金 (6)</vt:lpstr>
      <vt:lpstr>狀況七、100%投資QQQ，每月賣股票生活(6)</vt:lpstr>
      <vt:lpstr>狀況八一開始質押借款再投資,上漲年槓桿基金的部分轉50%,2</vt:lpstr>
      <vt:lpstr>狀況九已質押一開始借款花掉,上漲年槓桿基金轉的部分轉50%,2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shuching ma</dc:creator>
  <cp:lastModifiedBy>shuching ma</cp:lastModifiedBy>
  <dcterms:created xsi:type="dcterms:W3CDTF">2025-04-12T20:16:24Z</dcterms:created>
  <dcterms:modified xsi:type="dcterms:W3CDTF">2025-04-12T23:08:41Z</dcterms:modified>
</cp:coreProperties>
</file>